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omments2.xml" ContentType="application/vnd.openxmlformats-officedocument.spreadsheetml.comments+xml"/>
  <Override PartName="/xl/worksheets/sheet7.xml" ContentType="application/vnd.openxmlformats-officedocument.spreadsheetml.worksheet+xml"/>
  <Override PartName="/xl/comments3.xml" ContentType="application/vnd.openxmlformats-officedocument.spreadsheetml.comments+xml"/>
  <Override PartName="/xl/worksheets/sheet8.xml" ContentType="application/vnd.openxmlformats-officedocument.spreadsheetml.worksheet+xml"/>
  <Override PartName="/xl/comments4.xml" ContentType="application/vnd.openxmlformats-officedocument.spreadsheetml.comments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omments5.xml" ContentType="application/vnd.openxmlformats-officedocument.spreadsheetml.comments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409322b5744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ver" sheetId="1" r:id="R5bbe4a50ad244d56"/>
    <x:sheet xmlns:r="http://schemas.openxmlformats.org/officeDocument/2006/relationships" name="Revenue summary" sheetId="2" r:id="Rdf2a19f2884144ce"/>
    <x:sheet xmlns:r="http://schemas.openxmlformats.org/officeDocument/2006/relationships" name="Income Statement" sheetId="3" r:id="Rb718cd09da68411b"/>
    <x:sheet xmlns:r="http://schemas.openxmlformats.org/officeDocument/2006/relationships" name="Balance Sheet" sheetId="4" r:id="Rcf12bee1028449d0"/>
    <x:sheet xmlns:r="http://schemas.openxmlformats.org/officeDocument/2006/relationships" name="Cash Flow Statement" sheetId="5" r:id="Rdcff272de0534214"/>
    <x:sheet xmlns:r="http://schemas.openxmlformats.org/officeDocument/2006/relationships" name="Geo" sheetId="6" r:id="Rd9932c17379d499e"/>
    <x:sheet xmlns:r="http://schemas.openxmlformats.org/officeDocument/2006/relationships" name="Share Count" sheetId="7" r:id="R3e334e0b02f54d4f"/>
    <x:sheet xmlns:r="http://schemas.openxmlformats.org/officeDocument/2006/relationships" name="Guidance" sheetId="8" r:id="R08ead3cd302042c0"/>
    <x:sheet xmlns:r="http://schemas.openxmlformats.org/officeDocument/2006/relationships" name="Sources" sheetId="9" r:id="Rc7ffd7085aeb411f"/>
    <x:sheet xmlns:r="http://schemas.openxmlformats.org/officeDocument/2006/relationships" name="Inputs" sheetId="10" r:id="Rd1a3978583964708"/>
  </x:sheets>
</x:workbook>
</file>

<file path=xl/comments1.xml><?xml version="1.0" encoding="utf-8"?>
<x:comments xmlns:x="http://schemas.openxmlformats.org/spreadsheetml/2006/main">
  <x:authors>
    <x:author>Shortcut</x:author>
  </x:authors>
  <x:commentList>
    <x:comment ref="C16" authorId="0">
      <x:text>
        <x:r>
          <x:t>prgs-20250831.htm | Page 4 | 63,437</x:t>
        </x:r>
      </x:text>
    </x:comment>
    <x:comment ref="C22" authorId="0">
      <x:text>
        <x:r>
          <x:t>prgs-20250831.htm | Page 18 | 104,849</x:t>
        </x:r>
      </x:text>
    </x:comment>
    <x:comment ref="C28" authorId="0">
      <x:text>
        <x:r>
          <x:t>prgs-20250831.htm | Page 18 | 71,512</x:t>
        </x:r>
      </x:text>
    </x:comment>
    <x:comment ref="C34" authorId="0">
      <x:text>
        <x:r>
          <x:t>prgs-20250831.htm | Page 18 | 9,997</x:t>
        </x:r>
      </x:text>
    </x:comment>
    <x:comment ref="G16" authorId="0">
      <x:text>
        <x:r>
          <x:t>prgs-20260531.htm | Page 4 | 68,979</x:t>
        </x:r>
      </x:text>
    </x:comment>
    <x:comment ref="G22" authorId="0">
      <x:text>
        <x:r>
          <x:t>prgs-20260531.htm | Page 13 | 101,222</x:t>
        </x:r>
      </x:text>
    </x:comment>
    <x:comment ref="G28" authorId="0">
      <x:text>
        <x:r>
          <x:t>prgs-20260531.htm | Page 13 | 73,005</x:t>
        </x:r>
      </x:text>
    </x:comment>
    <x:comment ref="G34" authorId="0">
      <x:text>
        <x:r>
          <x:t>prgs-20260531.htm | Page 13 | 10,259</x:t>
        </x:r>
      </x:text>
    </x:comment>
  </x:commentList>
</x:comments>
</file>

<file path=xl/comments2.xml><?xml version="1.0" encoding="utf-8"?>
<x:comments xmlns:x="http://schemas.openxmlformats.org/spreadsheetml/2006/main">
  <x:authors>
    <x:author>Shortcut</x:author>
  </x:authors>
  <x:commentList>
    <x:comment ref="E11" authorId="0">
      <x:text>
        <x:r>
          <x:t>prgs-20251130.htm | Page 55 | 595,336</x:t>
        </x:r>
      </x:text>
    </x:comment>
    <x:comment ref="E12" authorId="0">
      <x:text>
        <x:r>
          <x:t>prgs-20251130.htm | Page 55 | 28,430</x:t>
        </x:r>
      </x:text>
    </x:comment>
  </x:commentList>
</x:comments>
</file>

<file path=xl/comments3.xml><?xml version="1.0" encoding="utf-8"?>
<x:comments xmlns:x="http://schemas.openxmlformats.org/spreadsheetml/2006/main">
  <x:authors>
    <x:author>Shortcut</x:author>
  </x:authors>
  <x:commentList>
    <x:comment ref="G20" authorId="0">
      <x:text>
        <x:r>
          <x:t>prgs-20260531.htm | Page 3 | 42,075</x:t>
        </x:r>
      </x:text>
    </x:comment>
    <x:comment ref="G25" authorId="0">
      <x:text>
        <x:r>
          <x:t>prgs-20260531.htm | Page 6 | 41,312</x:t>
        </x:r>
      </x:text>
    </x:comment>
    <x:comment ref="F20" authorId="0">
      <x:text>
        <x:r>
          <x:t>prgs-20260228.htm | Page 3 | 42,336</x:t>
        </x:r>
      </x:text>
    </x:comment>
    <x:comment ref="C25" authorId="0">
      <x:text>
        <x:r>
          <x:t>prgs-20250831.htm | Page 6 | 42,905</x:t>
        </x:r>
      </x:text>
    </x:comment>
    <x:comment ref="E25" authorId="0">
      <x:text>
        <x:r>
          <x:t>prgs-20251130.htm | Page 40 | 42,336</x:t>
        </x:r>
      </x:text>
    </x:comment>
  </x:commentList>
</x:comments>
</file>

<file path=xl/comments4.xml><?xml version="1.0" encoding="utf-8"?>
<x:comments xmlns:x="http://schemas.openxmlformats.org/spreadsheetml/2006/main">
  <x:authors>
    <x:author>Shortcut</x:author>
  </x:authors>
  <x:commentList>
    <x:comment ref="F18" authorId="0">
      <x:text>
        <x:r>
          <x:t>exhibit991-q22026earningsr.htm | Page 2 | $244</x:t>
        </x:r>
      </x:text>
    </x:comment>
    <x:comment ref="G18" authorId="0">
      <x:text>
        <x:r>
          <x:t>exhibit991-q22026earningsr.htm | Page 2 | $250</x:t>
        </x:r>
      </x:text>
    </x:comment>
    <x:comment ref="F20" authorId="0">
      <x:text>
        <x:r>
          <x:t>exhibit991-q22026earningsr.htm | Page 2 | $1.53</x:t>
        </x:r>
      </x:text>
    </x:comment>
    <x:comment ref="G20" authorId="0">
      <x:text>
        <x:r>
          <x:t>exhibit991-q22026earningsr.htm | Page 2 | $1.59</x:t>
        </x:r>
      </x:text>
    </x:comment>
    <x:comment ref="F25" authorId="0">
      <x:text>
        <x:r>
          <x:t>exhibit991-q22026earningsr.htm | Page 2 | $250</x:t>
        </x:r>
      </x:text>
    </x:comment>
  </x:commentList>
</x:comments>
</file>

<file path=xl/comments5.xml><?xml version="1.0" encoding="utf-8"?>
<x:comments xmlns:x="http://schemas.openxmlformats.org/spreadsheetml/2006/main">
  <x:authors>
    <x:author>Shortcut</x:author>
  </x:authors>
  <x:commentList>
    <x:comment ref="L19" authorId="0">
      <x:text>
        <x:r>
          <x:t>PRGS_consensus.json | Page 1 | 1.52</x:t>
        </x:r>
      </x:text>
    </x:comment>
    <x:comment ref="L24" authorId="0">
      <x:text>
        <x:r>
          <x:t>PRGS_consensus.json | Page 1 | 4</x:t>
        </x:r>
      </x:text>
    </x:comment>
    <x:comment ref="L28" authorId="0">
      <x:text>
        <x:r>
          <x:t>PRGS_consensus.json | Page 1 | 0.39</x:t>
        </x:r>
      </x:text>
    </x:comment>
    <x:comment ref="L36" authorId="0">
      <x:text>
        <x:r>
          <x:t>PRGS_consensus.json | Page 1 | 247.59</x:t>
        </x:r>
      </x:text>
    </x:comment>
    <x:comment ref="L46" authorId="0">
      <x:text>
        <x:r>
          <x:t>PRGS_consensus.json | Page 1 | 63.25</x:t>
        </x:r>
      </x:text>
    </x:comment>
    <x:comment ref="L47" authorId="0">
      <x:text>
        <x:r>
          <x:t>PRGS_consensus.json | Page 1 | 15.88</x:t>
        </x:r>
      </x:text>
    </x:comment>
    <x:comment ref="H13" authorId="0">
      <x:text>
        <x:r>
          <x:t>PRGS_history.csv | Page 4 | 249.8</x:t>
        </x:r>
      </x:text>
    </x:comment>
    <x:comment ref="D13" authorId="0">
      <x:text>
        <x:r>
          <x:t>PRGS_history.csv | Page 4 | 1.5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<x:sst xmlns:x="http://schemas.openxmlformats.org/spreadsheetml/2006/main">
  <x:si>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Progress Software Corporation</x:t>
  </x:si>
  <x:si>
    <x:t xml:space="preserve">Company Model — built by Shortcut</x:t>
  </x:si>
  <x:si>
    <x:t xml:space="preserve">$ millions, except per share</x:t>
  </x:si>
  <x:si>
    <x:t xml:space="preserve">Period</x:t>
  </x:si>
  <x:si>
    <x:t xml:space="preserve">3Q25A</x:t>
  </x:si>
  <x:si>
    <x:t xml:space="preserve">4Q25A</x:t>
  </x:si>
  <x:si>
    <x:t xml:space="preserve">FY25A</x:t>
  </x:si>
  <x:si>
    <x:t xml:space="preserve">1Q26A</x:t>
  </x:si>
  <x:si>
    <x:t xml:space="preserve">2Q26A</x:t>
  </x:si>
  <x:si>
    <x:t xml:space="preserve">3Q26E</x:t>
  </x:si>
  <x:si>
    <x:t xml:space="preserve">Period end</x:t>
  </x:si>
  <x:si>
    <x:t xml:space="preserve">Days in period</x:t>
  </x:si>
  <x:si>
    <x:t xml:space="preserve">Headline ($m; EPS per share)</x:t>
  </x:si>
  <x:si>
    <x:t xml:space="preserve">Shortcut est.</x:t>
  </x:si>
  <x:si>
    <x:t xml:space="preserve">CapIQ Sep 24</x:t>
  </x:si>
  <x:si>
    <x:t xml:space="preserve">Variance</x:t>
  </x:si>
  <x:si>
    <x:t xml:space="preserve">June 30 mid</x:t>
  </x:si>
  <x:si>
    <x:t xml:space="preserve">July 22 floor</x:t>
  </x:si>
  <x:si>
    <x:t xml:space="preserve">Revenue</x:t>
  </x:si>
  <x:si>
    <x:t xml:space="preserve">GAAP net income</x:t>
  </x:si>
  <x:si>
    <x:t xml:space="preserve">unavailable</x:t>
  </x:si>
  <x:si>
    <x:t xml:space="preserve">Normalized net income</x:t>
  </x:si>
  <x:si>
    <x:t xml:space="preserve">Normalized diluted EPS ($)</x:t>
  </x:si>
  <x:si>
    <x:t xml:space="preserve">GAAP diluted EPS ($)</x:t>
  </x:si>
  <x:si>
    <x:t xml:space="preserve">P(beat consensus EPS)</x:t>
  </x:si>
  <x:si>
    <x:t xml:space="preserve">Confidence</x:t>
  </x:si>
  <x:si>
    <x:t xml:space="preserve">Model checks</x:t>
  </x:si>
  <x:si>
    <x:t xml:space="preserve">Cover vs statement figures</x:t>
  </x:si>
  <x:si>
    <x:t xml:space="preserve">Company</x:t>
  </x:si>
  <x:si>
    <x:t xml:space="preserve">Ticker / exchange</x:t>
  </x:si>
  <x:si>
    <x:t xml:space="preserve">NasdaqGS:PRGS</x:t>
  </x:si>
  <x:si>
    <x:t xml:space="preserve">Fiscal year-end</x:t>
  </x:si>
  <x:si>
    <x:t xml:space="preserve">November 30</x:t>
  </x:si>
  <x:si>
    <x:t xml:space="preserve">Reporting currency</x:t>
  </x:si>
  <x:si>
    <x:t xml:space="preserve">USD</x:t>
  </x:si>
  <x:si>
    <x:t xml:space="preserve">EPS basis</x:t>
  </x:si>
  <x:si>
    <x:t xml:space="preserve">Non-GAAP / normalized diluted USD per common share</x:t>
  </x:si>
  <x:si>
    <x:t xml:space="preserve">Information cutoff</x:t>
  </x:si>
  <x:si>
    <x:t xml:space="preserve">2026-09-26T18:44:22Z</x:t>
  </x:si>
  <x:si>
    <x:t xml:space="preserve">Expected earnings release</x:t>
  </x:si>
  <x:si>
    <x:t xml:space="preserve">2026-09-30 (after market close)</x:t>
  </x:si>
  <x:si>
    <x:t xml:space="preserve">CapIQ consensus as-of</x:t>
  </x:si>
  <x:si>
    <x:t xml:space="preserve">2026-09-24 (date only)</x:t>
  </x:si>
  <x:si>
    <x:t xml:space="preserve">Notes</x:t>
  </x:si>
  <x:si>
    <x:t xml:space="preserve">Domo acquired Sep 22, after the quarter: no Q3 acquired revenue or debt.</x:t>
  </x:si>
  <x:si>
    <x:t xml:space="preserve">Risk: license renewal timing and acquisition/cybersecurity costs.</x:t>
  </x:si>
  <x:si>
    <x:t xml:space="preserve">July 22 guidance states Q3 revenue and adjusted EPS at or above June range high ends; it is not a new range midpoint.</x:t>
  </x:si>
  <x:si>
    <x:t xml:space="preserve">Revenue summary</x:t>
  </x:si>
  <x:si>
    <x:t xml:space="preserve">Annualized recurring revenue (ARR)</x:t>
  </x:si>
  <x:si>
    <x:t xml:space="preserve">  Y/Y change</x:t>
  </x:si>
  <x:si>
    <x:t xml:space="preserve">  sequential change</x:t>
  </x:si>
  <x:si>
    <x:t xml:space="preserve">Net retention rate</x:t>
  </x:si>
  <x:si>
    <x:t xml:space="preserve">  change (bps)</x:t>
  </x:si>
  <x:si>
    <x:t xml:space="preserve">Software license revenue</x:t>
  </x:si>
  <x:si>
    <x:t xml:space="preserve">  organic growth</x:t>
  </x:si>
  <x:si>
    <x:t xml:space="preserve">  M&amp;A / scope</x:t>
  </x:si>
  <x:si>
    <x:t xml:space="preserve">  FX impact</x:t>
  </x:si>
  <x:si>
    <x:t xml:space="preserve">  total Y/Y</x:t>
  </x:si>
  <x:si>
    <x:t xml:space="preserve">  sequential change ($m)</x:t>
  </x:si>
  <x:si>
    <x:t xml:space="preserve">Maintenance revenue</x:t>
  </x:si>
  <x:si>
    <x:t xml:space="preserve">SaaS revenue</x:t>
  </x:si>
  <x:si>
    <x:t xml:space="preserve">Professional services revenue</x:t>
  </x:si>
  <x:si>
    <x:t xml:space="preserve">Recurring &amp; services subtotal</x:t>
  </x:si>
  <x:si>
    <x:t xml:space="preserve">Total revenue</x:t>
  </x:si>
  <x:si>
    <x:t xml:space="preserve">  % Q/Q</x:t>
  </x:si>
  <x:si>
    <x:t xml:space="preserve">  Capital IQ reported total (rounded)</x:t>
  </x:si>
  <x:si>
    <x:t xml:space="preserve">  SEC less rounded CapIQ revenue</x:t>
  </x:si>
  <x:si>
    <x:t xml:space="preserve">Software products (one segment)</x:t>
  </x:si>
  <x:si>
    <x:t xml:space="preserve">  % Y/Y</x:t>
  </x:si>
  <x:si>
    <x:t xml:space="preserve">  % of total</x:t>
  </x:si>
  <x:si>
    <x:t xml:space="preserve">Segments less consolidated revenue</x:t>
  </x:si>
  <x:si>
    <x:t xml:space="preserve">Income Statement</x:t>
  </x:si>
  <x:si>
    <x:t xml:space="preserve">  growth Y/Y</x:t>
  </x:si>
  <x:si>
    <x:t xml:space="preserve">  Software license revenue</x:t>
  </x:si>
  <x:si>
    <x:t xml:space="preserve">  Maintenance, SaaS, services</x:t>
  </x:si>
  <x:si>
    <x:t xml:space="preserve">Cost of software licenses</x:t>
  </x:si>
  <x:si>
    <x:t xml:space="preserve">Cost of maintenance &amp; services</x:t>
  </x:si>
  <x:si>
    <x:t xml:space="preserve">Acquired amortization — cost</x:t>
  </x:si>
  <x:si>
    <x:t xml:space="preserve">Total cost of revenue</x:t>
  </x:si>
  <x:si>
    <x:t xml:space="preserve">Gross profit</x:t>
  </x:si>
  <x:si>
    <x:t xml:space="preserve">  gross margin</x:t>
  </x:si>
  <x:si>
    <x:t xml:space="preserve">  gross-margin change (bps)</x:t>
  </x:si>
  <x:si>
    <x:t xml:space="preserve">Sales and marketing</x:t>
  </x:si>
  <x:si>
    <x:t xml:space="preserve">Product development</x:t>
  </x:si>
  <x:si>
    <x:t xml:space="preserve">General and administrative</x:t>
  </x:si>
  <x:si>
    <x:t xml:space="preserve">Acquired amortization — operating</x:t>
  </x:si>
  <x:si>
    <x:t xml:space="preserve">MOVEit / cyber response, net</x:t>
  </x:si>
  <x:si>
    <x:t xml:space="preserve">Restructuring expenses</x:t>
  </x:si>
  <x:si>
    <x:t xml:space="preserve">Acquisition-related expenses</x:t>
  </x:si>
  <x:si>
    <x:t xml:space="preserve">Total operating expenses</x:t>
  </x:si>
  <x:si>
    <x:t xml:space="preserve">GAAP operating income</x:t>
  </x:si>
  <x:si>
    <x:t xml:space="preserve">  operating margin</x:t>
  </x:si>
  <x:si>
    <x:t xml:space="preserve">Interest expense</x:t>
  </x:si>
  <x:si>
    <x:t xml:space="preserve">Interest income / other</x:t>
  </x:si>
  <x:si>
    <x:t xml:space="preserve">Foreign currency (loss)</x:t>
  </x:si>
  <x:si>
    <x:t xml:space="preserve">Total other expense</x:t>
  </x:si>
  <x:si>
    <x:t xml:space="preserve">Pretax income</x:t>
  </x:si>
  <x:si>
    <x:t xml:space="preserve">Income tax provision</x:t>
  </x:si>
  <x:si>
    <x:t xml:space="preserve">  effective tax rate</x:t>
  </x:si>
  <x:si>
    <x:t xml:space="preserve">  net margin</x:t>
  </x:si>
  <x:si>
    <x:t xml:space="preserve">Basic weighted shares (m)</x:t>
  </x:si>
  <x:si>
    <x:t xml:space="preserve">Diluted weighted shares (m)</x:t>
  </x:si>
  <x:si>
    <x:t xml:space="preserve">GAAP basic EPS ($)</x:t>
  </x:si>
  <x:si>
    <x:t xml:space="preserve">Add: acquired intangibles amort.</x:t>
  </x:si>
  <x:si>
    <x:t xml:space="preserve">Add: share-based compensation</x:t>
  </x:si>
  <x:si>
    <x:t xml:space="preserve">Add: restructuring expenses</x:t>
  </x:si>
  <x:si>
    <x:t xml:space="preserve">Add: acquisition costs</x:t>
  </x:si>
  <x:si>
    <x:t xml:space="preserve">Add: cybersecurity response, net</x:t>
  </x:si>
  <x:si>
    <x:t xml:space="preserve">Less: GAAP-to-non-GAAP income tax</x:t>
  </x:si>
  <x:si>
    <x:t xml:space="preserve">Normalized diluted net income</x:t>
  </x:si>
  <x:si>
    <x:t xml:space="preserve">  normalized EPS Y/Y</x:t>
  </x:si>
  <x:si>
    <x:t xml:space="preserve">GAAP EPS / diluted-share check</x:t>
  </x:si>
  <x:si>
    <x:t xml:space="preserve">CapIQ normalized EPS (rounded source)</x:t>
  </x:si>
  <x:si>
    <x:t xml:space="preserve">CapIQ GAAP EPS (rounded source)</x:t>
  </x:si>
  <x:si>
    <x:t xml:space="preserve">  operating-margin change (bps)</x:t>
  </x:si>
  <x:si>
    <x:t xml:space="preserve">  effective-tax-rate change (bps)</x:t>
  </x:si>
  <x:si>
    <x:t xml:space="preserve">  net-margin change (bps)</x:t>
  </x:si>
  <x:si>
    <x:t xml:space="preserve">Normalized net margin</x:t>
  </x:si>
  <x:si>
    <x:t xml:space="preserve">  normalized-margin change (bps)</x:t>
  </x:si>
  <x:si>
    <x:t xml:space="preserve">Balance Sheet</x:t>
  </x:si>
  <x:si>
    <x:t xml:space="preserve">Cash and equivalents</x:t>
  </x:si>
  <x:si>
    <x:t xml:space="preserve">Trade receivables</x:t>
  </x:si>
  <x:si>
    <x:t xml:space="preserve">Current unbilled receivables</x:t>
  </x:si>
  <x:si>
    <x:t xml:space="preserve">Other current assets / forecast WC</x:t>
  </x:si>
  <x:si>
    <x:t xml:space="preserve">Total current assets</x:t>
  </x:si>
  <x:si>
    <x:t xml:space="preserve">Property and equipment, net</x:t>
  </x:si>
  <x:si>
    <x:t xml:space="preserve">Goodwill</x:t>
  </x:si>
  <x:si>
    <x:t xml:space="preserve">Acquired intangible assets, net</x:t>
  </x:si>
  <x:si>
    <x:t xml:space="preserve">Lease assets</x:t>
  </x:si>
  <x:si>
    <x:t xml:space="preserve">Non-current unbilled receivables</x:t>
  </x:si>
  <x:si>
    <x:t xml:space="preserve">Deferred income tax assets</x:t>
  </x:si>
  <x:si>
    <x:t xml:space="preserve">Other non-current assets</x:t>
  </x:si>
  <x:si>
    <x:t xml:space="preserve">Total assets</x:t>
  </x:si>
  <x:si>
    <x:t xml:space="preserve">Accounts payable</x:t>
  </x:si>
  <x:si>
    <x:t xml:space="preserve">Accrued compensation</x:t>
  </x:si>
  <x:si>
    <x:t xml:space="preserve">Other current accruals</x:t>
  </x:si>
  <x:si>
    <x:t xml:space="preserve">Current deferred revenue</x:t>
  </x:si>
  <x:si>
    <x:t xml:space="preserve">Current convertible debt</x:t>
  </x:si>
  <x:si>
    <x:t xml:space="preserve">Current lease liabilities</x:t>
  </x:si>
  <x:si>
    <x:t xml:space="preserve">Total current liabilities</x:t>
  </x:si>
  <x:si>
    <x:t xml:space="preserve">Long-term borrowings</x:t>
  </x:si>
  <x:si>
    <x:t xml:space="preserve">Non-current convertible notes</x:t>
  </x:si>
  <x:si>
    <x:t xml:space="preserve">Long-term deferred revenue</x:t>
  </x:si>
  <x:si>
    <x:t xml:space="preserve">Long-term lease liability</x:t>
  </x:si>
  <x:si>
    <x:t xml:space="preserve">Deferred income tax liabilities</x:t>
  </x:si>
  <x:si>
    <x:t xml:space="preserve">Other non-current liabilities</x:t>
  </x:si>
  <x:si>
    <x:t xml:space="preserve">Total liabilities</x:t>
  </x:si>
  <x:si>
    <x:t xml:space="preserve">Shareholders equity</x:t>
  </x:si>
  <x:si>
    <x:t xml:space="preserve">Liabilities + shareholders equity</x:t>
  </x:si>
  <x:si>
    <x:t xml:space="preserve">Assets - liabilities - equity</x:t>
  </x:si>
  <x:si>
    <x:t xml:space="preserve">Working capital: receivables +8, unbilled +3, prepaids +8, deferred revenue +2 ($m); other noncash +4 accrues a liability; PPE reflects capital spending and depreciation.</x:t>
  </x:si>
  <x:si>
    <x:t xml:space="preserve">Cash Flow Statement</x:t>
  </x:si>
  <x:si>
    <x:t xml:space="preserve">Depreciation &amp; amortization</x:t>
  </x:si>
  <x:si>
    <x:t xml:space="preserve">Stock compensation</x:t>
  </x:si>
  <x:si>
    <x:t xml:space="preserve">Other noncash items</x:t>
  </x:si>
  <x:si>
    <x:t xml:space="preserve">Change in operating assets / liabilities</x:t>
  </x:si>
  <x:si>
    <x:t xml:space="preserve">Net operating cash flow</x:t>
  </x:si>
  <x:si>
    <x:t xml:space="preserve">Capital expenditures</x:t>
  </x:si>
  <x:si>
    <x:t xml:space="preserve">Payments for acquisitions</x:t>
  </x:si>
  <x:si>
    <x:t xml:space="preserve">Other investing activities</x:t>
  </x:si>
  <x:si>
    <x:t xml:space="preserve">Net investing cash flow</x:t>
  </x:si>
  <x:si>
    <x:t xml:space="preserve">Share repurchases</x:t>
  </x:si>
  <x:si>
    <x:t xml:space="preserve">Remaining financing (incl. net debt)</x:t>
  </x:si>
  <x:si>
    <x:t xml:space="preserve">Other financing activities</x:t>
  </x:si>
  <x:si>
    <x:t xml:space="preserve">Net financing cash flow</x:t>
  </x:si>
  <x:si>
    <x:t xml:space="preserve">FX effect on cash</x:t>
  </x:si>
  <x:si>
    <x:t xml:space="preserve">Net change in cash</x:t>
  </x:si>
  <x:si>
    <x:t xml:space="preserve">Beginning cash</x:t>
  </x:si>
  <x:si>
    <x:t xml:space="preserve">Ending cash</x:t>
  </x:si>
  <x:si>
    <x:t xml:space="preserve">Cash flow less balance-sheet cash</x:t>
  </x:si>
  <x:si>
    <x:t xml:space="preserve">Geo</x:t>
  </x:si>
  <x:si>
    <x:t xml:space="preserve">Geographic revenues as reported</x:t>
  </x:si>
  <x:si>
    <x:t xml:space="preserve">United States — annual only</x:t>
  </x:si>
  <x:si>
    <x:t xml:space="preserve">Canada — annual only</x:t>
  </x:si>
  <x:si>
    <x:t xml:space="preserve">North America (US + Canada)</x:t>
  </x:si>
  <x:si>
    <x:t xml:space="preserve">Quarterly regional revenue</x:t>
  </x:si>
  <x:si>
    <x:t xml:space="preserve">Europe / Middle East / Africa</x:t>
  </x:si>
  <x:si>
    <x:t xml:space="preserve">Latin America</x:t>
  </x:si>
  <x:si>
    <x:t xml:space="preserve">Asia Pacific</x:t>
  </x:si>
  <x:si>
    <x:t xml:space="preserve">Total geography revenue</x:t>
  </x:si>
  <x:si>
    <x:t xml:space="preserve">Geography less reported revenue</x:t>
  </x:si>
  <x:si>
    <x:t xml:space="preserve">REGIONAL GROWTH &amp; MIX DRIVERS</x:t>
  </x:si>
  <x:si>
    <x:t xml:space="preserve">FY25 US/Canada separately reported; quarterly country split unavailable.</x:t>
  </x:si>
  <x:si>
    <x:t xml:space="preserve">Projected four-region revenue uses last reported quarter regional mix; no region-specific forward guidance was issued.</x:t>
  </x:si>
  <x:si>
    <x:t xml:space="preserve">North America revenue</x:t>
  </x:si>
  <x:si>
    <x:t xml:space="preserve">  Q/Q change</x:t>
  </x:si>
  <x:si>
    <x:t xml:space="preserve">  absolute sequential change</x:t>
  </x:si>
  <x:si>
    <x:t xml:space="preserve">  % of total revenue</x:t>
  </x:si>
  <x:si>
    <x:t xml:space="preserve">  mix change (bps)</x:t>
  </x:si>
  <x:si>
    <x:t xml:space="preserve">EMEA revenue</x:t>
  </x:si>
  <x:si>
    <x:t xml:space="preserve">Latin America revenue</x:t>
  </x:si>
  <x:si>
    <x:t xml:space="preserve">Asia Pacific revenue</x:t>
  </x:si>
  <x:si>
    <x:t xml:space="preserve">REGIONAL GROWTH DECOMPOSITION</x:t>
  </x:si>
  <x:si>
    <x:t xml:space="preserve">North America organic Y/Y</x:t>
  </x:si>
  <x:si>
    <x:t xml:space="preserve">  FX impact¹</x:t>
  </x:si>
  <x:si>
    <x:t xml:space="preserve">Regional currency effects are unavailable. Zero is an explicit unsplit-model assumption, not an issuer-disclosed value; company Q3 FX guidance impact $0.2m appears only in Revenue summary!H49.</x:t>
  </x:si>
  <x:si>
    <x:t xml:space="preserve">EMEA organic Y/Y</x:t>
  </x:si>
  <x:si>
    <x:t xml:space="preserve">Latin America organic Y/Y</x:t>
  </x:si>
  <x:si>
    <x:t xml:space="preserve">Asia Pacific organic Y/Y</x:t>
  </x:si>
  <x:si>
    <x:t xml:space="preserve">Share Count</x:t>
  </x:si>
  <x:si>
    <x:t xml:space="preserve">Basic weighted shares (millions)</x:t>
  </x:si>
  <x:si>
    <x:t xml:space="preserve">Dilutive securities (millions)</x:t>
  </x:si>
  <x:si>
    <x:t xml:space="preserve">Diluted weighted shares (millions)</x:t>
  </x:si>
  <x:si>
    <x:t xml:space="preserve">  growth vs year ago</x:t>
  </x:si>
  <x:si>
    <x:t xml:space="preserve">  diluted growth change (bps)</x:t>
  </x:si>
  <x:si>
    <x:t xml:space="preserve">Repurchases ($ millions)</x:t>
  </x:si>
  <x:si>
    <x:t xml:space="preserve">Gross issued shares (m)</x:t>
  </x:si>
  <x:si>
    <x:t xml:space="preserve">Share count used in forecast EPS</x:t>
  </x:si>
  <x:si>
    <x:t xml:space="preserve">Opening common shares, period (m)</x:t>
  </x:si>
  <x:si>
    <x:t xml:space="preserve">Last observed share close used as buyback-price proxy; Q3 gross issuance and RSU withholding are assumptions.</x:t>
  </x:si>
  <x:si>
    <x:t xml:space="preserve">Gross issuance, period (m)</x:t>
  </x:si>
  <x:si>
    <x:t xml:space="preserve">Repurchased shares, period (m)</x:t>
  </x:si>
  <x:si>
    <x:t xml:space="preserve">RSUs withheld for tax (m)</x:t>
  </x:si>
  <x:si>
    <x:t xml:space="preserve">Net share additions (m)</x:t>
  </x:si>
  <x:si>
    <x:t xml:space="preserve">Closing common shares (m)</x:t>
  </x:si>
  <x:si>
    <x:t xml:space="preserve">Midpoint shares (m)</x:t>
  </x:si>
  <x:si>
    <x:t xml:space="preserve">Weighted basic vs midpoint (timing)</x:t>
  </x:si>
  <x:si>
    <x:t xml:space="preserve">Share roll-forward check</x:t>
  </x:si>
  <x:si>
    <x:t xml:space="preserve">SHARE-COUNT DRIVER COMPARISONS</x:t>
  </x:si>
  <x:si>
    <x:t xml:space="preserve">Basic weighted shares</x:t>
  </x:si>
  <x:si>
    <x:t xml:space="preserve">  Y/Y change (absolute)</x:t>
  </x:si>
  <x:si>
    <x:t xml:space="preserve">  sequential change (absolute)</x:t>
  </x:si>
  <x:si>
    <x:t xml:space="preserve">Dilutive securities</x:t>
  </x:si>
  <x:si>
    <x:t xml:space="preserve">Diluted weighted shares</x:t>
  </x:si>
  <x:si>
    <x:t xml:space="preserve">Repurchase cash</x:t>
  </x:si>
  <x:si>
    <x:t xml:space="preserve">Gross share issuance</x:t>
  </x:si>
  <x:si>
    <x:t xml:space="preserve">Opening shares</x:t>
  </x:si>
  <x:si>
    <x:t xml:space="preserve">Gross additions</x:t>
  </x:si>
  <x:si>
    <x:t xml:space="preserve">Repurchased shares</x:t>
  </x:si>
  <x:si>
    <x:t xml:space="preserve">RSUs withheld for taxes</x:t>
  </x:si>
  <x:si>
    <x:t xml:space="preserve">Prior-year quarter comparisons outside the four-quarter timeline are unavailable except 3Q25 against projected 3Q26.</x:t>
  </x:si>
  <x:si>
    <x:t xml:space="preserve">Net additions</x:t>
  </x:si>
  <x:si>
    <x:t xml:space="preserve">Closing shares</x:t>
  </x:si>
  <x:si>
    <x:t xml:space="preserve">Average shares</x:t>
  </x:si>
  <x:si>
    <x:t xml:space="preserve">Guidance</x:t>
  </x:si>
  <x:si>
    <x:t xml:space="preserve">ID</x:t>
  </x:si>
  <x:si>
    <x:t xml:space="preserve">Announced</x:t>
  </x:si>
  <x:si>
    <x:t xml:space="preserve">Metric</x:t>
  </x:si>
  <x:si>
    <x:t xml:space="preserve">Low</x:t>
  </x:si>
  <x:si>
    <x:t xml:space="preserve">High</x:t>
  </x:si>
  <x:si>
    <x:t xml:space="preserve">Midpoint</x:t>
  </x:si>
  <x:si>
    <x:t xml:space="preserve">Actual (if reported)</x:t>
  </x:si>
  <x:si>
    <x:t xml:space="preserve">Beat vs midpoint</x:t>
  </x:si>
  <x:si>
    <x:t xml:space="preserve">G01</x:t>
  </x:si>
  <x:si>
    <x:t xml:space="preserve">FY26</x:t>
  </x:si>
  <x:si>
    <x:t xml:space="preserve">G02</x:t>
  </x:si>
  <x:si>
    <x:t xml:space="preserve">GAAP EPS</x:t>
  </x:si>
  <x:si>
    <x:t xml:space="preserve">G03</x:t>
  </x:si>
  <x:si>
    <x:t xml:space="preserve">Non-GAAP EPS</x:t>
  </x:si>
  <x:si>
    <x:t xml:space="preserve">G04</x:t>
  </x:si>
  <x:si>
    <x:t xml:space="preserve">Non-GAAP op margin</x:t>
  </x:si>
  <x:si>
    <x:t xml:space="preserve">G05</x:t>
  </x:si>
  <x:si>
    <x:t xml:space="preserve">GAAP operating cash</x:t>
  </x:si>
  <x:si>
    <x:t xml:space="preserve">G06</x:t>
  </x:si>
  <x:si>
    <x:t xml:space="preserve">Non-GAAP tax rate</x:t>
  </x:si>
  <x:si>
    <x:t xml:space="preserve">G07</x:t>
  </x:si>
  <x:si>
    <x:t xml:space="preserve">3Q26</x:t>
  </x:si>
  <x:si>
    <x:t xml:space="preserve">G08</x:t>
  </x:si>
  <x:si>
    <x:t xml:space="preserve">G09</x:t>
  </x:si>
  <x:si>
    <x:t xml:space="preserve">G10</x:t>
  </x:si>
  <x:si>
    <x:t xml:space="preserve">2Q26</x:t>
  </x:si>
  <x:si>
    <x:t xml:space="preserve">G11</x:t>
  </x:si>
  <x:si>
    <x:t xml:space="preserve">G12</x:t>
  </x:si>
  <x:si>
    <x:t xml:space="preserve">1Q26</x:t>
  </x:si>
  <x:si>
    <x:t xml:space="preserve">G13</x:t>
  </x:si>
  <x:si>
    <x:t xml:space="preserve">G14</x:t>
  </x:si>
  <x:si>
    <x:t xml:space="preserve">Revenue: at/above high end</x:t>
  </x:si>
  <x:si>
    <x:t xml:space="preserve">G15</x:t>
  </x:si>
  <x:si>
    <x:t xml:space="preserve">EPS: at/above high end</x:t>
  </x:si>
  <x:si>
    <x:t xml:space="preserve">July 22 reaffirmation predates the September 24 consensus and is not added to it twice.</x:t>
  </x:si>
  <x:si>
    <x:t xml:space="preserve">Sources</x:t>
  </x:si>
  <x:si>
    <x:t xml:space="preserve">Source ID</x:t>
  </x:si>
  <x:si>
    <x:t xml:space="preserve">Published</x:t>
  </x:si>
  <x:si>
    <x:t xml:space="preserve">Publisher</x:t>
  </x:si>
  <x:si>
    <x:t xml:space="preserve">URL / local file</x:t>
  </x:si>
  <x:si>
    <x:t xml:space="preserve">Model usage</x:t>
  </x:si>
  <x:si>
    <x:t xml:space="preserve">S01</x:t>
  </x:si>
  <x:si>
    <x:t xml:space="preserve">SEC / Progress</x:t>
  </x:si>
  <x:si>
    <x:t xml:space="preserve">https://www.sec.gov/Archives/edgar/data/876167/000087616725000143/prgs-20250831.htm</x:t>
  </x:si>
  <x:si>
    <x:t xml:space="preserve">3Q25 P&amp;L, balance, revenue and geography; single segment</x:t>
  </x:si>
  <x:si>
    <x:t xml:space="preserve">S02</x:t>
  </x:si>
  <x:si>
    <x:t xml:space="preserve">https://www.sec.gov/Archives/edgar/data/876167/000087616726000008/prgs-20251130.htm</x:t>
  </x:si>
  <x:si>
    <x:t xml:space="preserve">FY25 statement and revenue totals</x:t>
  </x:si>
  <x:si>
    <x:t xml:space="preserve">S03</x:t>
  </x:si>
  <x:si>
    <x:t xml:space="preserve">Issuer release</x:t>
  </x:si>
  <x:si>
    <x:t xml:space="preserve">https://investors.progress.com/static-files/921f0aaa-4630-49d5-ab9f-befcc93d5ade</x:t>
  </x:si>
  <x:si>
    <x:t xml:space="preserve">4Q25 EPS reconciliation and CFO</x:t>
  </x:si>
  <x:si>
    <x:t xml:space="preserve">S04</x:t>
  </x:si>
  <x:si>
    <x:t xml:space="preserve">https://www.sec.gov/Archives/edgar/data/876167/000087616726000051/prgs-20260228.htm</x:t>
  </x:si>
  <x:si>
    <x:t xml:space="preserve">1Q26 statements and geography</x:t>
  </x:si>
  <x:si>
    <x:t xml:space="preserve">S05</x:t>
  </x:si>
  <x:si>
    <x:t xml:space="preserve">SEC release</x:t>
  </x:si>
  <x:si>
    <x:t xml:space="preserve">https://www.sec.gov/Archives/edgar/data/876167/000087616726000050/exhibit991-q12026earningsr.htm</x:t>
  </x:si>
  <x:si>
    <x:t xml:space="preserve">1Q26 adjusted EPS and 2Q26 guidance</x:t>
  </x:si>
  <x:si>
    <x:t xml:space="preserve">S06</x:t>
  </x:si>
  <x:si>
    <x:t xml:space="preserve">https://www.sec.gov/Archives/edgar/data/876167/000087616726000078/prgs-20260531.htm</x:t>
  </x:si>
  <x:si>
    <x:t xml:space="preserve">2Q26 statements; one reportable segment (Note 11)</x:t>
  </x:si>
  <x:si>
    <x:t xml:space="preserve">S07</x:t>
  </x:si>
  <x:si>
    <x:t xml:space="preserve">https://www.sec.gov/Archives/edgar/data/876167/000087616726000077/exhibit991-q22026earningsr.htm</x:t>
  </x:si>
  <x:si>
    <x:t xml:space="preserve">Guidance, FX, GAAP/normalized bridge</x:t>
  </x:si>
  <x:si>
    <x:t xml:space="preserve">S08</x:t>
  </x:si>
  <x:si>
    <x:t xml:space="preserve">https://www.sec.gov/Archives/edgar/data/876167/000155278126000390/e26303_ex99-1.htm</x:t>
  </x:si>
  <x:si>
    <x:t xml:space="preserve">Q3 at or above top-end reaffirmation</x:t>
  </x:si>
  <x:si>
    <x:t xml:space="preserve">S09</x:t>
  </x:si>
  <x:si>
    <x:t xml:space="preserve">Issuer press release</x:t>
  </x:si>
  <x:si>
    <x:t xml:space="preserve">https://www.globenewswire.com/news-release/2026/09/22/3366879/0/en/progress-software-completes-acquisition-of-domo-s-ai-and-data-platform-business.html</x:t>
  </x:si>
  <x:si>
    <x:t xml:space="preserve">Domo transaction after quarter end; no Q3 acquisition revenue</x:t>
  </x:si>
  <x:si>
    <x:t xml:space="preserve">S10</x:t>
  </x:si>
  <x:si>
    <x:t xml:space="preserve">Alphastreet</x:t>
  </x:si>
  <x:si>
    <x:t xml:space="preserve">https://news.alphastreet.com/progress-software-prgs-q3-2026-preview-eps-est-1-52-reports-september-30/amp/</x:t>
  </x:si>
  <x:si>
    <x:t xml:space="preserve">EPS estimates stable last 30 days; public consensus corroboration</x:t>
  </x:si>
  <x:si>
    <x:t xml:space="preserve">S11</x:t>
  </x:si>
  <x:si>
    <x:t xml:space="preserve">10-K Revenue note</x:t>
  </x:si>
  <x:si>
    <x:t xml:space="preserve">https://app.edgar.tools/companies/PRGS/disclosures/revenue</x:t>
  </x:si>
  <x:si>
    <x:t xml:space="preserve">FY25 US vs Canada and international sales</x:t>
  </x:si>
  <x:si>
    <x:t xml:space="preserve">S12</x:t>
  </x:si>
  <x:si>
    <x:t xml:space="preserve">S&amp;P Capital IQ</x:t>
  </x:si>
  <x:si>
    <x:t xml:space="preserve">PRGS_history.csv</x:t>
  </x:si>
  <x:si>
    <x:t xml:space="preserve">Six historical quarters; rounded consensus and actuals</x:t>
  </x:si>
  <x:si>
    <x:t xml:space="preserve">S13</x:t>
  </x:si>
  <x:si>
    <x:t xml:space="preserve">PRGS_consensus.json</x:t>
  </x:si>
  <x:si>
    <x:t xml:space="preserve">Full cutoff summary / normalized mean n=4</x:t>
  </x:si>
  <x:si>
    <x:t xml:space="preserve">S14</x:t>
  </x:si>
  <x:si>
    <x:t xml:space="preserve">Issuer transcript</x:t>
  </x:si>
  <x:si>
    <x:t xml:space="preserve">https://stockanalysis.com/stocks/prgs/transcripts/626725-q2-2026/</x:t>
  </x:si>
  <x:si>
    <x:t xml:space="preserve">License strength, ARR, 100% retention, uncertainties</x:t>
  </x:si>
  <x:si>
    <x:t xml:space="preserve">Omissions</x:t>
  </x:si>
  <x:si>
    <x:t xml:space="preserve">10-Q Note 11</x:t>
  </x:si>
  <x:si>
    <x:t xml:space="preserve">No Segment tab: one reportable segment; drivers appear on Revenue summary</x:t>
  </x:si>
  <x:si>
    <x:t xml:space="preserve">Disclosure</x:t>
  </x:si>
  <x:si>
    <x:t xml:space="preserve">FY2025 10-K</x:t>
  </x:si>
  <x:si>
    <x:t xml:space="preserve">S02 / S11</x:t>
  </x:si>
  <x:si>
    <x:t xml:space="preserve">Geo tab required: US, Canada, EMEA, LatAm, APAC annual; four quarterly regions</x:t>
  </x:si>
  <x:si>
    <x:t xml:space="preserve">Inputs audit</x:t>
  </x:si>
  <x:si>
    <x:t xml:space="preserve">Capital IQ</x:t>
  </x:si>
  <x:si>
    <x:t xml:space="preserve">Inputs!B10:I16, K10:L63</x:t>
  </x:si>
  <x:si>
    <x:t xml:space="preserve">Historical source and full summary preserved; target-price entries not modeled</x:t>
  </x:si>
  <x:si>
    <x:t xml:space="preserve">Cutoff</x:t>
  </x:si>
  <x:si>
    <x:t xml:space="preserve">Forecast methodology</x:t>
  </x:si>
  <x:si>
    <x:t xml:space="preserve">Pre-release only</x:t>
  </x:si>
  <x:si>
    <x:t xml:space="preserve">Time 18:44:22 UTC; target-quarter results not consulted</x:t>
  </x:si>
  <x:si>
    <x:t xml:space="preserve">Input</x:t>
  </x:si>
  <x:si>
    <x:t xml:space="preserve">Captured / filed</x:t>
  </x:si>
  <x:si>
    <x:t xml:space="preserve">SHA256 / file</x:t>
  </x:si>
  <x:si>
    <x:t xml:space="preserve">Usage</x:t>
  </x:si>
  <x:si>
    <x:t xml:space="preserve">CapIQ capture</x:t>
  </x:si>
  <x:si>
    <x:t xml:space="preserve">Date-only capture; exact clock time unavailable</x:t>
  </x:si>
  <x:si>
    <x:t xml:space="preserve">History SHA256</x:t>
  </x:si>
  <x:si>
    <x:t xml:space="preserve">PRGS_history.csv; verification of six source rows</x:t>
  </x:si>
  <x:si>
    <x:t xml:space="preserve">Consensus SHA256</x:t>
  </x:si>
  <x:si>
    <x:t xml:space="preserve">PRGS_consensus.json; full summary Inputs!K10:L63</x:t>
  </x:si>
  <x:si>
    <x:t xml:space="preserve">Inputs</x:t>
  </x:si>
  <x:si>
    <x:t xml:space="preserve">period_end_date</x:t>
  </x:si>
  <x:si>
    <x:t xml:space="preserve">eps_normalized_consensus</x:t>
  </x:si>
  <x:si>
    <x:t xml:space="preserve">eps_normalized_actual</x:t>
  </x:si>
  <x:si>
    <x:t xml:space="preserve">eps_gaap_consensus</x:t>
  </x:si>
  <x:si>
    <x:t xml:space="preserve">eps_gaap_actual</x:t>
  </x:si>
  <x:si>
    <x:t xml:space="preserve">revenue_m_consensus</x:t>
  </x:si>
  <x:si>
    <x:t xml:space="preserve">revenue_m_actual</x:t>
  </x:si>
  <x:si>
    <x:t xml:space="preserve">report_date_x000D_</x:t>
  </x:si>
  <x:si>
    <x:t xml:space="preserve">ticker</x:t>
  </x:si>
  <x:si>
    <x:t xml:space="preserve">PRGS</x:t>
  </x:si>
  <x:si>
    <x:t xml:space="preserve">License sequential growth</x:t>
  </x:si>
  <x:si>
    <x:t xml:space="preserve">company</x:t>
  </x:si>
  <x:si>
    <x:t xml:space="preserve">Maintenance sequential growth</x:t>
  </x:si>
  <x:si>
    <x:t xml:space="preserve">exchange_ticker</x:t>
  </x:si>
  <x:si>
    <x:t xml:space="preserve">SaaS sequential growth</x:t>
  </x:si>
  <x:si>
    <x:t xml:space="preserve">capiq_company_id</x:t>
  </x:si>
  <x:si>
    <x:t xml:space="preserve">Professional sequential growth</x:t>
  </x:si>
  <x:si>
    <x:t xml:space="preserve">analyst_count</x:t>
  </x:si>
  <x:si>
    <x:t xml:space="preserve">ARR sequential growth</x:t>
  </x:si>
  <x:si>
    <x:t xml:space="preserve">fiscal_year_end</x:t>
  </x:si>
  <x:si>
    <x:t xml:space="preserve">Nov-30</x:t>
  </x:si>
  <x:si>
    <x:t xml:space="preserve">M&amp;A revenue scope Q3</x:t>
  </x:si>
  <x:si>
    <x:t xml:space="preserve">forward_quarter_label</x:t>
  </x:si>
  <x:si>
    <x:t xml:space="preserve">FQ3 2026 - Aug 2026</x:t>
  </x:si>
  <x:si>
    <x:t xml:space="preserve">FX impact on Q3 revenue</x:t>
  </x:si>
  <x:si>
    <x:t xml:space="preserve">Revenue confidence P(beat)</x:t>
  </x:si>
  <x:si>
    <x:t xml:space="preserve">expected_report_date</x:t>
  </x:si>
  <x:si>
    <x:t xml:space="preserve">EPS net retention Q2</x:t>
  </x:si>
  <x:si>
    <x:t xml:space="preserve">eps_normalized_mean</x:t>
  </x:si>
  <x:si>
    <x:t xml:space="preserve">Q3 licensed products investment</x:t>
  </x:si>
  <x:si>
    <x:t xml:space="preserve">eps_normalized_median</x:t>
  </x:si>
  <x:si>
    <x:t xml:space="preserve">License cost</x:t>
  </x:si>
  <x:si>
    <x:t xml:space="preserve">eps_normalized_high</x:t>
  </x:si>
  <x:si>
    <x:t xml:space="preserve">Maintenance/SaaS/services cost</x:t>
  </x:si>
  <x:si>
    <x:t xml:space="preserve">eps_normalized_low</x:t>
  </x:si>
  <x:si>
    <x:t xml:space="preserve">Amortization in cost</x:t>
  </x:si>
  <x:si>
    <x:t xml:space="preserve">eps_normalized_std_dev</x:t>
  </x:si>
  <x:si>
    <x:t xml:space="preserve">eps_normalized_n_est</x:t>
  </x:si>
  <x:si>
    <x:t xml:space="preserve">eps_normalized_guidance</x:t>
  </x:si>
  <x:si>
    <x:t xml:space="preserve">eps_normalized_guidance_low</x:t>
  </x:si>
  <x:si>
    <x:t xml:space="preserve">Amortization operating</x:t>
  </x:si>
  <x:si>
    <x:t xml:space="preserve">eps_normalized_guidance_high</x:t>
  </x:si>
  <x:si>
    <x:t xml:space="preserve">Cyber response</x:t>
  </x:si>
  <x:si>
    <x:t xml:space="preserve">eps_gaap_mean</x:t>
  </x:si>
  <x:si>
    <x:t xml:space="preserve">Restructuring cost</x:t>
  </x:si>
  <x:si>
    <x:t xml:space="preserve">eps_gaap_median</x:t>
  </x:si>
  <x:si>
    <x:t xml:space="preserve">Acquisition transaction expense</x:t>
  </x:si>
  <x:si>
    <x:t xml:space="preserve">Forecast transaction-cost assumption; actual undisclosed.</x:t>
  </x:si>
  <x:si>
    <x:t xml:space="preserve">eps_gaap_high</x:t>
  </x:si>
  <x:si>
    <x:t xml:space="preserve">eps_gaap_low</x:t>
  </x:si>
  <x:si>
    <x:t xml:space="preserve">Other interest income</x:t>
  </x:si>
  <x:si>
    <x:t xml:space="preserve">eps_gaap_std_dev</x:t>
  </x:si>
  <x:si>
    <x:t xml:space="preserve">Currency loss</x:t>
  </x:si>
  <x:si>
    <x:t xml:space="preserve">eps_gaap_n_est</x:t>
  </x:si>
  <x:si>
    <x:t xml:space="preserve">GAAP tax rate</x:t>
  </x:si>
  <x:si>
    <x:t xml:space="preserve">eps_gaap_guidance_low</x:t>
  </x:si>
  <x:si>
    <x:t xml:space="preserve">eps_gaap_guidance_high</x:t>
  </x:si>
  <x:si>
    <x:t xml:space="preserve">Normalized tax rate</x:t>
  </x:si>
  <x:si>
    <x:t xml:space="preserve">revenue_m_mean</x:t>
  </x:si>
  <x:si>
    <x:t xml:space="preserve">Forecast basic shares (m)</x:t>
  </x:si>
  <x:si>
    <x:t xml:space="preserve">revenue_m_median</x:t>
  </x:si>
  <x:si>
    <x:t xml:space="preserve">Forecast dilution (m)</x:t>
  </x:si>
  <x:si>
    <x:t xml:space="preserve">revenue_m_high</x:t>
  </x:si>
  <x:si>
    <x:t xml:space="preserve">Forecast CFO D&amp;A</x:t>
  </x:si>
  <x:si>
    <x:t xml:space="preserve">revenue_m_low</x:t>
  </x:si>
  <x:si>
    <x:t xml:space="preserve">Forecast other non-cash</x:t>
  </x:si>
  <x:si>
    <x:t xml:space="preserve">revenue_m_std_dev</x:t>
  </x:si>
  <x:si>
    <x:t xml:space="preserve">revenue_m_n_est</x:t>
  </x:si>
  <x:si>
    <x:t xml:space="preserve">Forecast buyback cash</x:t>
  </x:si>
  <x:si>
    <x:t xml:space="preserve">revenue_m_guidance_low</x:t>
  </x:si>
  <x:si>
    <x:t xml:space="preserve">Forecast debt repayment</x:t>
  </x:si>
  <x:si>
    <x:t xml:space="preserve">revenue_m_guidance_high</x:t>
  </x:si>
  <x:si>
    <x:t xml:space="preserve">Forecast capex</x:t>
  </x:si>
  <x:si>
    <x:t xml:space="preserve">ebitda_m_mean</x:t>
  </x:si>
  <x:si>
    <x:t xml:space="preserve">Forecast quarter-end FX cash</x:t>
  </x:si>
  <x:si>
    <x:t xml:space="preserve">ebit_m_mean</x:t>
  </x:si>
  <x:si>
    <x:t xml:space="preserve">Forecast acquisitions during quarter</x:t>
  </x:si>
  <x:si>
    <x:t xml:space="preserve">net_income_excl_excep_m_mean</x:t>
  </x:si>
  <x:si>
    <x:t xml:space="preserve">Forecast confidence</x:t>
  </x:si>
  <x:si>
    <x:t xml:space="preserve">medium</x:t>
  </x:si>
  <x:si>
    <x:t xml:space="preserve">net_income_gaap_m_mean</x:t>
  </x:si>
  <x:si>
    <x:t xml:space="preserve">FY25 nine-month share repurchases</x:t>
  </x:si>
  <x:si>
    <x:t xml:space="preserve">gross_margin_pct_mean</x:t>
  </x:si>
  <x:si>
    <x:t xml:space="preserve">Forecast gross share issuance (m)</x:t>
  </x:si>
  <x:si>
    <x:t xml:space="preserve">effective_tax_rate_pct_mean</x:t>
  </x:si>
  <x:si>
    <x:t xml:space="preserve">Forecast RSU withholding (m)</x:t>
  </x:si>
  <x:si>
    <x:t xml:space="preserve">capex_m_mean</x:t>
  </x:si>
  <x:si>
    <x:t xml:space="preserve">3Q25 financing cash flow</x:t>
  </x:si>
  <x:si>
    <x:t xml:space="preserve">fcf_m_mean</x:t>
  </x:si>
  <x:si>
    <x:t xml:space="preserve">4Q25 financing cash flow</x:t>
  </x:si>
  <x:si>
    <x:t xml:space="preserve">cfo_m_mean</x:t>
  </x:si>
  <x:si>
    <x:t xml:space="preserve">FY25 financing cash flow</x:t>
  </x:si>
  <x:si>
    <x:t xml:space="preserve">d_and_a_m_mean</x:t>
  </x:si>
  <x:si>
    <x:t xml:space="preserve">1Q26 financing cash flow</x:t>
  </x:si>
  <x:si>
    <x:t xml:space="preserve">target_price_mean</x:t>
  </x:si>
  <x:si>
    <x:t xml:space="preserve">2Q26 financing cash flow</x:t>
  </x:si>
  <x:si>
    <x:t xml:space="preserve">target_price_median</x:t>
  </x:si>
  <x:si>
    <x:t xml:space="preserve">2Q25 diluted weighted shares</x:t>
  </x:si>
  <x:si>
    <x:t xml:space="preserve">target_price_high</x:t>
  </x:si>
  <x:si>
    <x:t xml:space="preserve">1Q25 diluted weighted shares</x:t>
  </x:si>
  <x:si>
    <x:t xml:space="preserve">target_price_low</x:t>
  </x:si>
  <x:si>
    <x:t xml:space="preserve">4Q24 diluted weighted shares</x:t>
  </x:si>
  <x:si>
    <x:t xml:space="preserve">target_price_std_dev</x:t>
  </x:si>
  <x:si>
    <x:t xml:space="preserve">FY24 diluted weighted shares</x:t>
  </x:si>
  <x:si>
    <x:t xml:space="preserve">target_price_n_est</x:t>
  </x:si>
  <x:si>
    <x:t xml:space="preserve">3Q24 diluted weighted shares</x:t>
  </x:si>
  <x:si>
    <x:t xml:space="preserve">recommendation</x:t>
  </x:si>
  <x:si>
    <x:t xml:space="preserve">Buy</x:t>
  </x:si>
  <x:si>
    <x:t xml:space="preserve">recommendation_score</x:t>
  </x:si>
  <x:si>
    <x:t xml:space="preserve">Receivables change, Q3 ($m)</x:t>
  </x:si>
  <x:si>
    <x:t xml:space="preserve">Working-capital movements are independent forecast assumptions, not reported Q3 results.</x:t>
  </x:si>
  <x:si>
    <x:t xml:space="preserve">last_close_price</x:t>
  </x:si>
  <x:si>
    <x:t xml:space="preserve">Unbilled current change ($m)</x:t>
  </x:si>
  <x:si>
    <x:t xml:space="preserve">notes</x:t>
  </x:si>
  <x:si>
    <x:t xml:space="preserve">Results after close Sep 30. 52wk range 47.37/23.82. FY2026 guidance EPSn 6.09/6.21, revenue 990.00/1002.00.</x:t>
  </x:si>
  <x:si>
    <x:t xml:space="preserve">Other current assets change ($m)</x:t>
  </x:si>
  <x:si>
    <x:t xml:space="preserve">Deferred revenue change ($m)</x:t>
  </x:si>
  <x:si>
    <x:t xml:space="preserve">Regional FX impact — assumed zero</x:t>
  </x:si>
  <x:si>
    <x:t xml:space="preserve">Issuer disclosed only corporate Q3 $0.2m FX translation; regional impacts are unavailable.</x:t>
  </x:si>
  <x:si>
    <x:t xml:space="preserve">CapIQ consensus captured</x:t>
  </x:si>
  <x:si>
    <x:t xml:space="preserve">8f2a83ebb5c33552dda97a307c8df14ff1563f73eef13eb1bfbf5e93fa662fff</x:t>
  </x:si>
  <x:si>
    <x:t xml:space="preserve">c2bba6c20e9011bebeb214a1a7bfcc6ed7fe7b2397cac29941cb9639db46efb5</x:t>
  </x:si>
  <x:si>
    <x:t xml:space="preserve">Target-price fields</x:t>
  </x:si>
  <x:si>
    <x:t xml:space="preserve">Archival only; not modeled</x:t>
  </x:si>
</x:sst>
</file>

<file path=xl/styles.xml><?xml version="1.0" encoding="utf-8"?>
<x:styleSheet xmlns:x="http://schemas.openxmlformats.org/spreadsheetml/2006/main">
  <x:numFmts count="5">
    <x:numFmt numFmtId="164" formatCode="yyyy-mm-dd"/>
    <x:numFmt numFmtId="165" formatCode="#,##0.0_);(#,##0.0);–_)"/>
    <x:numFmt numFmtId="166" formatCode="$0.00"/>
    <x:numFmt numFmtId="167" formatCode="0.0%_);(0.0%);–_)"/>
    <x:numFmt numFmtId="168" formatCode="#,##0.0"/>
  </x:numFmts>
  <x:fonts count="14">
    <x:font>
      <x:sz val="11"/>
      <x:name val="Calibri"/>
    </x:font>
    <x:font>
      <x:sz val="10"/>
      <x:color rgb="FF000000"/>
      <x:name val="Aptos Narrow"/>
    </x:font>
    <x:font>
      <x:b/>
      <x:sz val="13"/>
      <x:color rgb="FF000000"/>
      <x:name val="Aptos Narrow"/>
    </x:font>
    <x:font>
      <x:b/>
      <x:sz val="10"/>
      <x:color rgb="FF000000"/>
      <x:name val="Aptos Narrow"/>
    </x:font>
    <x:font>
      <x:b/>
      <x:sz val="10"/>
      <x:color rgb="FF006100"/>
      <x:name val="Aptos Narrow"/>
    </x:font>
    <x:font>
      <x:sz val="10"/>
      <x:color rgb="FF0000FF"/>
      <x:name val="Aptos Narrow"/>
    </x:font>
    <x:font>
      <x:b/>
      <x:sz val="12"/>
      <x:color rgb="FF000000"/>
      <x:name val="Aptos Narrow"/>
    </x:font>
    <x:font>
      <x:sz val="10"/>
      <x:color rgb="FF006100"/>
      <x:name val="Aptos Narrow"/>
    </x:font>
    <x:font>
      <x:i/>
      <x:sz val="10"/>
      <x:color rgb="FF006100"/>
      <x:name val="Aptos Narrow"/>
    </x:font>
    <x:font>
      <x:i/>
      <x:sz val="10"/>
      <x:color rgb="FF000000"/>
      <x:name val="Aptos Narrow"/>
    </x:font>
    <x:font>
      <x:b/>
      <x:sz val="10"/>
      <x:color rgb="FF0000FF"/>
      <x:name val="Aptos Narrow"/>
    </x:font>
    <x:font>
      <x:i/>
      <x:sz val="10"/>
      <x:color rgb="FF0000FF"/>
      <x:name val="Aptos Narrow"/>
    </x:font>
    <x:font>
      <x:sz val="11"/>
      <x:color rgb="FF000000"/>
      <x:name val="Calibri"/>
    </x:font>
    <x:font>
      <x:b/>
      <x:i/>
      <x:sz val="10"/>
      <x:color rgb="FF000000"/>
      <x:name val="Aptos Narrow"/>
    </x:font>
  </x:fonts>
  <x:fills count="5">
    <x:fill>
      <x:patternFill patternType="none"/>
    </x:fill>
    <x:fill>
      <x:patternFill patternType="gray125"/>
    </x:fill>
    <x:fill>
      <x:patternFill patternType="solid">
        <x:fgColor rgb="FFF2F7FD"/>
      </x:patternFill>
    </x:fill>
    <x:fill>
      <x:patternFill patternType="solid">
        <x:fgColor rgb="FFEDF0F2"/>
      </x:patternFill>
    </x:fill>
    <x:fill>
      <x:patternFill patternType="solid">
        <x:fgColor rgb="FFFFF4CC"/>
      </x:patternFill>
    </x:fill>
  </x:fills>
  <x:borders count="3">
    <x:border/>
    <x:border>
      <x:top style="thin">
        <x:color rgb="FFB2B9C2"/>
      </x:top>
    </x:border>
    <x:border>
      <x:top style="thin">
        <x:color rgb="FF9CA3AF"/>
      </x:top>
      <x:bottom style="thin">
        <x:color rgb="FF9CA3AF"/>
      </x:bottom>
    </x:border>
  </x:borders>
  <x:cellStyleXfs count="1">
    <x:xf numFmtId="0" fontId="0" fillId="0" borderId="0"/>
  </x:cellStyleXfs>
  <x:cellXfs count="61">
    <x:xf numFmtId="0" fontId="0" fillId="0" borderId="0" xfId="0"/>
    <x:xf numFmtId="164" fontId="1" fillId="0" borderId="0" xfId="0" applyNumberFormat="1" applyFont="1" applyFill="1" applyAlignment="1">
      <x:alignment horizontal="general" vertical="bottom"/>
    </x:xf>
    <x:xf numFmtId="0" fontId="1" fillId="0" borderId="0" xfId="0" applyFont="1" applyFill="1" applyAlignment="1">
      <x:alignment horizontal="general" vertical="bottom"/>
    </x:xf>
    <x:xf numFmtId="0" fontId="2" fillId="0" borderId="0" xfId="0" applyFont="1" applyFill="1" applyAlignment="1">
      <x:alignment horizontal="general" vertical="bottom"/>
    </x:xf>
    <x:xf numFmtId="165" fontId="1" fillId="2" borderId="0" xfId="0" applyNumberFormat="1" applyFont="1" applyFill="1" applyAlignment="1">
      <x:alignment horizontal="general" vertical="bottom"/>
    </x:xf>
    <x:xf numFmtId="165" fontId="1" fillId="0" borderId="0" xfId="0" applyNumberFormat="1" applyFont="1" applyFill="1" applyAlignment="1">
      <x:alignment horizontal="general" vertical="bottom"/>
    </x:xf>
    <x:xf numFmtId="0" fontId="1" fillId="0" borderId="0" xfId="0" applyFont="1" applyFill="1" applyAlignment="1">
      <x:alignment horizontal="general" vertical="bottom" wrapText="1"/>
    </x:xf>
    <x:xf numFmtId="0" fontId="3" fillId="0" borderId="1" xfId="0" applyFont="1" applyFill="1" applyBorder="1" applyAlignment="1">
      <x:alignment horizontal="general" vertical="bottom"/>
    </x:xf>
    <x:xf numFmtId="165" fontId="3" fillId="3" borderId="2" xfId="0" applyNumberFormat="1" applyFont="1" applyFill="1" applyBorder="1" applyAlignment="1">
      <x:alignment horizontal="general" vertical="bottom"/>
    </x:xf>
    <x:xf numFmtId="166" fontId="4" fillId="2" borderId="1" xfId="0" applyNumberFormat="1" applyFont="1" applyFill="1" applyBorder="1" applyAlignment="1">
      <x:alignment horizontal="general" vertical="bottom"/>
    </x:xf>
    <x:xf numFmtId="0" fontId="3" fillId="3" borderId="2" xfId="0" applyFont="1" applyFill="1" applyBorder="1" applyAlignment="1">
      <x:alignment horizontal="general" vertical="bottom"/>
    </x:xf>
    <x:xf numFmtId="165" fontId="3" fillId="0" borderId="1" xfId="0" applyNumberFormat="1" applyFont="1" applyFill="1" applyBorder="1" applyAlignment="1">
      <x:alignment horizontal="general" vertical="bottom"/>
    </x:xf>
    <x:xf numFmtId="166" fontId="5" fillId="0" borderId="0" xfId="0" applyNumberFormat="1" applyFont="1" applyFill="1" applyAlignment="1">
      <x:alignment horizontal="general" vertical="bottom"/>
    </x:xf>
    <x:xf numFmtId="165" fontId="5" fillId="0" borderId="0" xfId="0" applyNumberFormat="1" applyFont="1" applyFill="1" applyAlignment="1">
      <x:alignment horizontal="general" vertical="bottom"/>
    </x:xf>
    <x:xf numFmtId="0" fontId="3" fillId="2" borderId="2" xfId="0" applyFont="1" applyFill="1" applyBorder="1" applyAlignment="1">
      <x:alignment horizontal="general" vertical="bottom"/>
    </x:xf>
    <x:xf numFmtId="166" fontId="1" fillId="0" borderId="0" xfId="0" applyNumberFormat="1" applyFont="1" applyFill="1" applyAlignment="1">
      <x:alignment horizontal="general" vertical="bottom"/>
    </x:xf>
    <x:xf numFmtId="0" fontId="6" fillId="0" borderId="0" xfId="0" applyFont="1" applyFill="1" applyAlignment="1">
      <x:alignment horizontal="general" vertical="bottom"/>
    </x:xf>
    <x:xf numFmtId="0" fontId="1" fillId="2" borderId="0" xfId="0" applyFont="1" applyFill="1" applyAlignment="1">
      <x:alignment horizontal="general" vertical="bottom"/>
    </x:xf>
    <x:xf numFmtId="167" fontId="5" fillId="0" borderId="0" xfId="0" applyNumberFormat="1" applyFont="1" applyFill="1" applyAlignment="1">
      <x:alignment horizontal="general" vertical="bottom"/>
    </x:xf>
    <x:xf numFmtId="165" fontId="4" fillId="0" borderId="1" xfId="0" applyNumberFormat="1" applyFont="1" applyFill="1" applyBorder="1" applyAlignment="1">
      <x:alignment horizontal="general" vertical="bottom"/>
    </x:xf>
    <x:xf numFmtId="165" fontId="4" fillId="2" borderId="1" xfId="0" applyNumberFormat="1" applyFont="1" applyFill="1" applyBorder="1" applyAlignment="1">
      <x:alignment horizontal="general" vertical="bottom"/>
    </x:xf>
    <x:xf numFmtId="165" fontId="7" fillId="2" borderId="0" xfId="0" applyNumberFormat="1" applyFont="1" applyFill="1" applyAlignment="1">
      <x:alignment horizontal="general" vertical="bottom"/>
    </x:xf>
    <x:xf numFmtId="165" fontId="7" fillId="0" borderId="0" xfId="0" applyNumberFormat="1" applyFont="1" applyFill="1" applyAlignment="1">
      <x:alignment horizontal="general" vertical="bottom"/>
    </x:xf>
    <x:xf numFmtId="167" fontId="7" fillId="2" borderId="0" xfId="0" applyNumberFormat="1" applyFont="1" applyFill="1" applyAlignment="1">
      <x:alignment horizontal="general" vertical="bottom"/>
    </x:xf>
    <x:xf numFmtId="166" fontId="7" fillId="0" borderId="0" xfId="0" applyNumberFormat="1" applyFont="1" applyFill="1" applyAlignment="1">
      <x:alignment horizontal="general" vertical="bottom"/>
    </x:xf>
    <x:xf numFmtId="167" fontId="1" fillId="0" borderId="0" xfId="0" applyNumberFormat="1" applyFont="1" applyFill="1" applyAlignment="1">
      <x:alignment horizontal="general" vertical="bottom"/>
    </x:xf>
    <x:xf numFmtId="164" fontId="1" fillId="2" borderId="0" xfId="0" applyNumberFormat="1" applyFont="1" applyFill="1" applyAlignment="1">
      <x:alignment horizontal="general" vertical="bottom"/>
    </x:xf>
    <x:xf numFmtId="166" fontId="7" fillId="2" borderId="0" xfId="0" applyNumberFormat="1" applyFont="1" applyFill="1" applyAlignment="1">
      <x:alignment horizontal="general" vertical="bottom"/>
    </x:xf>
    <x:xf numFmtId="167" fontId="8" fillId="2" borderId="0" xfId="0" applyNumberFormat="1" applyFont="1" applyFill="1" applyAlignment="1">
      <x:alignment horizontal="general" vertical="bottom"/>
    </x:xf>
    <x:xf numFmtId="167" fontId="9" fillId="0" borderId="0" xfId="0" applyNumberFormat="1" applyFont="1" applyFill="1" applyAlignment="1">
      <x:alignment horizontal="general" vertical="bottom"/>
    </x:xf>
    <x:xf numFmtId="167" fontId="9" fillId="2" borderId="0" xfId="0" applyNumberFormat="1" applyFont="1" applyFill="1" applyAlignment="1">
      <x:alignment horizontal="general" vertical="bottom"/>
    </x:xf>
    <x:xf numFmtId="166" fontId="4" fillId="0" borderId="1" xfId="0" applyNumberFormat="1" applyFont="1" applyFill="1" applyBorder="1" applyAlignment="1">
      <x:alignment horizontal="general" vertical="bottom"/>
    </x:xf>
    <x:xf numFmtId="168" fontId="1" fillId="2" borderId="0" xfId="0" applyNumberFormat="1" applyFont="1" applyFill="1" applyAlignment="1">
      <x:alignment horizontal="general" vertical="bottom"/>
    </x:xf>
    <x:xf numFmtId="165" fontId="10" fillId="3" borderId="2" xfId="0" applyNumberFormat="1" applyFont="1" applyFill="1" applyBorder="1" applyAlignment="1">
      <x:alignment horizontal="general" vertical="bottom"/>
    </x:xf>
    <x:xf numFmtId="167" fontId="11" fillId="0" borderId="0" xfId="0" applyNumberFormat="1" applyFont="1" applyFill="1" applyAlignment="1">
      <x:alignment horizontal="general" vertical="bottom"/>
    </x:xf>
    <x:xf numFmtId="166" fontId="3" fillId="0" borderId="1" xfId="0" applyNumberFormat="1" applyFont="1" applyFill="1" applyBorder="1" applyAlignment="1">
      <x:alignment horizontal="general" vertical="bottom"/>
    </x:xf>
    <x:xf numFmtId="165" fontId="3" fillId="2" borderId="1" xfId="0" applyNumberFormat="1" applyFont="1" applyFill="1" applyBorder="1" applyAlignment="1">
      <x:alignment horizontal="general" vertical="bottom"/>
    </x:xf>
    <x:xf numFmtId="168" fontId="1" fillId="0" borderId="0" xfId="0" applyNumberFormat="1" applyFont="1" applyFill="1" applyAlignment="1">
      <x:alignment horizontal="general" vertical="bottom"/>
    </x:xf>
    <x:xf numFmtId="165" fontId="10" fillId="0" borderId="1" xfId="0" applyNumberFormat="1" applyFont="1" applyFill="1" applyBorder="1" applyAlignment="1">
      <x:alignment horizontal="general" vertical="bottom"/>
    </x:xf>
    <x:xf numFmtId="165" fontId="4" fillId="3" borderId="2" xfId="0" applyNumberFormat="1" applyFont="1" applyFill="1" applyBorder="1" applyAlignment="1">
      <x:alignment horizontal="general" vertical="bottom"/>
    </x:xf>
    <x:xf numFmtId="0" fontId="12" fillId="2" borderId="0" xfId="0" applyFont="1" applyFill="1" applyAlignment="1">
      <x:alignment horizontal="general" vertical="bottom"/>
    </x:xf>
    <x:xf numFmtId="167" fontId="8" fillId="0" borderId="0" xfId="0" applyNumberFormat="1" applyFont="1" applyFill="1" applyAlignment="1">
      <x:alignment horizontal="general" vertical="bottom"/>
    </x:xf>
    <x:xf numFmtId="165" fontId="10" fillId="3" borderId="1" xfId="0" applyNumberFormat="1" applyFont="1" applyFill="1" applyBorder="1" applyAlignment="1">
      <x:alignment horizontal="general" vertical="bottom"/>
    </x:xf>
    <x:xf numFmtId="165" fontId="4" fillId="3" borderId="1" xfId="0" applyNumberFormat="1" applyFont="1" applyFill="1" applyBorder="1" applyAlignment="1">
      <x:alignment horizontal="general" vertical="bottom"/>
    </x:xf>
    <x:xf numFmtId="166" fontId="3" fillId="2" borderId="1" xfId="0" applyNumberFormat="1" applyFont="1" applyFill="1" applyBorder="1" applyAlignment="1">
      <x:alignment horizontal="general" vertical="bottom"/>
    </x:xf>
    <x:xf numFmtId="166" fontId="1" fillId="2" borderId="0" xfId="0" applyNumberFormat="1" applyFont="1" applyFill="1" applyAlignment="1">
      <x:alignment horizontal="general" vertical="bottom"/>
    </x:xf>
    <x:xf numFmtId="0" fontId="3" fillId="3" borderId="1" xfId="0" applyFont="1" applyFill="1" applyBorder="1" applyAlignment="1">
      <x:alignment horizontal="general" vertical="bottom"/>
    </x:xf>
    <x:xf numFmtId="0" fontId="7" fillId="0" borderId="0" xfId="0" applyFont="1" applyFill="1" applyAlignment="1">
      <x:alignment horizontal="general" vertical="bottom"/>
    </x:xf>
    <x:xf numFmtId="167" fontId="13" fillId="3" borderId="2" xfId="0" applyNumberFormat="1" applyFont="1" applyFill="1" applyBorder="1" applyAlignment="1">
      <x:alignment horizontal="general" vertical="bottom"/>
    </x:xf>
    <x:xf numFmtId="0" fontId="5" fillId="0" borderId="0" xfId="0" applyFont="1" applyFill="1" applyAlignment="1">
      <x:alignment horizontal="general" vertical="bottom"/>
    </x:xf>
    <x:xf numFmtId="0" fontId="3" fillId="3" borderId="2" xfId="0" applyFont="1" applyFill="1" applyBorder="1" applyAlignment="1">
      <x:alignment horizontal="general" vertical="bottom" wrapText="1"/>
    </x:xf>
    <x:xf numFmtId="0" fontId="5" fillId="4" borderId="0" xfId="0" applyFont="1" applyFill="1" applyAlignment="1">
      <x:alignment horizontal="general" vertical="bottom"/>
    </x:xf>
    <x:xf numFmtId="167" fontId="10" fillId="3" borderId="0" xfId="0" applyNumberFormat="1" applyFont="1" applyFill="1" applyAlignment="1">
      <x:alignment horizontal="general" vertical="bottom"/>
    </x:xf>
    <x:xf numFmtId="0" fontId="3" fillId="3" borderId="0" xfId="0" applyFont="1" applyFill="1" applyAlignment="1">
      <x:alignment horizontal="general" vertical="bottom"/>
    </x:xf>
    <x:xf numFmtId="164" fontId="5" fillId="0" borderId="0" xfId="0" applyNumberFormat="1" applyFont="1" applyFill="1" applyAlignment="1">
      <x:alignment horizontal="general" vertical="bottom"/>
    </x:xf>
    <x:xf numFmtId="0" fontId="3" fillId="3" borderId="2" xfId="0" applyNumberFormat="1" applyFont="1" applyFill="1" applyBorder="1" applyAlignment="1">
      <x:alignment horizontal="right" vertical="bottom"/>
    </x:xf>
    <x:xf numFmtId="0" fontId="3" fillId="2" borderId="2" xfId="0" applyNumberFormat="1" applyFont="1" applyFill="1" applyBorder="1" applyAlignment="1">
      <x:alignment horizontal="right" vertical="bottom"/>
    </x:xf>
    <x:xf numFmtId="165" fontId="3" fillId="3" borderId="2" xfId="0" applyNumberFormat="1" applyFont="1" applyFill="1" applyBorder="1" applyAlignment="1">
      <x:alignment horizontal="right" vertical="bottom"/>
    </x:xf>
    <x:xf numFmtId="165" fontId="1" fillId="0" borderId="0" xfId="0" applyNumberFormat="1" applyFont="1" applyFill="1" applyBorder="1" applyAlignment="1">
      <x:alignment horizontal="right" vertical="bottom"/>
    </x:xf>
    <x:xf numFmtId="165" fontId="3" fillId="0" borderId="1" xfId="0" applyNumberFormat="1" applyFont="1" applyFill="1" applyBorder="1" applyAlignment="1">
      <x:alignment horizontal="right" vertical="bottom"/>
    </x:xf>
    <x:xf numFmtId="0" fontId="3" fillId="3" borderId="2" xfId="0" applyNumberFormat="1" applyFont="1" applyFill="1" applyBorder="1" applyAlignment="1">
      <x:alignment horizontal="right" vertical="bottom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2199f43b204c92" /><Relationship Type="http://schemas.openxmlformats.org/officeDocument/2006/relationships/theme" Target="/xl/theme/theme1.xml" Id="R1c09b2e81c074d13" /><Relationship Type="http://schemas.openxmlformats.org/officeDocument/2006/relationships/sharedStrings" Target="/xl/sharedStrings.xml" Id="R88189da2ce1b4d83" /><Relationship Type="http://schemas.openxmlformats.org/officeDocument/2006/relationships/worksheet" Target="/xl/worksheets/sheet1.xml" Id="R5bbe4a50ad244d56" /><Relationship Type="http://schemas.openxmlformats.org/officeDocument/2006/relationships/worksheet" Target="/xl/worksheets/sheet2.xml" Id="Rdf2a19f2884144ce" /><Relationship Type="http://schemas.openxmlformats.org/officeDocument/2006/relationships/worksheet" Target="/xl/worksheets/sheet3.xml" Id="Rb718cd09da68411b" /><Relationship Type="http://schemas.openxmlformats.org/officeDocument/2006/relationships/worksheet" Target="/xl/worksheets/sheet4.xml" Id="Rcf12bee1028449d0" /><Relationship Type="http://schemas.openxmlformats.org/officeDocument/2006/relationships/worksheet" Target="/xl/worksheets/sheet5.xml" Id="Rdcff272de0534214" /><Relationship Type="http://schemas.openxmlformats.org/officeDocument/2006/relationships/worksheet" Target="/xl/worksheets/sheet6.xml" Id="Rd9932c17379d499e" /><Relationship Type="http://schemas.openxmlformats.org/officeDocument/2006/relationships/worksheet" Target="/xl/worksheets/sheet7.xml" Id="R3e334e0b02f54d4f" /><Relationship Type="http://schemas.openxmlformats.org/officeDocument/2006/relationships/worksheet" Target="/xl/worksheets/sheet8.xml" Id="R08ead3cd302042c0" /><Relationship Type="http://schemas.openxmlformats.org/officeDocument/2006/relationships/worksheet" Target="/xl/worksheets/sheet9.xml" Id="Rc7ffd7085aeb411f" /><Relationship Type="http://schemas.openxmlformats.org/officeDocument/2006/relationships/worksheet" Target="/xl/worksheets/sheet10.xml" Id="Rd1a3978583964708" /><Relationship Type="http://schemas.microsoft.com/office/2017/10/relationships/person" Target="/xl/persons/person.xml" Id="R4d19f23e5f2c428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b99afa934b94a66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1</xdr:row>
      <xdr:rowOff>0</xdr:rowOff>
    </xdr:from>
    <xdr:ext cx="571500" cy="571500"/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b99afa934b94a6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persons/person.xml><?xml version="1.0" encoding="utf-8"?>
<xltc:personList xmlns:xltc="http://schemas.microsoft.com/office/spreadsheetml/2018/threadedcomments">
  <xltc:person displayName="Shortcut" id="{FC58817E-70AE-C4F8-6123-2C360B440136}"/>
  <xltc:person displayName="Shortcut" id="{556A46CE-7364-8ECD-26CC-568184CE9D77}"/>
  <xltc:person displayName="Shortcut" id="{C90FD639-8404-220A-7261-F1ECBA2219B1}"/>
  <xltc:person displayName="Shortcut" id="{DF375799-8ADB-B3D0-F582-F04CFE9D5B1D}"/>
  <xltc:person displayName="Shortcut" id="{0894574E-0A37-99CA-9D8F-D3356BBBF227}"/>
</xltc: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f885c3a7ea34ae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2b44e6ac7e6c463c" /><Relationship Type="http://schemas.openxmlformats.org/officeDocument/2006/relationships/vmlDrawing" Target="/xl/drawings/vmldrawing.vml" Id="R7918cebc18244487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comments" Target="/xl/comments2.xml" Id="R7d4e465228694e5f" /><Relationship Type="http://schemas.openxmlformats.org/officeDocument/2006/relationships/vmlDrawing" Target="/xl/drawings/vmldrawing2.vml" Id="Re9e62dc4e0d74e64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comments" Target="/xl/comments3.xml" Id="R5967f569b6a14274" /><Relationship Type="http://schemas.openxmlformats.org/officeDocument/2006/relationships/vmlDrawing" Target="/xl/drawings/vmldrawing3.vml" Id="R5d5a159ce00a43da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comments" Target="/xl/comments4.xml" Id="R9de8eff2e80a4e31" /><Relationship Type="http://schemas.openxmlformats.org/officeDocument/2006/relationships/vmlDrawing" Target="/xl/drawings/vmldrawing4.vml" Id="R05ced498aa40451d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comments" Target="/xl/comments5.xml" Id="R8a18f468b3b14f12" /><Relationship Type="http://schemas.openxmlformats.org/officeDocument/2006/relationships/vmlDrawing" Target="/xl/drawings/vmldrawing5.vml" Id="R1f4ad49a053448e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customWidth="1"/>
    <x:col min="2" max="2" width="38" customWidth="1"/>
    <x:col min="3" max="3" width="19" customWidth="1"/>
    <x:col min="4" max="5" width="15" customWidth="1"/>
    <x:col min="6" max="6" width="17" customWidth="1"/>
    <x:col min="7" max="7" width="19" customWidth="1"/>
    <x:col min="8" max="8" width="12" customWidth="1"/>
    <x:col min="9" max="9" width="3" customWidth="1"/>
    <x:col min="10" max="10" width="48" customWidth="1"/>
  </x:cols>
  <x:sheetData>
    <x:row r="2">
      <x:c r="B2" s="3"/>
      <x:c r="C2" s="3" t="s">
        <x:v>0</x:v>
      </x:c>
      <x:c r="D2" s="3"/>
      <x:c r="E2" s="3"/>
      <x:c r="F2" s="3"/>
      <x:c r="G2" s="3"/>
      <x:c r="H2" s="3"/>
    </x:row>
    <x:row r="3">
      <x:c r="B3" s="2"/>
      <x:c r="C3" s="16" t="s">
        <x:v>1</x:v>
      </x:c>
      <x:c r="D3" s="2"/>
      <x:c r="E3" s="2"/>
      <x:c r="F3" s="2"/>
      <x:c r="G3" s="2"/>
      <x:c r="H3" s="2"/>
    </x:row>
    <x:row r="4">
      <x:c r="B4" s="2"/>
      <x:c r="C4" s="2" t="s">
        <x:v>2</x:v>
      </x:c>
      <x:c r="D4" s="2"/>
      <x:c r="E4" s="2"/>
      <x:c r="F4" s="2"/>
      <x:c r="G4" s="2"/>
      <x:c r="H4" s="2"/>
    </x:row>
    <x:row r="5">
      <x:c r="B5" s="2"/>
      <x:c r="C5" s="2"/>
      <x:c r="D5" s="2"/>
      <x:c r="E5" s="2"/>
      <x:c r="F5" s="2"/>
      <x:c r="G5" s="2"/>
      <x:c r="H5" s="2"/>
    </x:row>
    <x:row r="6">
      <x:c r="B6" s="10" t="s">
        <x:v>3</x:v>
      </x:c>
      <x:c r="C6" s="55" t="s">
        <x:v>4</x:v>
      </x:c>
      <x:c r="D6" s="55" t="s">
        <x:v>5</x:v>
      </x:c>
      <x:c r="E6" s="55" t="s">
        <x:v>6</x:v>
      </x:c>
      <x:c r="F6" s="55" t="s">
        <x:v>7</x:v>
      </x:c>
      <x:c r="G6" s="55" t="s">
        <x:v>8</x:v>
      </x:c>
      <x:c r="H6" s="56" t="s">
        <x:v>9</x:v>
      </x:c>
    </x:row>
    <x:row r="7">
      <x:c r="B7" s="2" t="s">
        <x:v>10</x:v>
      </x:c>
      <x:c r="C7" s="1">
        <x:v>45900</x:v>
      </x:c>
      <x:c r="D7" s="1">
        <x:v>45991</x:v>
      </x:c>
      <x:c r="E7" s="1">
        <x:v>45991</x:v>
      </x:c>
      <x:c r="F7" s="1">
        <x:v>46081</x:v>
      </x:c>
      <x:c r="G7" s="1">
        <x:v>46173</x:v>
      </x:c>
      <x:c r="H7" s="26">
        <x:v>46265</x:v>
      </x:c>
    </x:row>
    <x:row r="8">
      <x:c r="B8" s="2" t="s">
        <x:v>11</x:v>
      </x:c>
      <x:c r="C8" s="2">
        <x:v>92</x:v>
      </x:c>
      <x:c r="D8" s="2">
        <x:v>91</x:v>
      </x:c>
      <x:c r="E8" s="2">
        <x:v>365</x:v>
      </x:c>
      <x:c r="F8" s="2">
        <x:v>90</x:v>
      </x:c>
      <x:c r="G8" s="2">
        <x:v>92</x:v>
      </x:c>
      <x:c r="H8" s="17">
        <x:v>92</x:v>
      </x:c>
    </x:row>
    <x:row r="9">
      <x:c r="B9" s="2"/>
      <x:c r="C9" s="2"/>
      <x:c r="D9" s="2"/>
      <x:c r="E9" s="2"/>
      <x:c r="F9" s="2"/>
      <x:c r="G9" s="2"/>
      <x:c r="H9" s="17"/>
    </x:row>
    <x:row r="10">
      <x:c r="B10" s="10"/>
      <x:c r="C10" s="8"/>
      <x:c r="D10" s="8"/>
      <x:c r="E10" s="8"/>
      <x:c r="F10" s="8"/>
      <x:c r="G10" s="8"/>
      <x:c r="H10" s="8"/>
    </x:row>
    <x:row r="11">
      <x:c r="B11" s="10" t="s">
        <x:v>12</x:v>
      </x:c>
      <x:c r="C11" s="57" t="s">
        <x:v>13</x:v>
      </x:c>
      <x:c r="D11" s="57" t="s">
        <x:v>14</x:v>
      </x:c>
      <x:c r="E11" s="57" t="s">
        <x:v>15</x:v>
      </x:c>
      <x:c r="F11" s="57" t="s">
        <x:v>16</x:v>
      </x:c>
      <x:c r="G11" s="57" t="s">
        <x:v>17</x:v>
      </x:c>
      <x:c r="H11" s="4"/>
    </x:row>
    <x:row r="12">
      <x:c r="B12" s="7" t="s">
        <x:v>18</x:v>
      </x:c>
      <x:c r="C12" s="20" t="n">
        <x:f>'Income Statement'!H10</x:f>
        <x:v>252</x:v>
      </x:c>
      <x:c r="D12" s="19" t="n">
        <x:f>Inputs!L36</x:f>
        <x:v>247.59</x:v>
      </x:c>
      <x:c r="E12" s="11" t="n">
        <x:f>C12-D12</x:f>
        <x:v>4.409999999999997</x:v>
      </x:c>
      <x:c r="F12" s="19" t="n">
        <x:f>Guidance!H18</x:f>
        <x:v>247</x:v>
      </x:c>
      <x:c r="G12" s="22" t="n">
        <x:f>Guidance!H25</x:f>
        <x:v>250</x:v>
      </x:c>
      <x:c r="H12" s="4"/>
    </x:row>
    <x:row r="13">
      <x:c r="B13" s="2" t="s">
        <x:v>19</x:v>
      </x:c>
      <x:c r="C13" s="21" t="n">
        <x:f>'Income Statement'!H40</x:f>
        <x:v>19.237499999999976</x:v>
      </x:c>
      <x:c r="D13" s="22" t="n">
        <x:f>Inputs!L47</x:f>
        <x:v>15.88</x:v>
      </x:c>
      <x:c r="E13" s="5" t="n">
        <x:f>C13-D13</x:f>
        <x:v>3.357499999999975</x:v>
      </x:c>
      <x:c r="F13" s="58" t="s">
        <x:v>20</x:v>
      </x:c>
      <x:c r="G13" s="58" t="s">
        <x:v>20</x:v>
      </x:c>
      <x:c r="H13" s="4"/>
    </x:row>
    <x:row r="14">
      <x:c r="B14" s="7" t="s">
        <x:v>21</x:v>
      </x:c>
      <x:c r="C14" s="20" t="n">
        <x:f>'Income Statement'!H53</x:f>
        <x:v>68.83999999999997</x:v>
      </x:c>
      <x:c r="D14" s="19" t="n">
        <x:f>Inputs!L46</x:f>
        <x:v>63.25</x:v>
      </x:c>
      <x:c r="E14" s="11" t="n">
        <x:f>C14-D14</x:f>
        <x:v>5.589999999999975</x:v>
      </x:c>
      <x:c r="F14" s="59" t="s">
        <x:v>20</x:v>
      </x:c>
      <x:c r="G14" s="58" t="s">
        <x:v>20</x:v>
      </x:c>
      <x:c r="H14" s="4"/>
    </x:row>
    <x:row r="15">
      <x:c r="B15" s="7" t="s">
        <x:v>22</x:v>
      </x:c>
      <x:c r="C15" s="9" t="n">
        <x:f>'Income Statement'!H54</x:f>
        <x:v>1.6508393285371696</x:v>
      </x:c>
      <x:c r="D15" s="31" t="n">
        <x:f>Inputs!L19</x:f>
        <x:v>1.52</x:v>
      </x:c>
      <x:c r="E15" s="35" t="n">
        <x:f>C15-D15</x:f>
        <x:v>0.13083932853716962</x:v>
      </x:c>
      <x:c r="F15" s="31" t="n">
        <x:f>Guidance!H20</x:f>
        <x:v>1.56</x:v>
      </x:c>
      <x:c r="G15" s="24" t="n">
        <x:f>Guidance!H26</x:f>
        <x:v>1.59</x:v>
      </x:c>
      <x:c r="H15" s="4"/>
    </x:row>
    <x:row r="16">
      <x:c r="B16" s="2" t="s">
        <x:v>23</x:v>
      </x:c>
      <x:c r="C16" s="27" t="n">
        <x:f>'Income Statement'!H45</x:f>
        <x:v>0.46133093525179797</x:v>
      </x:c>
      <x:c r="D16" s="24" t="n">
        <x:f>Inputs!L28</x:f>
        <x:v>0.39</x:v>
      </x:c>
      <x:c r="E16" s="15" t="n">
        <x:f>C16-D16</x:f>
        <x:v>0.07133093525179796</x:v>
      </x:c>
      <x:c r="F16" s="24" t="n">
        <x:f>Guidance!H19</x:f>
        <x:v>0.38</x:v>
      </x:c>
      <x:c r="G16" s="58" t="s">
        <x:v>20</x:v>
      </x:c>
      <x:c r="H16" s="4"/>
    </x:row>
    <x:row r="17">
      <x:c r="B17" s="2" t="s">
        <x:v>24</x:v>
      </x:c>
      <x:c r="C17" s="23" t="n">
        <x:f>Inputs!O17</x:f>
        <x:v>0.77</x:v>
      </x:c>
      <x:c r="D17" s="5"/>
      <x:c r="E17" s="5"/>
      <x:c r="F17" s="5"/>
      <x:c r="G17" s="5"/>
      <x:c r="H17" s="4"/>
    </x:row>
    <x:row r="18">
      <x:c r="B18" s="2" t="s">
        <x:v>25</x:v>
      </x:c>
      <x:c r="C18" s="21" t="str">
        <x:f>Inputs!O46</x:f>
        <x:v>medium</x:v>
      </x:c>
      <x:c r="D18" s="5"/>
      <x:c r="E18" s="5"/>
      <x:c r="F18" s="5"/>
      <x:c r="G18" s="5"/>
      <x:c r="H18" s="4"/>
    </x:row>
    <x:row r="19">
      <x:c r="B19" s="2"/>
      <x:c r="C19" s="5"/>
      <x:c r="D19" s="5"/>
      <x:c r="E19" s="5"/>
      <x:c r="F19" s="5"/>
      <x:c r="G19" s="5"/>
      <x:c r="H19" s="4"/>
    </x:row>
    <x:row r="20">
      <x:c r="B20" s="7" t="s">
        <x:v>26</x:v>
      </x:c>
      <x:c r="C20" s="19" t="str">
        <x:f>IF(AND(C21="PASS",ABS('Revenue summary'!H59)&lt;0.00001,ABS('Balance Sheet'!H43)&lt;0.00001,ABS('Cash Flow Statement'!H30)&lt;0.00001,ABS(Geo!H20)&lt;0.00001,ABS('Income Statement'!H56)&lt;0.00001),"PASS","FAIL")</x:f>
        <x:v>PASS</x:v>
      </x:c>
      <x:c r="D20" s="11"/>
      <x:c r="E20" s="11"/>
      <x:c r="F20" s="11"/>
      <x:c r="G20" s="5"/>
      <x:c r="H20" s="4"/>
    </x:row>
    <x:row r="21">
      <x:c r="B21" s="7" t="s">
        <x:v>27</x:v>
      </x:c>
      <x:c r="C21" s="19" t="str">
        <x:f>IF(AND(ABS(C12-'Income Statement'!H10)&lt;0.00001,ABS(C13-'Income Statement'!H40)&lt;0.00001,ABS(C14-'Income Statement'!H53)&lt;0.00001,ABS(C15-'Income Statement'!H54)&lt;0.00001,ABS(C16-'Income Statement'!H45)&lt;0.00001),"PASS","FAIL")</x:f>
        <x:v>PASS</x:v>
      </x:c>
      <x:c r="D21" s="11"/>
      <x:c r="E21" s="11"/>
      <x:c r="F21" s="11"/>
      <x:c r="G21" s="5"/>
      <x:c r="H21" s="4"/>
    </x:row>
    <x:row r="22">
      <x:c r="B22" s="2"/>
      <x:c r="C22" s="5"/>
      <x:c r="D22" s="5"/>
      <x:c r="E22" s="5"/>
      <x:c r="F22" s="5"/>
      <x:c r="G22" s="5"/>
      <x:c r="H22" s="4"/>
    </x:row>
    <x:row r="23">
      <x:c r="B23" s="2" t="s">
        <x:v>28</x:v>
      </x:c>
      <x:c r="C23" s="5" t="s">
        <x:v>0</x:v>
      </x:c>
      <x:c r="D23" s="5"/>
      <x:c r="E23" s="5"/>
      <x:c r="F23" s="5"/>
      <x:c r="G23" s="5"/>
      <x:c r="H23" s="4"/>
    </x:row>
    <x:row r="24">
      <x:c r="B24" s="2" t="s">
        <x:v>29</x:v>
      </x:c>
      <x:c r="C24" s="5" t="s">
        <x:v>30</x:v>
      </x:c>
      <x:c r="D24" s="5"/>
      <x:c r="E24" s="5"/>
      <x:c r="F24" s="5"/>
      <x:c r="G24" s="5"/>
      <x:c r="H24" s="4"/>
    </x:row>
    <x:row r="25">
      <x:c r="B25" s="2" t="s">
        <x:v>31</x:v>
      </x:c>
      <x:c r="C25" s="5" t="s">
        <x:v>32</x:v>
      </x:c>
      <x:c r="D25" s="5"/>
      <x:c r="E25" s="5"/>
      <x:c r="F25" s="5"/>
      <x:c r="G25" s="5"/>
      <x:c r="H25" s="4"/>
    </x:row>
    <x:row r="26">
      <x:c r="B26" s="2" t="s">
        <x:v>33</x:v>
      </x:c>
      <x:c r="C26" s="5" t="s">
        <x:v>34</x:v>
      </x:c>
      <x:c r="D26" s="5"/>
      <x:c r="E26" s="5"/>
      <x:c r="F26" s="5"/>
      <x:c r="G26" s="5"/>
      <x:c r="H26" s="4"/>
    </x:row>
    <x:row r="27">
      <x:c r="B27" s="2" t="s">
        <x:v>35</x:v>
      </x:c>
      <x:c r="C27" s="5" t="s">
        <x:v>36</x:v>
      </x:c>
      <x:c r="D27" s="5"/>
      <x:c r="E27" s="5"/>
      <x:c r="F27" s="5"/>
      <x:c r="G27" s="5"/>
      <x:c r="H27" s="4"/>
    </x:row>
    <x:row r="28">
      <x:c r="B28" s="2" t="s">
        <x:v>37</x:v>
      </x:c>
      <x:c r="C28" s="5" t="s">
        <x:v>38</x:v>
      </x:c>
      <x:c r="D28" s="5"/>
      <x:c r="E28" s="5"/>
      <x:c r="F28" s="5"/>
      <x:c r="G28" s="5"/>
      <x:c r="H28" s="4"/>
    </x:row>
    <x:row r="29">
      <x:c r="B29" s="2" t="s">
        <x:v>39</x:v>
      </x:c>
      <x:c r="C29" s="5" t="s">
        <x:v>40</x:v>
      </x:c>
      <x:c r="D29" s="5"/>
      <x:c r="E29" s="5"/>
      <x:c r="F29" s="5"/>
      <x:c r="G29" s="5"/>
      <x:c r="H29" s="4"/>
    </x:row>
    <x:row r="30">
      <x:c r="B30" s="2" t="s">
        <x:v>41</x:v>
      </x:c>
      <x:c r="C30" s="5" t="s">
        <x:v>42</x:v>
      </x:c>
      <x:c r="D30" s="5"/>
      <x:c r="E30" s="5"/>
      <x:c r="F30" s="5"/>
      <x:c r="G30" s="5"/>
      <x:c r="H30" s="4"/>
      <x:c r="J30" s="6" t="s">
        <x:v>43</x:v>
      </x:c>
    </x:row>
    <x:row r="31" ht="31.5">
      <x:c r="B31" s="2"/>
      <x:c r="C31" s="5"/>
      <x:c r="D31" s="5"/>
      <x:c r="E31" s="5"/>
      <x:c r="F31" s="5"/>
      <x:c r="G31" s="5"/>
      <x:c r="H31" s="4"/>
      <x:c r="J31" s="6" t="s">
        <x:v>44</x:v>
      </x:c>
    </x:row>
    <x:row r="32" ht="31.5">
      <x:c r="B32" s="2"/>
      <x:c r="C32" s="5"/>
      <x:c r="D32" s="5"/>
      <x:c r="E32" s="5"/>
      <x:c r="F32" s="5"/>
      <x:c r="G32" s="5"/>
      <x:c r="H32" s="4"/>
      <x:c r="J32" s="6" t="s">
        <x:v>45</x:v>
      </x:c>
    </x:row>
    <x:row r="33" ht="42">
      <x:c r="J33" s="6" t="s">
        <x:v>46</x:v>
      </x:c>
    </x:row>
  </x:sheetData>
  <x:pageMargins left="0.7" right="0.7" top="0.75" bottom="0.75" header="0.3" footer="0.3"/>
  <x:drawing xmlns:r="http://schemas.openxmlformats.org/officeDocument/2006/relationships" r:id="R9f885c3a7ea34ae6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4" customWidth="1"/>
    <x:col min="3" max="8" width="12" customWidth="1"/>
    <x:col min="9" max="9" width="3" customWidth="1"/>
  </x:cols>
  <x:sheetData>
    <x:row r="2">
      <x:c r="B2" s="3" t="s">
        <x:v>0</x:v>
      </x:c>
      <x:c r="C2" s="3"/>
      <x:c r="D2" s="3"/>
      <x:c r="E2" s="3"/>
      <x:c r="F2" s="3"/>
      <x:c r="G2" s="3"/>
      <x:c r="H2" s="3"/>
    </x:row>
    <x:row r="3">
      <x:c r="B3" s="2" t="s">
        <x:v>47</x:v>
      </x:c>
      <x:c r="C3" s="2"/>
      <x:c r="D3" s="2"/>
      <x:c r="E3" s="2"/>
      <x:c r="F3" s="2"/>
      <x:c r="G3" s="2"/>
      <x:c r="H3" s="2"/>
    </x:row>
    <x:row r="4">
      <x:c r="B4" s="2" t="s">
        <x:v>2</x:v>
      </x:c>
      <x:c r="C4" s="2"/>
      <x:c r="D4" s="2"/>
      <x:c r="E4" s="2"/>
      <x:c r="F4" s="2"/>
      <x:c r="G4" s="2"/>
      <x:c r="H4" s="2"/>
    </x:row>
    <x:row r="5">
      <x:c r="B5" s="2"/>
      <x:c r="C5" s="2"/>
      <x:c r="D5" s="2"/>
      <x:c r="E5" s="2"/>
      <x:c r="F5" s="2"/>
      <x:c r="G5" s="2"/>
      <x:c r="H5" s="2"/>
    </x:row>
    <x:row r="6">
      <x:c r="B6" s="10" t="s">
        <x:v>3</x:v>
      </x:c>
      <x:c r="C6" s="55" t="s">
        <x:v>4</x:v>
      </x:c>
      <x:c r="D6" s="55" t="s">
        <x:v>5</x:v>
      </x:c>
      <x:c r="E6" s="55" t="s">
        <x:v>6</x:v>
      </x:c>
      <x:c r="F6" s="55" t="s">
        <x:v>7</x:v>
      </x:c>
      <x:c r="G6" s="55" t="s">
        <x:v>8</x:v>
      </x:c>
      <x:c r="H6" s="56" t="s">
        <x:v>9</x:v>
      </x:c>
    </x:row>
    <x:row r="7">
      <x:c r="B7" s="2" t="s">
        <x:v>10</x:v>
      </x:c>
      <x:c r="C7" s="1">
        <x:v>45900</x:v>
      </x:c>
      <x:c r="D7" s="1">
        <x:v>45991</x:v>
      </x:c>
      <x:c r="E7" s="1">
        <x:v>45991</x:v>
      </x:c>
      <x:c r="F7" s="1">
        <x:v>46081</x:v>
      </x:c>
      <x:c r="G7" s="1">
        <x:v>46173</x:v>
      </x:c>
      <x:c r="H7" s="26">
        <x:v>46265</x:v>
      </x:c>
    </x:row>
    <x:row r="8">
      <x:c r="B8" s="2" t="s">
        <x:v>11</x:v>
      </x:c>
      <x:c r="C8" s="2">
        <x:v>92</x:v>
      </x:c>
      <x:c r="D8" s="2">
        <x:v>91</x:v>
      </x:c>
      <x:c r="E8" s="2">
        <x:v>365</x:v>
      </x:c>
      <x:c r="F8" s="2">
        <x:v>90</x:v>
      </x:c>
      <x:c r="G8" s="2">
        <x:v>92</x:v>
      </x:c>
      <x:c r="H8" s="17">
        <x:v>92</x:v>
      </x:c>
    </x:row>
    <x:row r="9">
      <x:c r="B9" s="2"/>
      <x:c r="C9" s="2"/>
      <x:c r="D9" s="2"/>
      <x:c r="E9" s="2"/>
      <x:c r="F9" s="2"/>
      <x:c r="G9" s="2"/>
      <x:c r="H9" s="17"/>
    </x:row>
    <x:row r="10">
      <x:c r="B10" s="10" t="s">
        <x:v>48</x:v>
      </x:c>
      <x:c r="C10" s="33">
        <x:v>849</x:v>
      </x:c>
      <x:c r="D10" s="33">
        <x:v>852</x:v>
      </x:c>
      <x:c r="E10" s="33">
        <x:v>852</x:v>
      </x:c>
      <x:c r="F10" s="33">
        <x:v>863</x:v>
      </x:c>
      <x:c r="G10" s="33">
        <x:v>868</x:v>
      </x:c>
      <x:c r="H10" s="39" t="n">
        <x:f>G10*(1+Inputs!O14)</x:f>
        <x:v>873</x:v>
      </x:c>
    </x:row>
    <x:row r="11">
      <x:c r="B11" s="2" t="s">
        <x:v>49</x:v>
      </x:c>
      <x:c r="C11" s="29"/>
      <x:c r="D11" s="29"/>
      <x:c r="E11" s="29"/>
      <x:c r="F11" s="29"/>
      <x:c r="G11" s="29"/>
      <x:c r="H11" s="30" t="n">
        <x:f>H10/C10-1</x:f>
        <x:v>0.028268551236749095</x:v>
      </x:c>
    </x:row>
    <x:row r="12">
      <x:c r="B12" s="2" t="s">
        <x:v>50</x:v>
      </x:c>
      <x:c r="C12" s="5"/>
      <x:c r="D12" s="5" t="n">
        <x:f>D10-C10</x:f>
        <x:v>3</x:v>
      </x:c>
      <x:c r="E12" s="5"/>
      <x:c r="F12" s="5" t="n">
        <x:f>F10-D10</x:f>
        <x:v>11</x:v>
      </x:c>
      <x:c r="G12" s="5" t="n">
        <x:f>G10-F10</x:f>
        <x:v>5</x:v>
      </x:c>
      <x:c r="H12" s="4" t="n">
        <x:f>H10-G10</x:f>
        <x:v>5</x:v>
      </x:c>
    </x:row>
    <x:row r="13">
      <x:c r="B13" s="2" t="s">
        <x:v>51</x:v>
      </x:c>
      <x:c r="C13" s="34">
        <x:v>1</x:v>
      </x:c>
      <x:c r="D13" s="34">
        <x:v>1</x:v>
      </x:c>
      <x:c r="E13" s="34">
        <x:v>1</x:v>
      </x:c>
      <x:c r="F13" s="34">
        <x:v>1</x:v>
      </x:c>
      <x:c r="G13" s="34">
        <x:v>1</x:v>
      </x:c>
      <x:c r="H13" s="28" t="n">
        <x:f>Inputs!O18</x:f>
        <x:v>1</x:v>
      </x:c>
    </x:row>
    <x:row r="14">
      <x:c r="B14" s="2" t="s">
        <x:v>52</x:v>
      </x:c>
      <x:c r="C14" s="37"/>
      <x:c r="D14" s="37" t="n">
        <x:f>(D13-C13)*10000</x:f>
        <x:v>0</x:v>
      </x:c>
      <x:c r="E14" s="37"/>
      <x:c r="F14" s="37" t="n">
        <x:f>(F13-D13)*10000</x:f>
        <x:v>0</x:v>
      </x:c>
      <x:c r="G14" s="37" t="n">
        <x:f>(G13-F13)*10000</x:f>
        <x:v>0</x:v>
      </x:c>
      <x:c r="H14" s="32" t="n">
        <x:f>(H13-G13)*10000</x:f>
        <x:v>0</x:v>
      </x:c>
    </x:row>
    <x:row r="15">
      <x:c r="B15" s="2"/>
      <x:c r="C15" s="5"/>
      <x:c r="D15" s="5"/>
      <x:c r="E15" s="5"/>
      <x:c r="F15" s="5"/>
      <x:c r="G15" s="5"/>
      <x:c r="H15" s="4"/>
    </x:row>
    <x:row r="16">
      <x:c r="B16" s="7" t="s">
        <x:v>53</x:v>
      </x:c>
      <x:c r="C16" s="38">
        <x:v>63.437</x:v>
      </x:c>
      <x:c r="D16" s="38">
        <x:v>65.21</x:v>
      </x:c>
      <x:c r="E16" s="38">
        <x:v>237.887</x:v>
      </x:c>
      <x:c r="F16" s="38">
        <x:v>67.581</x:v>
      </x:c>
      <x:c r="G16" s="38">
        <x:v>68.979</x:v>
      </x:c>
      <x:c r="H16" s="20" t="n">
        <x:f>G16*(1+Inputs!O10)</x:f>
        <x:v>65</x:v>
      </x:c>
    </x:row>
    <x:row r="17">
      <x:c r="B17" s="2" t="s">
        <x:v>54</x:v>
      </x:c>
      <x:c r="C17" s="29"/>
      <x:c r="D17" s="29"/>
      <x:c r="E17" s="29"/>
      <x:c r="F17" s="29"/>
      <x:c r="G17" s="29"/>
      <x:c r="H17" s="30" t="n">
        <x:f>(1+H20)/((1+H18)*(1+H19))-1</x:f>
        <x:v>0.02463861784132293</x:v>
      </x:c>
    </x:row>
    <x:row r="18">
      <x:c r="B18" s="2" t="s">
        <x:v>55</x:v>
      </x:c>
      <x:c r="C18" s="29"/>
      <x:c r="D18" s="29"/>
      <x:c r="E18" s="29"/>
      <x:c r="F18" s="29"/>
      <x:c r="G18" s="29"/>
      <x:c r="H18" s="28" t="n">
        <x:f>Inputs!O15</x:f>
        <x:v>0</x:v>
      </x:c>
    </x:row>
    <x:row r="19">
      <x:c r="B19" s="2" t="s">
        <x:v>56</x:v>
      </x:c>
      <x:c r="C19" s="29"/>
      <x:c r="D19" s="29"/>
      <x:c r="E19" s="29"/>
      <x:c r="F19" s="29"/>
      <x:c r="G19" s="29"/>
      <x:c r="H19" s="28" t="n">
        <x:f>Inputs!O15</x:f>
        <x:v>0</x:v>
      </x:c>
    </x:row>
    <x:row r="20">
      <x:c r="B20" s="2" t="s">
        <x:v>57</x:v>
      </x:c>
      <x:c r="C20" s="29"/>
      <x:c r="D20" s="29"/>
      <x:c r="E20" s="29"/>
      <x:c r="F20" s="29"/>
      <x:c r="G20" s="29"/>
      <x:c r="H20" s="30" t="n">
        <x:f>H16/C16-1</x:f>
        <x:v>0.02463861784132293</x:v>
      </x:c>
    </x:row>
    <x:row r="21">
      <x:c r="B21" s="2" t="s">
        <x:v>58</x:v>
      </x:c>
      <x:c r="C21" s="5"/>
      <x:c r="D21" s="5" t="n">
        <x:f>D16-C16</x:f>
        <x:v>1.7729999999999961</x:v>
      </x:c>
      <x:c r="E21" s="5"/>
      <x:c r="F21" s="5" t="n">
        <x:f>F16-D16</x:f>
        <x:v>2.3710000000000093</x:v>
      </x:c>
      <x:c r="G21" s="5" t="n">
        <x:f>G16-F16</x:f>
        <x:v>1.3979999999999961</x:v>
      </x:c>
      <x:c r="H21" s="4" t="n">
        <x:f>H16-G16</x:f>
        <x:v>-3.978999999999999</x:v>
      </x:c>
    </x:row>
    <x:row r="22">
      <x:c r="B22" s="7" t="s">
        <x:v>59</x:v>
      </x:c>
      <x:c r="C22" s="38">
        <x:v>104.849</x:v>
      </x:c>
      <x:c r="D22" s="38">
        <x:v>102.299</x:v>
      </x:c>
      <x:c r="E22" s="38">
        <x:v>410.174</x:v>
      </x:c>
      <x:c r="F22" s="38">
        <x:v>100.339</x:v>
      </x:c>
      <x:c r="G22" s="38">
        <x:v>101.222</x:v>
      </x:c>
      <x:c r="H22" s="20" t="n">
        <x:f>G22*(1+Inputs!O11)</x:f>
        <x:v>102.19999999999999</x:v>
      </x:c>
    </x:row>
    <x:row r="23">
      <x:c r="B23" s="2" t="s">
        <x:v>54</x:v>
      </x:c>
      <x:c r="C23" s="29"/>
      <x:c r="D23" s="29"/>
      <x:c r="E23" s="29"/>
      <x:c r="F23" s="29"/>
      <x:c r="G23" s="29"/>
      <x:c r="H23" s="30" t="n">
        <x:f>(1+H26)/((1+H24)*(1+H25))-1</x:f>
        <x:v>-0.02526490476780907</x:v>
      </x:c>
    </x:row>
    <x:row r="24">
      <x:c r="B24" s="2" t="s">
        <x:v>55</x:v>
      </x:c>
      <x:c r="C24" s="29"/>
      <x:c r="D24" s="29"/>
      <x:c r="E24" s="29"/>
      <x:c r="F24" s="29"/>
      <x:c r="G24" s="29"/>
      <x:c r="H24" s="28" t="n">
        <x:f>Inputs!O15</x:f>
        <x:v>0</x:v>
      </x:c>
    </x:row>
    <x:row r="25">
      <x:c r="B25" s="2" t="s">
        <x:v>56</x:v>
      </x:c>
      <x:c r="C25" s="29"/>
      <x:c r="D25" s="29"/>
      <x:c r="E25" s="29"/>
      <x:c r="F25" s="29"/>
      <x:c r="G25" s="29"/>
      <x:c r="H25" s="28" t="n">
        <x:f>Inputs!O15</x:f>
        <x:v>0</x:v>
      </x:c>
    </x:row>
    <x:row r="26">
      <x:c r="B26" s="2" t="s">
        <x:v>57</x:v>
      </x:c>
      <x:c r="C26" s="29"/>
      <x:c r="D26" s="29"/>
      <x:c r="E26" s="29"/>
      <x:c r="F26" s="29"/>
      <x:c r="G26" s="29"/>
      <x:c r="H26" s="30" t="n">
        <x:f>H22/C22-1</x:f>
        <x:v>-0.02526490476780907</x:v>
      </x:c>
    </x:row>
    <x:row r="27">
      <x:c r="B27" s="2" t="s">
        <x:v>58</x:v>
      </x:c>
      <x:c r="C27" s="5"/>
      <x:c r="D27" s="5" t="n">
        <x:f>D22-C22</x:f>
        <x:v>-2.549999999999997</x:v>
      </x:c>
      <x:c r="E27" s="5"/>
      <x:c r="F27" s="5" t="n">
        <x:f>F22-D22</x:f>
        <x:v>-1.960000000000008</x:v>
      </x:c>
      <x:c r="G27" s="5" t="n">
        <x:f>G22-F22</x:f>
        <x:v>0.8829999999999956</x:v>
      </x:c>
      <x:c r="H27" s="4" t="n">
        <x:f>H22-G22</x:f>
        <x:v>0.9779999999999944</x:v>
      </x:c>
    </x:row>
    <x:row r="28">
      <x:c r="B28" s="7" t="s">
        <x:v>60</x:v>
      </x:c>
      <x:c r="C28" s="38">
        <x:v>71.512</x:v>
      </x:c>
      <x:c r="D28" s="38">
        <x:v>74.901</x:v>
      </x:c>
      <x:c r="E28" s="38">
        <x:v>287.928</x:v>
      </x:c>
      <x:c r="F28" s="38">
        <x:v>70.461</x:v>
      </x:c>
      <x:c r="G28" s="38">
        <x:v>73.005</x:v>
      </x:c>
      <x:c r="H28" s="20" t="n">
        <x:f>G28*(1+Inputs!O12)</x:f>
        <x:v>74.5</x:v>
      </x:c>
    </x:row>
    <x:row r="29">
      <x:c r="B29" s="2" t="s">
        <x:v>54</x:v>
      </x:c>
      <x:c r="C29" s="29"/>
      <x:c r="D29" s="29"/>
      <x:c r="E29" s="29"/>
      <x:c r="F29" s="29"/>
      <x:c r="G29" s="29"/>
      <x:c r="H29" s="30" t="n">
        <x:f>(1+H32)/((1+H30)*(1+H31))-1</x:f>
        <x:v>0.04178319722564039</x:v>
      </x:c>
    </x:row>
    <x:row r="30">
      <x:c r="B30" s="2" t="s">
        <x:v>55</x:v>
      </x:c>
      <x:c r="C30" s="29"/>
      <x:c r="D30" s="29"/>
      <x:c r="E30" s="29"/>
      <x:c r="F30" s="29"/>
      <x:c r="G30" s="29"/>
      <x:c r="H30" s="28" t="n">
        <x:f>Inputs!O15</x:f>
        <x:v>0</x:v>
      </x:c>
    </x:row>
    <x:row r="31">
      <x:c r="B31" s="2" t="s">
        <x:v>56</x:v>
      </x:c>
      <x:c r="C31" s="29"/>
      <x:c r="D31" s="29"/>
      <x:c r="E31" s="29"/>
      <x:c r="F31" s="29"/>
      <x:c r="G31" s="29"/>
      <x:c r="H31" s="28" t="n">
        <x:f>Inputs!O15</x:f>
        <x:v>0</x:v>
      </x:c>
    </x:row>
    <x:row r="32">
      <x:c r="B32" s="2" t="s">
        <x:v>57</x:v>
      </x:c>
      <x:c r="C32" s="29"/>
      <x:c r="D32" s="29"/>
      <x:c r="E32" s="29"/>
      <x:c r="F32" s="29"/>
      <x:c r="G32" s="29"/>
      <x:c r="H32" s="30" t="n">
        <x:f>H28/C28-1</x:f>
        <x:v>0.04178319722564039</x:v>
      </x:c>
    </x:row>
    <x:row r="33">
      <x:c r="B33" s="2" t="s">
        <x:v>58</x:v>
      </x:c>
      <x:c r="C33" s="5"/>
      <x:c r="D33" s="5" t="n">
        <x:f>D28-C28</x:f>
        <x:v>3.388999999999996</x:v>
      </x:c>
      <x:c r="E33" s="5"/>
      <x:c r="F33" s="5" t="n">
        <x:f>F28-D28</x:f>
        <x:v>-4.439999999999998</x:v>
      </x:c>
      <x:c r="G33" s="5" t="n">
        <x:f>G28-F28</x:f>
        <x:v>2.543999999999997</x:v>
      </x:c>
      <x:c r="H33" s="4" t="n">
        <x:f>H28-G28</x:f>
        <x:v>1.4950000000000045</x:v>
      </x:c>
    </x:row>
    <x:row r="34">
      <x:c r="B34" s="7" t="s">
        <x:v>61</x:v>
      </x:c>
      <x:c r="C34" s="38">
        <x:v>9.997</x:v>
      </x:c>
      <x:c r="D34" s="38">
        <x:v>10.256</x:v>
      </x:c>
      <x:c r="E34" s="38">
        <x:v>41.842</x:v>
      </x:c>
      <x:c r="F34" s="38">
        <x:v>9.418</x:v>
      </x:c>
      <x:c r="G34" s="38">
        <x:v>10.259</x:v>
      </x:c>
      <x:c r="H34" s="20" t="n">
        <x:f>G34*(1+Inputs!O13)</x:f>
        <x:v>10.3</x:v>
      </x:c>
    </x:row>
    <x:row r="35">
      <x:c r="B35" s="2" t="s">
        <x:v>54</x:v>
      </x:c>
      <x:c r="C35" s="29"/>
      <x:c r="D35" s="29"/>
      <x:c r="E35" s="29"/>
      <x:c r="F35" s="29"/>
      <x:c r="G35" s="29"/>
      <x:c r="H35" s="30" t="n">
        <x:f>(1+H38)/((1+H36)*(1+H37))-1</x:f>
        <x:v>0.030309092727818454</x:v>
      </x:c>
    </x:row>
    <x:row r="36">
      <x:c r="B36" s="2" t="s">
        <x:v>55</x:v>
      </x:c>
      <x:c r="C36" s="29"/>
      <x:c r="D36" s="29"/>
      <x:c r="E36" s="29"/>
      <x:c r="F36" s="29"/>
      <x:c r="G36" s="29"/>
      <x:c r="H36" s="28" t="n">
        <x:f>Inputs!O15</x:f>
        <x:v>0</x:v>
      </x:c>
    </x:row>
    <x:row r="37">
      <x:c r="B37" s="2" t="s">
        <x:v>56</x:v>
      </x:c>
      <x:c r="C37" s="29"/>
      <x:c r="D37" s="29"/>
      <x:c r="E37" s="29"/>
      <x:c r="F37" s="29"/>
      <x:c r="G37" s="29"/>
      <x:c r="H37" s="28" t="n">
        <x:f>Inputs!O15</x:f>
        <x:v>0</x:v>
      </x:c>
    </x:row>
    <x:row r="38">
      <x:c r="B38" s="2" t="s">
        <x:v>57</x:v>
      </x:c>
      <x:c r="C38" s="29"/>
      <x:c r="D38" s="29"/>
      <x:c r="E38" s="29"/>
      <x:c r="F38" s="29"/>
      <x:c r="G38" s="29"/>
      <x:c r="H38" s="30" t="n">
        <x:f>H34/C34-1</x:f>
        <x:v>0.030309092727818454</x:v>
      </x:c>
    </x:row>
    <x:row r="39">
      <x:c r="B39" s="2" t="s">
        <x:v>58</x:v>
      </x:c>
      <x:c r="C39" s="5"/>
      <x:c r="D39" s="5" t="n">
        <x:f>D34-C34</x:f>
        <x:v>0.25900000000000034</x:v>
      </x:c>
      <x:c r="E39" s="5"/>
      <x:c r="F39" s="5" t="n">
        <x:f>F34-D34</x:f>
        <x:v>-0.838000000000001</x:v>
      </x:c>
      <x:c r="G39" s="5" t="n">
        <x:f>G34-F34</x:f>
        <x:v>0.8410000000000011</x:v>
      </x:c>
      <x:c r="H39" s="4" t="n">
        <x:f>H34-G34</x:f>
        <x:v>0.04100000000000037</x:v>
      </x:c>
    </x:row>
    <x:row r="40">
      <x:c r="B40" s="7" t="s">
        <x:v>62</x:v>
      </x:c>
      <x:c r="C40" s="11" t="n">
        <x:f>SUM(C22,C28,C34)</x:f>
        <x:v>186.358</x:v>
      </x:c>
      <x:c r="D40" s="11" t="n">
        <x:f>SUM(D22,D28,D34)</x:f>
        <x:v>187.456</x:v>
      </x:c>
      <x:c r="E40" s="11" t="n">
        <x:f>SUM(E22,E28,E34)</x:f>
        <x:v>739.944</x:v>
      </x:c>
      <x:c r="F40" s="11" t="n">
        <x:f>SUM(F22,F28,F34)</x:f>
        <x:v>180.21800000000002</x:v>
      </x:c>
      <x:c r="G40" s="11" t="n">
        <x:f>SUM(G22,G28,G34)</x:f>
        <x:v>184.486</x:v>
      </x:c>
      <x:c r="H40" s="36" t="n">
        <x:f>SUM(H22,H28,H34)</x:f>
        <x:v>187</x:v>
      </x:c>
    </x:row>
    <x:row r="41">
      <x:c r="B41" s="2" t="s">
        <x:v>54</x:v>
      </x:c>
      <x:c r="C41" s="29"/>
      <x:c r="D41" s="29"/>
      <x:c r="E41" s="29"/>
      <x:c r="F41" s="29"/>
      <x:c r="G41" s="29"/>
      <x:c r="H41" s="30" t="n">
        <x:f>(1+H44)/((1+H42)*(1+H43))-1</x:f>
        <x:v>0.0034449822384872153</x:v>
      </x:c>
    </x:row>
    <x:row r="42">
      <x:c r="B42" s="2" t="s">
        <x:v>55</x:v>
      </x:c>
      <x:c r="C42" s="29"/>
      <x:c r="D42" s="29"/>
      <x:c r="E42" s="29"/>
      <x:c r="F42" s="29"/>
      <x:c r="G42" s="29"/>
      <x:c r="H42" s="28" t="n">
        <x:f>Inputs!O15</x:f>
        <x:v>0</x:v>
      </x:c>
    </x:row>
    <x:row r="43">
      <x:c r="B43" s="2" t="s">
        <x:v>56</x:v>
      </x:c>
      <x:c r="C43" s="29"/>
      <x:c r="D43" s="29"/>
      <x:c r="E43" s="29"/>
      <x:c r="F43" s="29"/>
      <x:c r="G43" s="29"/>
      <x:c r="H43" s="28" t="n">
        <x:f>Inputs!O15</x:f>
        <x:v>0</x:v>
      </x:c>
    </x:row>
    <x:row r="44">
      <x:c r="B44" s="2" t="s">
        <x:v>57</x:v>
      </x:c>
      <x:c r="C44" s="29"/>
      <x:c r="D44" s="29"/>
      <x:c r="E44" s="29"/>
      <x:c r="F44" s="29"/>
      <x:c r="G44" s="29"/>
      <x:c r="H44" s="30" t="n">
        <x:f>H40/C40-1</x:f>
        <x:v>0.0034449822384872153</x:v>
      </x:c>
    </x:row>
    <x:row r="45">
      <x:c r="B45" s="2" t="s">
        <x:v>58</x:v>
      </x:c>
      <x:c r="C45" s="5"/>
      <x:c r="D45" s="5" t="n">
        <x:f>D40-C40</x:f>
        <x:v>1.0979999999999848</x:v>
      </x:c>
      <x:c r="E45" s="5"/>
      <x:c r="F45" s="5" t="n">
        <x:f>F40-D40</x:f>
        <x:v>-7.237999999999971</x:v>
      </x:c>
      <x:c r="G45" s="5" t="n">
        <x:f>G40-F40</x:f>
        <x:v>4.267999999999972</x:v>
      </x:c>
      <x:c r="H45" s="4" t="n">
        <x:f>H40-G40</x:f>
        <x:v>2.51400000000001</x:v>
      </x:c>
    </x:row>
    <x:row r="46">
      <x:c r="B46" s="7" t="s">
        <x:v>63</x:v>
      </x:c>
      <x:c r="C46" s="11" t="n">
        <x:f>SUM(C16,C40)</x:f>
        <x:v>249.79500000000002</x:v>
      </x:c>
      <x:c r="D46" s="11" t="n">
        <x:f>SUM(D16,D40)</x:f>
        <x:v>252.666</x:v>
      </x:c>
      <x:c r="E46" s="11" t="n">
        <x:f>SUM(E16,E40)</x:f>
        <x:v>977.8309999999999</x:v>
      </x:c>
      <x:c r="F46" s="11" t="n">
        <x:f>SUM(F16,F40)</x:f>
        <x:v>247.79900000000004</x:v>
      </x:c>
      <x:c r="G46" s="11" t="n">
        <x:f>SUM(G16,G40)</x:f>
        <x:v>253.46499999999997</x:v>
      </x:c>
      <x:c r="H46" s="36" t="n">
        <x:f>SUM(H16,H40)</x:f>
        <x:v>252</x:v>
      </x:c>
    </x:row>
    <x:row r="47">
      <x:c r="B47" s="2" t="s">
        <x:v>54</x:v>
      </x:c>
      <x:c r="C47" s="29"/>
      <x:c r="D47" s="29"/>
      <x:c r="E47" s="29"/>
      <x:c r="F47" s="29"/>
      <x:c r="G47" s="29"/>
      <x:c r="H47" s="30" t="n">
        <x:f>(1+H50)/((1+H48)*(1+H49))-1</x:f>
        <x:v>0.008020160403208187</x:v>
      </x:c>
    </x:row>
    <x:row r="48">
      <x:c r="B48" s="2" t="s">
        <x:v>55</x:v>
      </x:c>
      <x:c r="C48" s="29"/>
      <x:c r="D48" s="29"/>
      <x:c r="E48" s="29"/>
      <x:c r="F48" s="29"/>
      <x:c r="G48" s="29"/>
      <x:c r="H48" s="28" t="n">
        <x:f>Inputs!O15</x:f>
        <x:v>0</x:v>
      </x:c>
    </x:row>
    <x:row r="49">
      <x:c r="B49" s="2" t="s">
        <x:v>56</x:v>
      </x:c>
      <x:c r="C49" s="29"/>
      <x:c r="D49" s="29"/>
      <x:c r="E49" s="29"/>
      <x:c r="F49" s="29"/>
      <x:c r="G49" s="29"/>
      <x:c r="H49" s="28" t="n">
        <x:f>Inputs!O16/C46</x:f>
        <x:v>0.0008006565383614564</x:v>
      </x:c>
    </x:row>
    <x:row r="50">
      <x:c r="B50" s="2" t="s">
        <x:v>57</x:v>
      </x:c>
      <x:c r="C50" s="29"/>
      <x:c r="D50" s="29"/>
      <x:c r="E50" s="29"/>
      <x:c r="F50" s="41" t="n">
        <x:f>F46/Inputs!H11-1</x:f>
        <x:v>0.04108478279136207</x:v>
      </x:c>
      <x:c r="G50" s="41" t="n">
        <x:f>G46/Inputs!H12-1</x:f>
        <x:v>0.06785052241321177</x:v>
      </x:c>
      <x:c r="H50" s="30" t="n">
        <x:f>H46/C46-1</x:f>
        <x:v>0.008827238335435084</x:v>
      </x:c>
    </x:row>
    <x:row r="51">
      <x:c r="B51" s="2" t="s">
        <x:v>64</x:v>
      </x:c>
      <x:c r="C51" s="29"/>
      <x:c r="D51" s="29" t="n">
        <x:f>D46/C46-1</x:f>
        <x:v>0.011493424608178593</x:v>
      </x:c>
      <x:c r="E51" s="29"/>
      <x:c r="F51" s="29" t="n">
        <x:f>F46/D46-1</x:f>
        <x:v>-0.019262583806289535</x:v>
      </x:c>
      <x:c r="G51" s="29" t="n">
        <x:f>G46/F46-1</x:f>
        <x:v>0.02286530615539184</x:v>
      </x:c>
      <x:c r="H51" s="30" t="n">
        <x:f>H46/G46-1</x:f>
        <x:v>-0.0057798907146942025</x:v>
      </x:c>
    </x:row>
    <x:row r="52">
      <x:c r="B52" s="2" t="s">
        <x:v>65</x:v>
      </x:c>
      <x:c r="C52" s="22" t="n">
        <x:f>Inputs!H13</x:f>
        <x:v>249.8</x:v>
      </x:c>
      <x:c r="D52" s="22" t="n">
        <x:f>Inputs!H14</x:f>
        <x:v>252.67</x:v>
      </x:c>
      <x:c r="E52" s="5"/>
      <x:c r="F52" s="22" t="n">
        <x:f>Inputs!H15</x:f>
        <x:v>247.8</x:v>
      </x:c>
      <x:c r="G52" s="22" t="n">
        <x:f>Inputs!H16</x:f>
        <x:v>253.47</x:v>
      </x:c>
      <x:c r="H52" s="4"/>
    </x:row>
    <x:row r="53">
      <x:c r="B53" s="2" t="s">
        <x:v>66</x:v>
      </x:c>
      <x:c r="C53" s="5" t="n">
        <x:f>C46-C52</x:f>
        <x:v>-0.0049999999999954525</x:v>
      </x:c>
      <x:c r="D53" s="5" t="n">
        <x:f>D46-D52</x:f>
        <x:v>-0.003999999999990678</x:v>
      </x:c>
      <x:c r="E53" s="5"/>
      <x:c r="F53" s="5" t="n">
        <x:f>F46-F52</x:f>
        <x:v>-0.0009999999999763531</x:v>
      </x:c>
      <x:c r="G53" s="5" t="n">
        <x:f>G46-G52</x:f>
        <x:v>-0.005000000000023874</x:v>
      </x:c>
      <x:c r="H53" s="4"/>
    </x:row>
    <x:row r="54">
      <x:c r="B54" s="2" t="s">
        <x:v>58</x:v>
      </x:c>
      <x:c r="C54" s="5"/>
      <x:c r="D54" s="5" t="n">
        <x:f>D46-C46</x:f>
        <x:v>2.870999999999981</x:v>
      </x:c>
      <x:c r="E54" s="5"/>
      <x:c r="F54" s="5" t="n">
        <x:f>F46-D46</x:f>
        <x:v>-4.866999999999962</x:v>
      </x:c>
      <x:c r="G54" s="5" t="n">
        <x:f>G46-F46</x:f>
        <x:v>5.66599999999994</x:v>
      </x:c>
      <x:c r="H54" s="4" t="n">
        <x:f>H46-G46</x:f>
        <x:v>-1.464999999999975</x:v>
      </x:c>
    </x:row>
    <x:row r="55">
      <x:c r="B55" s="7" t="s">
        <x:v>67</x:v>
      </x:c>
      <x:c r="C55" s="11" t="n">
        <x:f>C46</x:f>
        <x:v>249.79500000000002</x:v>
      </x:c>
      <x:c r="D55" s="11" t="n">
        <x:f>D46</x:f>
        <x:v>252.666</x:v>
      </x:c>
      <x:c r="E55" s="11" t="n">
        <x:f>E46</x:f>
        <x:v>977.8309999999999</x:v>
      </x:c>
      <x:c r="F55" s="11" t="n">
        <x:f>F46</x:f>
        <x:v>247.79900000000004</x:v>
      </x:c>
      <x:c r="G55" s="11" t="n">
        <x:f>G46</x:f>
        <x:v>253.46499999999997</x:v>
      </x:c>
      <x:c r="H55" s="36" t="n">
        <x:f>H46</x:f>
        <x:v>252</x:v>
      </x:c>
    </x:row>
    <x:row r="56">
      <x:c r="B56" s="2" t="s">
        <x:v>68</x:v>
      </x:c>
      <x:c r="C56" s="29"/>
      <x:c r="D56" s="29"/>
      <x:c r="E56" s="29"/>
      <x:c r="F56" s="29"/>
      <x:c r="G56" s="29"/>
      <x:c r="H56" s="30" t="n">
        <x:f>H55/C55-1</x:f>
        <x:v>0.008827238335435084</x:v>
      </x:c>
    </x:row>
    <x:row r="57">
      <x:c r="B57" s="2" t="s">
        <x:v>64</x:v>
      </x:c>
      <x:c r="C57" s="29"/>
      <x:c r="D57" s="29" t="n">
        <x:f>D55/C55-1</x:f>
        <x:v>0.011493424608178593</x:v>
      </x:c>
      <x:c r="E57" s="29"/>
      <x:c r="F57" s="29" t="n">
        <x:f>F55/D55-1</x:f>
        <x:v>-0.019262583806289535</x:v>
      </x:c>
      <x:c r="G57" s="29" t="n">
        <x:f>G55/F55-1</x:f>
        <x:v>0.02286530615539184</x:v>
      </x:c>
      <x:c r="H57" s="30" t="n">
        <x:f>H55/G55-1</x:f>
        <x:v>-0.0057798907146942025</x:v>
      </x:c>
    </x:row>
    <x:row r="58">
      <x:c r="B58" s="2" t="s">
        <x:v>69</x:v>
      </x:c>
      <x:c r="C58" s="29" t="n">
        <x:f>C55/C46</x:f>
        <x:v>1</x:v>
      </x:c>
      <x:c r="D58" s="29" t="n">
        <x:f>D55/D46</x:f>
        <x:v>1</x:v>
      </x:c>
      <x:c r="E58" s="29" t="n">
        <x:f>E55/E46</x:f>
        <x:v>1</x:v>
      </x:c>
      <x:c r="F58" s="29" t="n">
        <x:f>F55/F46</x:f>
        <x:v>1</x:v>
      </x:c>
      <x:c r="G58" s="29" t="n">
        <x:f>G55/G46</x:f>
        <x:v>1</x:v>
      </x:c>
      <x:c r="H58" s="30" t="n">
        <x:f>H55/H46</x:f>
        <x:v>1</x:v>
      </x:c>
    </x:row>
    <x:row r="59">
      <x:c r="B59" s="7" t="s">
        <x:v>70</x:v>
      </x:c>
      <x:c r="C59" s="11" t="n">
        <x:f>C55-C46</x:f>
        <x:v>0</x:v>
      </x:c>
      <x:c r="D59" s="11" t="n">
        <x:f>D55-D46</x:f>
        <x:v>0</x:v>
      </x:c>
      <x:c r="E59" s="11" t="n">
        <x:f>E55-E46</x:f>
        <x:v>0</x:v>
      </x:c>
      <x:c r="F59" s="11" t="n">
        <x:f>F55-F46</x:f>
        <x:v>0</x:v>
      </x:c>
      <x:c r="G59" s="11" t="n">
        <x:f>G55-G46</x:f>
        <x:v>0</x:v>
      </x:c>
      <x:c r="H59" s="36" t="n">
        <x:f>H55-H46</x:f>
        <x:v>0</x:v>
      </x:c>
    </x:row>
  </x:sheetData>
  <x:pageMargins left="0.7" right="0.7" top="0.75" bottom="0.75" header="0.3" footer="0.3"/>
  <x:legacyDrawing xmlns:r="http://schemas.openxmlformats.org/officeDocument/2006/relationships" r:id="R7918cebc18244487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4" customWidth="1"/>
    <x:col min="3" max="8" width="12" customWidth="1"/>
    <x:col min="9" max="9" width="3" customWidth="1"/>
  </x:cols>
  <x:sheetData>
    <x:row r="2">
      <x:c r="B2" s="3" t="s">
        <x:v>0</x:v>
      </x:c>
      <x:c r="C2" s="3"/>
      <x:c r="D2" s="3"/>
      <x:c r="E2" s="3"/>
      <x:c r="F2" s="3"/>
      <x:c r="G2" s="3"/>
      <x:c r="H2" s="3"/>
    </x:row>
    <x:row r="3">
      <x:c r="B3" s="2" t="s">
        <x:v>71</x:v>
      </x:c>
      <x:c r="C3" s="2"/>
      <x:c r="D3" s="2"/>
      <x:c r="E3" s="2"/>
      <x:c r="F3" s="2"/>
      <x:c r="G3" s="2"/>
      <x:c r="H3" s="2"/>
    </x:row>
    <x:row r="4">
      <x:c r="B4" s="2" t="s">
        <x:v>2</x:v>
      </x:c>
      <x:c r="C4" s="2"/>
      <x:c r="D4" s="2"/>
      <x:c r="E4" s="2"/>
      <x:c r="F4" s="2"/>
      <x:c r="G4" s="2"/>
      <x:c r="H4" s="2"/>
    </x:row>
    <x:row r="5">
      <x:c r="B5" s="2"/>
      <x:c r="C5" s="2"/>
      <x:c r="D5" s="2"/>
      <x:c r="E5" s="2"/>
      <x:c r="F5" s="2"/>
      <x:c r="G5" s="2"/>
      <x:c r="H5" s="2"/>
    </x:row>
    <x:row r="6">
      <x:c r="B6" s="10" t="s">
        <x:v>3</x:v>
      </x:c>
      <x:c r="C6" s="55" t="s">
        <x:v>4</x:v>
      </x:c>
      <x:c r="D6" s="55" t="s">
        <x:v>5</x:v>
      </x:c>
      <x:c r="E6" s="55" t="s">
        <x:v>6</x:v>
      </x:c>
      <x:c r="F6" s="55" t="s">
        <x:v>7</x:v>
      </x:c>
      <x:c r="G6" s="55" t="s">
        <x:v>8</x:v>
      </x:c>
      <x:c r="H6" s="56" t="s">
        <x:v>9</x:v>
      </x:c>
    </x:row>
    <x:row r="7">
      <x:c r="B7" s="2" t="s">
        <x:v>10</x:v>
      </x:c>
      <x:c r="C7" s="1">
        <x:v>45900</x:v>
      </x:c>
      <x:c r="D7" s="1">
        <x:v>45991</x:v>
      </x:c>
      <x:c r="E7" s="1">
        <x:v>45991</x:v>
      </x:c>
      <x:c r="F7" s="1">
        <x:v>46081</x:v>
      </x:c>
      <x:c r="G7" s="1">
        <x:v>46173</x:v>
      </x:c>
      <x:c r="H7" s="26">
        <x:v>46265</x:v>
      </x:c>
    </x:row>
    <x:row r="8">
      <x:c r="B8" s="2" t="s">
        <x:v>11</x:v>
      </x:c>
      <x:c r="C8" s="2">
        <x:v>92</x:v>
      </x:c>
      <x:c r="D8" s="2">
        <x:v>91</x:v>
      </x:c>
      <x:c r="E8" s="2">
        <x:v>365</x:v>
      </x:c>
      <x:c r="F8" s="2">
        <x:v>90</x:v>
      </x:c>
      <x:c r="G8" s="2">
        <x:v>92</x:v>
      </x:c>
      <x:c r="H8" s="17">
        <x:v>92</x:v>
      </x:c>
    </x:row>
    <x:row r="9">
      <x:c r="B9" s="2"/>
      <x:c r="C9" s="2"/>
      <x:c r="D9" s="2"/>
      <x:c r="E9" s="2"/>
      <x:c r="F9" s="2"/>
      <x:c r="G9" s="2"/>
      <x:c r="H9" s="17"/>
    </x:row>
    <x:row r="10">
      <x:c r="B10" s="46" t="s">
        <x:v>63</x:v>
      </x:c>
      <x:c r="C10" s="43" t="n">
        <x:f>'Revenue summary'!C46</x:f>
        <x:v>249.79500000000002</x:v>
      </x:c>
      <x:c r="D10" s="43" t="n">
        <x:f>'Revenue summary'!D46</x:f>
        <x:v>252.666</x:v>
      </x:c>
      <x:c r="E10" s="43" t="n">
        <x:f>'Revenue summary'!E46</x:f>
        <x:v>977.8309999999999</x:v>
      </x:c>
      <x:c r="F10" s="43" t="n">
        <x:f>'Revenue summary'!F46</x:f>
        <x:v>247.79900000000004</x:v>
      </x:c>
      <x:c r="G10" s="43" t="n">
        <x:f>'Revenue summary'!G46</x:f>
        <x:v>253.46499999999997</x:v>
      </x:c>
      <x:c r="H10" s="43" t="n">
        <x:f>'Revenue summary'!H46</x:f>
        <x:v>252</x:v>
      </x:c>
    </x:row>
    <x:row r="11">
      <x:c r="B11" s="2" t="s">
        <x:v>72</x:v>
      </x:c>
      <x:c r="C11" s="29"/>
      <x:c r="D11" s="29"/>
      <x:c r="E11" s="29"/>
      <x:c r="F11" s="29"/>
      <x:c r="G11" s="29"/>
      <x:c r="H11" s="30" t="n">
        <x:f>H10/C10-1</x:f>
        <x:v>0.008827238335435084</x:v>
      </x:c>
    </x:row>
    <x:row r="12">
      <x:c r="B12" s="2" t="s">
        <x:v>73</x:v>
      </x:c>
      <x:c r="C12" s="22" t="n">
        <x:f>'Revenue summary'!C16</x:f>
        <x:v>63.437</x:v>
      </x:c>
      <x:c r="D12" s="22" t="n">
        <x:f>'Revenue summary'!D16</x:f>
        <x:v>65.21</x:v>
      </x:c>
      <x:c r="E12" s="22" t="n">
        <x:f>'Revenue summary'!E16</x:f>
        <x:v>237.887</x:v>
      </x:c>
      <x:c r="F12" s="22" t="n">
        <x:f>'Revenue summary'!F16</x:f>
        <x:v>67.581</x:v>
      </x:c>
      <x:c r="G12" s="22" t="n">
        <x:f>'Revenue summary'!G16</x:f>
        <x:v>68.979</x:v>
      </x:c>
      <x:c r="H12" s="21" t="n">
        <x:f>'Revenue summary'!H16</x:f>
        <x:v>65</x:v>
      </x:c>
    </x:row>
    <x:row r="13">
      <x:c r="B13" s="2" t="s">
        <x:v>74</x:v>
      </x:c>
      <x:c r="C13" s="22" t="n">
        <x:f>'Revenue summary'!C40</x:f>
        <x:v>186.358</x:v>
      </x:c>
      <x:c r="D13" s="22" t="n">
        <x:f>'Revenue summary'!D40</x:f>
        <x:v>187.456</x:v>
      </x:c>
      <x:c r="E13" s="22" t="n">
        <x:f>'Revenue summary'!E40</x:f>
        <x:v>739.944</x:v>
      </x:c>
      <x:c r="F13" s="22" t="n">
        <x:f>'Revenue summary'!F40</x:f>
        <x:v>180.21800000000002</x:v>
      </x:c>
      <x:c r="G13" s="22" t="n">
        <x:f>'Revenue summary'!G40</x:f>
        <x:v>184.486</x:v>
      </x:c>
      <x:c r="H13" s="21" t="n">
        <x:f>'Revenue summary'!H40</x:f>
        <x:v>187</x:v>
      </x:c>
    </x:row>
    <x:row r="14">
      <x:c r="B14" s="2"/>
      <x:c r="C14" s="5"/>
      <x:c r="D14" s="5"/>
      <x:c r="E14" s="5"/>
      <x:c r="F14" s="5"/>
      <x:c r="G14" s="5"/>
      <x:c r="H14" s="4"/>
    </x:row>
    <x:row r="15">
      <x:c r="B15" s="2" t="s">
        <x:v>75</x:v>
      </x:c>
      <x:c r="C15" s="13">
        <x:v>2.833</x:v>
      </x:c>
      <x:c r="D15" s="13">
        <x:v>3.86</x:v>
      </x:c>
      <x:c r="E15" s="13">
        <x:v>12.605</x:v>
      </x:c>
      <x:c r="F15" s="13">
        <x:v>3.013</x:v>
      </x:c>
      <x:c r="G15" s="13">
        <x:v>3.675</x:v>
      </x:c>
      <x:c r="H15" s="21" t="n">
        <x:f>Inputs!O20</x:f>
        <x:v>3.35</x:v>
      </x:c>
    </x:row>
    <x:row r="16">
      <x:c r="B16" s="2" t="s">
        <x:v>76</x:v>
      </x:c>
      <x:c r="C16" s="13">
        <x:v>33.919</x:v>
      </x:c>
      <x:c r="D16" s="13">
        <x:v>33.183</x:v>
      </x:c>
      <x:c r="E16" s="13">
        <x:v>133.75</x:v>
      </x:c>
      <x:c r="F16" s="13">
        <x:v>32.1</x:v>
      </x:c>
      <x:c r="G16" s="13">
        <x:v>32.259</x:v>
      </x:c>
      <x:c r="H16" s="21" t="n">
        <x:f>Inputs!O21</x:f>
        <x:v>32.5</x:v>
      </x:c>
    </x:row>
    <x:row r="17">
      <x:c r="B17" s="2" t="s">
        <x:v>77</x:v>
      </x:c>
      <x:c r="C17" s="13">
        <x:v>10.784</x:v>
      </x:c>
      <x:c r="D17" s="13">
        <x:v>9.483</x:v>
      </x:c>
      <x:c r="E17" s="13">
        <x:v>41.226</x:v>
      </x:c>
      <x:c r="F17" s="13">
        <x:v>8.751</x:v>
      </x:c>
      <x:c r="G17" s="13">
        <x:v>8.938</x:v>
      </x:c>
      <x:c r="H17" s="21" t="n">
        <x:f>Inputs!O22</x:f>
        <x:v>8.7</x:v>
      </x:c>
    </x:row>
    <x:row r="18">
      <x:c r="B18" s="7" t="s">
        <x:v>78</x:v>
      </x:c>
      <x:c r="C18" s="11" t="n">
        <x:f>SUM(C15:C17)</x:f>
        <x:v>47.535999999999994</x:v>
      </x:c>
      <x:c r="D18" s="11" t="n">
        <x:f>SUM(D15:D17)</x:f>
        <x:v>46.525999999999996</x:v>
      </x:c>
      <x:c r="E18" s="11" t="n">
        <x:f>SUM(E15:E17)</x:f>
        <x:v>187.581</x:v>
      </x:c>
      <x:c r="F18" s="11" t="n">
        <x:f>SUM(F15:F17)</x:f>
        <x:v>43.864</x:v>
      </x:c>
      <x:c r="G18" s="11" t="n">
        <x:f>SUM(G15:G17)</x:f>
        <x:v>44.872</x:v>
      </x:c>
      <x:c r="H18" s="36" t="n">
        <x:f>SUM(H15:H17)</x:f>
        <x:v>44.55</x:v>
      </x:c>
    </x:row>
    <x:row r="19">
      <x:c r="B19" s="7" t="s">
        <x:v>79</x:v>
      </x:c>
      <x:c r="C19" s="11" t="n">
        <x:f>C10-C18</x:f>
        <x:v>202.25900000000001</x:v>
      </x:c>
      <x:c r="D19" s="11" t="n">
        <x:f>D10-D18</x:f>
        <x:v>206.14</x:v>
      </x:c>
      <x:c r="E19" s="11" t="n">
        <x:f>E10-E18</x:f>
        <x:v>790.2499999999999</x:v>
      </x:c>
      <x:c r="F19" s="11" t="n">
        <x:f>F10-F18</x:f>
        <x:v>203.93500000000003</x:v>
      </x:c>
      <x:c r="G19" s="11" t="n">
        <x:f>G10-G18</x:f>
        <x:v>208.59299999999996</x:v>
      </x:c>
      <x:c r="H19" s="36" t="n">
        <x:f>H10-H18</x:f>
        <x:v>207.45</x:v>
      </x:c>
    </x:row>
    <x:row r="20">
      <x:c r="B20" s="2" t="s">
        <x:v>80</x:v>
      </x:c>
      <x:c r="C20" s="29" t="n">
        <x:f>C19/C10</x:f>
        <x:v>0.809699953962249</x:v>
      </x:c>
      <x:c r="D20" s="29" t="n">
        <x:f>D19/D10</x:f>
        <x:v>0.8158596724529615</x:v>
      </x:c>
      <x:c r="E20" s="29" t="n">
        <x:f>E19/E10</x:f>
        <x:v>0.808166237315037</x:v>
      </x:c>
      <x:c r="F20" s="29" t="n">
        <x:f>F19/F10</x:f>
        <x:v>0.8229855649134985</x:v>
      </x:c>
      <x:c r="G20" s="29" t="n">
        <x:f>G19/G10</x:f>
        <x:v>0.8229656954609117</x:v>
      </x:c>
      <x:c r="H20" s="30" t="n">
        <x:f>H19/H10</x:f>
        <x:v>0.8232142857142857</x:v>
      </x:c>
    </x:row>
    <x:row r="21">
      <x:c r="B21" s="2" t="s">
        <x:v>81</x:v>
      </x:c>
      <x:c r="C21" s="5"/>
      <x:c r="D21" s="5" t="n">
        <x:f>(D20-C20)*10000</x:f>
        <x:v>61.59718490712507</x:v>
      </x:c>
      <x:c r="E21" s="5"/>
      <x:c r="F21" s="5" t="n">
        <x:f>(F20-D20)*10000</x:f>
        <x:v>71.25892460536964</x:v>
      </x:c>
      <x:c r="G21" s="5" t="n">
        <x:f>(G20-F20)*10000</x:f>
        <x:v>-0.19869452586807057</x:v>
      </x:c>
      <x:c r="H21" s="4" t="n">
        <x:f>(H20-G20)*10000</x:f>
        <x:v>2.4859025337398144</x:v>
      </x:c>
    </x:row>
    <x:row r="22">
      <x:c r="B22" s="2" t="s">
        <x:v>82</x:v>
      </x:c>
      <x:c r="C22" s="13">
        <x:v>51.85</x:v>
      </x:c>
      <x:c r="D22" s="13">
        <x:v>58.19</x:v>
      </x:c>
      <x:c r="E22" s="13">
        <x:v>211.013</x:v>
      </x:c>
      <x:c r="F22" s="13">
        <x:v>51.997</x:v>
      </x:c>
      <x:c r="G22" s="13">
        <x:v>54.341</x:v>
      </x:c>
      <x:c r="H22" s="21" t="n">
        <x:f>Inputs!O23</x:f>
        <x:v>55.1</x:v>
      </x:c>
    </x:row>
    <x:row r="23">
      <x:c r="B23" s="2" t="s">
        <x:v>83</x:v>
      </x:c>
      <x:c r="C23" s="13">
        <x:v>49.432</x:v>
      </x:c>
      <x:c r="D23" s="13">
        <x:v>49.888</x:v>
      </x:c>
      <x:c r="E23" s="13">
        <x:v>192.265</x:v>
      </x:c>
      <x:c r="F23" s="13">
        <x:v>50.474</x:v>
      </x:c>
      <x:c r="G23" s="13">
        <x:v>48.84</x:v>
      </x:c>
      <x:c r="H23" s="21" t="n">
        <x:f>Inputs!O24</x:f>
        <x:v>48.4</x:v>
      </x:c>
    </x:row>
    <x:row r="24">
      <x:c r="B24" s="2" t="s">
        <x:v>84</x:v>
      </x:c>
      <x:c r="C24" s="13">
        <x:v>28.308</x:v>
      </x:c>
      <x:c r="D24" s="13">
        <x:v>28.647</x:v>
      </x:c>
      <x:c r="E24" s="13">
        <x:v>108.215</x:v>
      </x:c>
      <x:c r="F24" s="13">
        <x:v>26.504</x:v>
      </x:c>
      <x:c r="G24" s="13">
        <x:v>32.236</x:v>
      </x:c>
      <x:c r="H24" s="21" t="n">
        <x:f>Inputs!O25</x:f>
        <x:v>29.7</x:v>
      </x:c>
    </x:row>
    <x:row r="25">
      <x:c r="B25" s="2" t="s">
        <x:v>85</x:v>
      </x:c>
      <x:c r="C25" s="13">
        <x:v>26.415</x:v>
      </x:c>
      <x:c r="D25" s="13">
        <x:v>25.98</x:v>
      </x:c>
      <x:c r="E25" s="13">
        <x:v>104.266</x:v>
      </x:c>
      <x:c r="F25" s="13">
        <x:v>25.617</x:v>
      </x:c>
      <x:c r="G25" s="13">
        <x:v>26.167</x:v>
      </x:c>
      <x:c r="H25" s="21" t="n">
        <x:f>Inputs!O26</x:f>
        <x:v>25.8</x:v>
      </x:c>
    </x:row>
    <x:row r="26">
      <x:c r="B26" s="2" t="s">
        <x:v>86</x:v>
      </x:c>
      <x:c r="C26" s="13">
        <x:v>0.659</x:v>
      </x:c>
      <x:c r="D26" s="13">
        <x:v>0.649</x:v>
      </x:c>
      <x:c r="E26" s="13">
        <x:v>2.775</x:v>
      </x:c>
      <x:c r="F26" s="13">
        <x:v>1.358</x:v>
      </x:c>
      <x:c r="G26" s="13">
        <x:v>1.266</x:v>
      </x:c>
      <x:c r="H26" s="21" t="n">
        <x:f>Inputs!O27</x:f>
        <x:v>1.5</x:v>
      </x:c>
    </x:row>
    <x:row r="27">
      <x:c r="B27" s="2" t="s">
        <x:v>87</x:v>
      </x:c>
      <x:c r="C27" s="13">
        <x:v>0.907</x:v>
      </x:c>
      <x:c r="D27" s="13">
        <x:v>4.13</x:v>
      </x:c>
      <x:c r="E27" s="13">
        <x:v>13.109</x:v>
      </x:c>
      <x:c r="F27" s="13">
        <x:v>0.706</x:v>
      </x:c>
      <x:c r="G27" s="13">
        <x:v>1.48</x:v>
      </x:c>
      <x:c r="H27" s="21" t="n">
        <x:f>Inputs!O28</x:f>
        <x:v>1.3</x:v>
      </x:c>
    </x:row>
    <x:row r="28">
      <x:c r="B28" s="2" t="s">
        <x:v>88</x:v>
      </x:c>
      <x:c r="C28" s="13">
        <x:v>0.814</x:v>
      </x:c>
      <x:c r="D28" s="13">
        <x:v>0.282</x:v>
      </x:c>
      <x:c r="E28" s="13">
        <x:v>5.317</x:v>
      </x:c>
      <x:c r="F28" s="13">
        <x:v>0.814</x:v>
      </x:c>
      <x:c r="G28" s="13">
        <x:v>-0.939</x:v>
      </x:c>
      <x:c r="H28" s="21" t="n">
        <x:f>Inputs!O29</x:f>
        <x:v>3.3</x:v>
      </x:c>
    </x:row>
    <x:row r="29">
      <x:c r="B29" s="7" t="s">
        <x:v>89</x:v>
      </x:c>
      <x:c r="C29" s="11" t="n">
        <x:f>SUM(C22:C28)</x:f>
        <x:v>158.385</x:v>
      </x:c>
      <x:c r="D29" s="11" t="n">
        <x:f>SUM(D22:D28)</x:f>
        <x:v>167.766</x:v>
      </x:c>
      <x:c r="E29" s="11" t="n">
        <x:f>SUM(E22:E28)</x:f>
        <x:v>636.96</x:v>
      </x:c>
      <x:c r="F29" s="11" t="n">
        <x:f>SUM(F22:F28)</x:f>
        <x:v>157.46999999999997</x:v>
      </x:c>
      <x:c r="G29" s="11" t="n">
        <x:f>SUM(G22:G28)</x:f>
        <x:v>163.391</x:v>
      </x:c>
      <x:c r="H29" s="36" t="n">
        <x:f>SUM(H22:H28)</x:f>
        <x:v>165.10000000000002</x:v>
      </x:c>
    </x:row>
    <x:row r="30">
      <x:c r="B30" s="2"/>
      <x:c r="C30" s="5"/>
      <x:c r="D30" s="5"/>
      <x:c r="E30" s="5"/>
      <x:c r="F30" s="5"/>
      <x:c r="G30" s="5"/>
      <x:c r="H30" s="4"/>
    </x:row>
    <x:row r="31">
      <x:c r="B31" s="7" t="s">
        <x:v>90</x:v>
      </x:c>
      <x:c r="C31" s="11" t="n">
        <x:f>C19-C29</x:f>
        <x:v>43.874000000000024</x:v>
      </x:c>
      <x:c r="D31" s="11" t="n">
        <x:f>D19-D29</x:f>
        <x:v>38.373999999999995</x:v>
      </x:c>
      <x:c r="E31" s="11" t="n">
        <x:f>E19-E29</x:f>
        <x:v>153.28999999999985</x:v>
      </x:c>
      <x:c r="F31" s="11" t="n">
        <x:f>F19-F29</x:f>
        <x:v>46.46500000000006</x:v>
      </x:c>
      <x:c r="G31" s="11" t="n">
        <x:f>G19-G29</x:f>
        <x:v>45.20199999999997</x:v>
      </x:c>
      <x:c r="H31" s="36" t="n">
        <x:f>H19-H29</x:f>
        <x:v>42.349999999999966</x:v>
      </x:c>
    </x:row>
    <x:row r="32">
      <x:c r="B32" s="2" t="s">
        <x:v>91</x:v>
      </x:c>
      <x:c r="C32" s="29" t="n">
        <x:f>C31/C10</x:f>
        <x:v>0.17564002482035276</x:v>
      </x:c>
      <x:c r="D32" s="29" t="n">
        <x:f>D31/D10</x:f>
        <x:v>0.15187639017517196</x:v>
      </x:c>
      <x:c r="E32" s="29" t="n">
        <x:f>E31/E10</x:f>
        <x:v>0.1567653306143903</x:v>
      </x:c>
      <x:c r="F32" s="29" t="n">
        <x:f>F31/F10</x:f>
        <x:v>0.18751084548363817</x:v>
      </x:c>
      <x:c r="G32" s="29" t="n">
        <x:f>G31/G10</x:f>
        <x:v>0.1783362594441046</x:v>
      </x:c>
      <x:c r="H32" s="30" t="n">
        <x:f>H31/H10</x:f>
        <x:v>0.16805555555555543</x:v>
      </x:c>
    </x:row>
    <x:row r="33">
      <x:c r="B33" s="2" t="s">
        <x:v>92</x:v>
      </x:c>
      <x:c r="C33" s="13">
        <x:v>-17.737</x:v>
      </x:c>
      <x:c r="D33" s="13">
        <x:v>-16.546</x:v>
      </x:c>
      <x:c r="E33" s="13">
        <x:v>-70.85</x:v>
      </x:c>
      <x:c r="F33" s="13">
        <x:v>-15.246</x:v>
      </x:c>
      <x:c r="G33" s="13">
        <x:v>-15.911</x:v>
      </x:c>
      <x:c r="H33" s="21" t="n">
        <x:f>Inputs!O30</x:f>
        <x:v>-16.7</x:v>
      </x:c>
    </x:row>
    <x:row r="34">
      <x:c r="B34" s="2" t="s">
        <x:v>93</x:v>
      </x:c>
      <x:c r="C34" s="13">
        <x:v>0.26</x:v>
      </x:c>
      <x:c r="D34" s="13">
        <x:v>0.718</x:v>
      </x:c>
      <x:c r="E34" s="13">
        <x:v>1.759</x:v>
      </x:c>
      <x:c r="F34" s="13">
        <x:v>0.317</x:v>
      </x:c>
      <x:c r="G34" s="13">
        <x:v>0.233</x:v>
      </x:c>
      <x:c r="H34" s="21" t="n">
        <x:f>Inputs!O31</x:f>
        <x:v>0.35</x:v>
      </x:c>
    </x:row>
    <x:row r="35">
      <x:c r="B35" s="2" t="s">
        <x:v>94</x:v>
      </x:c>
      <x:c r="C35" s="13">
        <x:v>-0.191</x:v>
      </x:c>
      <x:c r="D35" s="13">
        <x:v>-0.29</x:v>
      </x:c>
      <x:c r="E35" s="13">
        <x:v>-2.571</x:v>
      </x:c>
      <x:c r="F35" s="13">
        <x:v>-1.244</x:v>
      </x:c>
      <x:c r="G35" s="13">
        <x:v>-0.684</x:v>
      </x:c>
      <x:c r="H35" s="21" t="n">
        <x:f>Inputs!O32</x:f>
        <x:v>-0.35</x:v>
      </x:c>
    </x:row>
    <x:row r="36">
      <x:c r="B36" s="2" t="s">
        <x:v>95</x:v>
      </x:c>
      <x:c r="C36" s="5" t="n">
        <x:f>SUM(C33:C35)</x:f>
        <x:v>-17.667999999999996</x:v>
      </x:c>
      <x:c r="D36" s="5" t="n">
        <x:f>SUM(D33:D35)</x:f>
        <x:v>-16.118</x:v>
      </x:c>
      <x:c r="E36" s="5" t="n">
        <x:f>SUM(E33:E35)</x:f>
        <x:v>-71.66199999999999</x:v>
      </x:c>
      <x:c r="F36" s="5" t="n">
        <x:f>SUM(F33:F35)</x:f>
        <x:v>-16.173000000000002</x:v>
      </x:c>
      <x:c r="G36" s="5" t="n">
        <x:f>SUM(G33:G35)</x:f>
        <x:v>-16.362</x:v>
      </x:c>
      <x:c r="H36" s="4" t="n">
        <x:f>SUM(H33:H35)</x:f>
        <x:v>-16.7</x:v>
      </x:c>
    </x:row>
    <x:row r="37">
      <x:c r="B37" s="7" t="s">
        <x:v>96</x:v>
      </x:c>
      <x:c r="C37" s="11" t="n">
        <x:f>SUM(C31,C36)</x:f>
        <x:v>26.206000000000028</x:v>
      </x:c>
      <x:c r="D37" s="11" t="n">
        <x:f>SUM(D31,D36)</x:f>
        <x:v>22.255999999999997</x:v>
      </x:c>
      <x:c r="E37" s="11" t="n">
        <x:f>SUM(E31,E36)</x:f>
        <x:v>81.62799999999986</x:v>
      </x:c>
      <x:c r="F37" s="11" t="n">
        <x:f>SUM(F31,F36)</x:f>
        <x:v>30.29200000000006</x:v>
      </x:c>
      <x:c r="G37" s="11" t="n">
        <x:f>SUM(G31,G36)</x:f>
        <x:v>28.83999999999997</x:v>
      </x:c>
      <x:c r="H37" s="36" t="n">
        <x:f>SUM(H31,H36)</x:f>
        <x:v>25.649999999999967</x:v>
      </x:c>
    </x:row>
    <x:row r="38">
      <x:c r="B38" s="2" t="s">
        <x:v>97</x:v>
      </x:c>
      <x:c r="C38" s="13">
        <x:v>6.793</x:v>
      </x:c>
      <x:c r="D38" s="13">
        <x:v>-3.489</x:v>
      </x:c>
      <x:c r="E38" s="13">
        <x:v>8.495</x:v>
      </x:c>
      <x:c r="F38" s="13">
        <x:v>7.479</x:v>
      </x:c>
      <x:c r="G38" s="13">
        <x:v>7.767</x:v>
      </x:c>
      <x:c r="H38" s="21" t="n">
        <x:f>H37*Inputs!O33</x:f>
        <x:v>6.412499999999992</x:v>
      </x:c>
    </x:row>
    <x:row r="39">
      <x:c r="B39" s="2" t="s">
        <x:v>98</x:v>
      </x:c>
      <x:c r="C39" s="29" t="n">
        <x:f>C38/C37</x:f>
        <x:v>0.25921544684423387</x:v>
      </x:c>
      <x:c r="D39" s="29" t="n">
        <x:f>D38/D37</x:f>
        <x:v>-0.1567667145938174</x:v>
      </x:c>
      <x:c r="E39" s="29" t="n">
        <x:f>E38/E37</x:f>
        <x:v>0.10406968197187257</x:v>
      </x:c>
      <x:c r="F39" s="29" t="n">
        <x:f>F38/F37</x:f>
        <x:v>0.24689687046084727</x:v>
      </x:c>
      <x:c r="G39" s="29" t="n">
        <x:f>G38/G37</x:f>
        <x:v>0.2693134535367548</x:v>
      </x:c>
      <x:c r="H39" s="30" t="n">
        <x:f>H38/H37</x:f>
        <x:v>0.25</x:v>
      </x:c>
    </x:row>
    <x:row r="40">
      <x:c r="B40" s="7" t="s">
        <x:v>19</x:v>
      </x:c>
      <x:c r="C40" s="11" t="n">
        <x:f>C37-C38</x:f>
        <x:v>19.41300000000003</x:v>
      </x:c>
      <x:c r="D40" s="11" t="n">
        <x:f>D37-D38</x:f>
        <x:v>25.744999999999997</x:v>
      </x:c>
      <x:c r="E40" s="11" t="n">
        <x:f>E37-E38</x:f>
        <x:v>73.13299999999985</x:v>
      </x:c>
      <x:c r="F40" s="11" t="n">
        <x:f>F37-F38</x:f>
        <x:v>22.81300000000006</x:v>
      </x:c>
      <x:c r="G40" s="11" t="n">
        <x:f>G37-G38</x:f>
        <x:v>21.072999999999972</x:v>
      </x:c>
      <x:c r="H40" s="36" t="n">
        <x:f>H37-H38</x:f>
        <x:v>19.237499999999976</x:v>
      </x:c>
    </x:row>
    <x:row r="41">
      <x:c r="B41" s="2" t="s">
        <x:v>99</x:v>
      </x:c>
      <x:c r="C41" s="29" t="n">
        <x:f>C40/C10</x:f>
        <x:v>0.07771572689605487</x:v>
      </x:c>
      <x:c r="D41" s="29" t="n">
        <x:f>D40/D10</x:f>
        <x:v>0.10189340868973268</x:v>
      </x:c>
      <x:c r="E41" s="29" t="n">
        <x:f>E40/E10</x:f>
        <x:v>0.07479104262392976</x:v>
      </x:c>
      <x:c r="F41" s="29" t="n">
        <x:f>F40/F10</x:f>
        <x:v>0.09206251841210035</x:v>
      </x:c>
      <x:c r="G41" s="29" t="n">
        <x:f>G40/G10</x:f>
        <x:v>0.08313968398003659</x:v>
      </x:c>
      <x:c r="H41" s="30" t="n">
        <x:f>H40/H10</x:f>
        <x:v>0.07633928571428562</x:v>
      </x:c>
    </x:row>
    <x:row r="42">
      <x:c r="B42" s="2" t="s">
        <x:v>100</x:v>
      </x:c>
      <x:c r="C42" s="22" t="n">
        <x:f>'Share Count'!C10</x:f>
        <x:v>42.988</x:v>
      </x:c>
      <x:c r="D42" s="22" t="n">
        <x:f>'Share Count'!D10</x:f>
        <x:v>42.686</x:v>
      </x:c>
      <x:c r="E42" s="22" t="n">
        <x:f>'Share Count'!E10</x:f>
        <x:v>42.996</x:v>
      </x:c>
      <x:c r="F42" s="22" t="n">
        <x:f>'Share Count'!F10</x:f>
        <x:v>42.155</x:v>
      </x:c>
      <x:c r="G42" s="22" t="n">
        <x:f>'Share Count'!G10</x:f>
        <x:v>41.901</x:v>
      </x:c>
      <x:c r="H42" s="21" t="n">
        <x:f>'Share Count'!H10</x:f>
        <x:v>41.25</x:v>
      </x:c>
    </x:row>
    <x:row r="43">
      <x:c r="B43" s="2" t="s">
        <x:v>101</x:v>
      </x:c>
      <x:c r="C43" s="22" t="n">
        <x:f>'Share Count'!C14</x:f>
        <x:v>43.717</x:v>
      </x:c>
      <x:c r="D43" s="22" t="n">
        <x:f>'Share Count'!D14</x:f>
        <x:v>43.314</x:v>
      </x:c>
      <x:c r="E43" s="22" t="n">
        <x:f>'Share Count'!E14</x:f>
        <x:v>44.019</x:v>
      </x:c>
      <x:c r="F43" s="22" t="n">
        <x:f>'Share Count'!F14</x:f>
        <x:v>42.729</x:v>
      </x:c>
      <x:c r="G43" s="22" t="n">
        <x:f>'Share Count'!G14</x:f>
        <x:v>42.31</x:v>
      </x:c>
      <x:c r="H43" s="21" t="n">
        <x:f>'Share Count'!H14</x:f>
        <x:v>41.7</x:v>
      </x:c>
    </x:row>
    <x:row r="44">
      <x:c r="B44" s="2" t="s">
        <x:v>102</x:v>
      </x:c>
      <x:c r="C44" s="15" t="n">
        <x:f>C40/C42</x:f>
        <x:v>0.45159114171396736</x:v>
      </x:c>
      <x:c r="D44" s="15" t="n">
        <x:f>D40/D42</x:f>
        <x:v>0.6031251464180293</x:v>
      </x:c>
      <x:c r="E44" s="15" t="n">
        <x:f>E40/E42</x:f>
        <x:v>1.7009256675039504</x:v>
      </x:c>
      <x:c r="F44" s="15" t="n">
        <x:f>F40/F42</x:f>
        <x:v>0.5411694935357623</x:v>
      </x:c>
      <x:c r="G44" s="15" t="n">
        <x:f>G40/G42</x:f>
        <x:v>0.5029235579103117</x:v>
      </x:c>
      <x:c r="H44" s="45" t="n">
        <x:f>H40/H42</x:f>
        <x:v>0.46636363636363576</x:v>
      </x:c>
    </x:row>
    <x:row r="45">
      <x:c r="B45" s="7" t="s">
        <x:v>23</x:v>
      </x:c>
      <x:c r="C45" s="35" t="n">
        <x:f>C40/C43</x:f>
        <x:v>0.44406066290001667</x:v>
      </x:c>
      <x:c r="D45" s="35" t="n">
        <x:f>D40/D43</x:f>
        <x:v>0.5943805697926767</x:v>
      </x:c>
      <x:c r="E45" s="35" t="n">
        <x:f>E40/E43</x:f>
        <x:v>1.6613962152706754</x:v>
      </x:c>
      <x:c r="F45" s="35" t="n">
        <x:f>F40/F43</x:f>
        <x:v>0.5338996934166506</x:v>
      </x:c>
      <x:c r="G45" s="35" t="n">
        <x:f>G40/G43</x:f>
        <x:v>0.4980619238950596</x:v>
      </x:c>
      <x:c r="H45" s="44" t="n">
        <x:f>H40/H43</x:f>
        <x:v>0.46133093525179797</x:v>
      </x:c>
    </x:row>
    <x:row r="46">
      <x:c r="B46" s="2"/>
      <x:c r="C46" s="5"/>
      <x:c r="D46" s="5"/>
      <x:c r="E46" s="5"/>
      <x:c r="F46" s="5"/>
      <x:c r="G46" s="5"/>
      <x:c r="H46" s="4"/>
    </x:row>
    <x:row r="47">
      <x:c r="B47" s="2" t="s">
        <x:v>103</x:v>
      </x:c>
      <x:c r="C47" s="5" t="n">
        <x:f>SUM(C17,C25)</x:f>
        <x:v>37.199</x:v>
      </x:c>
      <x:c r="D47" s="5" t="n">
        <x:f>SUM(D17,D25)</x:f>
        <x:v>35.463</x:v>
      </x:c>
      <x:c r="E47" s="5" t="n">
        <x:f>SUM(E17,E25)</x:f>
        <x:v>145.49200000000002</x:v>
      </x:c>
      <x:c r="F47" s="5" t="n">
        <x:f>SUM(F17,F25)</x:f>
        <x:v>34.368</x:v>
      </x:c>
      <x:c r="G47" s="5" t="n">
        <x:f>SUM(G17,G25)</x:f>
        <x:v>35.105000000000004</x:v>
      </x:c>
      <x:c r="H47" s="4" t="n">
        <x:f>SUM(H17,H25)</x:f>
        <x:v>34.5</x:v>
      </x:c>
    </x:row>
    <x:row r="48">
      <x:c r="B48" s="2" t="s">
        <x:v>104</x:v>
      </x:c>
      <x:c r="C48" s="13">
        <x:v>15.97</x:v>
      </x:c>
      <x:c r="D48" s="13">
        <x:v>17.374</x:v>
      </x:c>
      <x:c r="E48" s="13">
        <x:v>64.768</x:v>
      </x:c>
      <x:c r="F48" s="13">
        <x:v>18.474</x:v>
      </x:c>
      <x:c r="G48" s="13">
        <x:v>20.509</x:v>
      </x:c>
      <x:c r="H48" s="21" t="n">
        <x:f>Inputs!O34</x:f>
        <x:v>19.8</x:v>
      </x:c>
    </x:row>
    <x:row r="49">
      <x:c r="B49" s="2" t="s">
        <x:v>105</x:v>
      </x:c>
      <x:c r="C49" s="5" t="n">
        <x:f>C27</x:f>
        <x:v>0.907</x:v>
      </x:c>
      <x:c r="D49" s="5" t="n">
        <x:f>D27</x:f>
        <x:v>4.13</x:v>
      </x:c>
      <x:c r="E49" s="5" t="n">
        <x:f>E27</x:f>
        <x:v>13.109</x:v>
      </x:c>
      <x:c r="F49" s="5" t="n">
        <x:f>F27</x:f>
        <x:v>0.706</x:v>
      </x:c>
      <x:c r="G49" s="5" t="n">
        <x:f>G27</x:f>
        <x:v>1.48</x:v>
      </x:c>
      <x:c r="H49" s="4" t="n">
        <x:f>H27</x:f>
        <x:v>1.3</x:v>
      </x:c>
    </x:row>
    <x:row r="50">
      <x:c r="B50" s="2" t="s">
        <x:v>106</x:v>
      </x:c>
      <x:c r="C50" s="5" t="n">
        <x:f>C28</x:f>
        <x:v>0.814</x:v>
      </x:c>
      <x:c r="D50" s="5" t="n">
        <x:f>D28</x:f>
        <x:v>0.282</x:v>
      </x:c>
      <x:c r="E50" s="5" t="n">
        <x:f>E28</x:f>
        <x:v>5.317</x:v>
      </x:c>
      <x:c r="F50" s="5" t="n">
        <x:f>F28</x:f>
        <x:v>0.814</x:v>
      </x:c>
      <x:c r="G50" s="5" t="n">
        <x:f>G28</x:f>
        <x:v>-0.939</x:v>
      </x:c>
      <x:c r="H50" s="4" t="n">
        <x:f>H28</x:f>
        <x:v>3.3</x:v>
      </x:c>
    </x:row>
    <x:row r="51">
      <x:c r="B51" s="2" t="s">
        <x:v>107</x:v>
      </x:c>
      <x:c r="C51" s="5" t="n">
        <x:f>C26</x:f>
        <x:v>0.659</x:v>
      </x:c>
      <x:c r="D51" s="5" t="n">
        <x:f>D26</x:f>
        <x:v>0.649</x:v>
      </x:c>
      <x:c r="E51" s="5" t="n">
        <x:f>E26</x:f>
        <x:v>2.775</x:v>
      </x:c>
      <x:c r="F51" s="5" t="n">
        <x:f>F26</x:f>
        <x:v>1.358</x:v>
      </x:c>
      <x:c r="G51" s="5" t="n">
        <x:f>G26</x:f>
        <x:v>1.266</x:v>
      </x:c>
      <x:c r="H51" s="4" t="n">
        <x:f>H26</x:f>
        <x:v>1.5</x:v>
      </x:c>
    </x:row>
    <x:row r="52">
      <x:c r="B52" s="2" t="s">
        <x:v>108</x:v>
      </x:c>
      <x:c r="C52" s="13">
        <x:v>-9.239</x:v>
      </x:c>
      <x:c r="D52" s="13">
        <x:v>-18.167</x:v>
      </x:c>
      <x:c r="E52" s="13">
        <x:v>-52.651</x:v>
      </x:c>
      <x:c r="F52" s="13">
        <x:v>-10.233</x:v>
      </x:c>
      <x:c r="G52" s="13">
        <x:v>-10.125</x:v>
      </x:c>
      <x:c r="H52" s="21" t="n">
        <x:f>H38-(H37+SUM(H47:H51))*Inputs!O35</x:f>
        <x:v>-10.7975</x:v>
      </x:c>
    </x:row>
    <x:row r="53">
      <x:c r="B53" s="7" t="s">
        <x:v>109</x:v>
      </x:c>
      <x:c r="C53" s="11" t="n">
        <x:f>SUM(C40,C47:C52)</x:f>
        <x:v>65.72300000000001</x:v>
      </x:c>
      <x:c r="D53" s="11" t="n">
        <x:f>SUM(D40,D47:D52)</x:f>
        <x:v>65.476</x:v>
      </x:c>
      <x:c r="E53" s="11" t="n">
        <x:f>SUM(E40,E47:E52)</x:f>
        <x:v>251.94299999999987</x:v>
      </x:c>
      <x:c r="F53" s="11" t="n">
        <x:f>SUM(F40,F47:F52)</x:f>
        <x:v>68.30000000000005</x:v>
      </x:c>
      <x:c r="G53" s="11" t="n">
        <x:f>SUM(G40,G47:G52)</x:f>
        <x:v>68.36899999999997</x:v>
      </x:c>
      <x:c r="H53" s="36" t="n">
        <x:f>SUM(H40,H47:H52)</x:f>
        <x:v>68.83999999999997</x:v>
      </x:c>
    </x:row>
    <x:row r="54">
      <x:c r="B54" s="7" t="s">
        <x:v>22</x:v>
      </x:c>
      <x:c r="C54" s="35" t="n">
        <x:f>C53/C43</x:f>
        <x:v>1.503373973511449</x:v>
      </x:c>
      <x:c r="D54" s="35" t="n">
        <x:f>D53/D43</x:f>
        <x:v>1.5116590478829015</x:v>
      </x:c>
      <x:c r="E54" s="35" t="n">
        <x:f>E53/E43</x:f>
        <x:v>5.723505758876846</x:v>
      </x:c>
      <x:c r="F54" s="35" t="n">
        <x:f>F53/F43</x:f>
        <x:v>1.598446020267267</x:v>
      </x:c>
      <x:c r="G54" s="35" t="n">
        <x:f>G53/G43</x:f>
        <x:v>1.6159064051051752</x:v>
      </x:c>
      <x:c r="H54" s="44" t="n">
        <x:f>H53/H43</x:f>
        <x:v>1.6508393285371696</x:v>
      </x:c>
    </x:row>
    <x:row r="55">
      <x:c r="B55" s="2" t="s">
        <x:v>110</x:v>
      </x:c>
      <x:c r="C55" s="29"/>
      <x:c r="D55" s="29"/>
      <x:c r="E55" s="29"/>
      <x:c r="F55" s="29"/>
      <x:c r="G55" s="29"/>
      <x:c r="H55" s="30" t="n">
        <x:f>H54/C54-1</x:f>
        <x:v>0.09808960220409024</x:v>
      </x:c>
    </x:row>
    <x:row r="56">
      <x:c r="B56" s="2" t="s">
        <x:v>111</x:v>
      </x:c>
      <x:c r="C56" s="5" t="n">
        <x:f>C45-C40/C43</x:f>
        <x:v>0</x:v>
      </x:c>
      <x:c r="D56" s="5" t="n">
        <x:f>D45-D40/D43</x:f>
        <x:v>0</x:v>
      </x:c>
      <x:c r="E56" s="5" t="n">
        <x:f>E45-E40/E43</x:f>
        <x:v>0</x:v>
      </x:c>
      <x:c r="F56" s="5" t="n">
        <x:f>F45-F40/F43</x:f>
        <x:v>0</x:v>
      </x:c>
      <x:c r="G56" s="5" t="n">
        <x:f>G45-G40/G43</x:f>
        <x:v>0</x:v>
      </x:c>
      <x:c r="H56" s="4" t="n">
        <x:f>H45-H40/H43</x:f>
        <x:v>0</x:v>
      </x:c>
    </x:row>
    <x:row r="57">
      <x:c r="B57" s="2" t="s">
        <x:v>112</x:v>
      </x:c>
      <x:c r="C57" s="24" t="n">
        <x:f>Inputs!D13</x:f>
        <x:v>1.5</x:v>
      </x:c>
      <x:c r="D57" s="24" t="n">
        <x:f>Inputs!D14</x:f>
        <x:v>1.51</x:v>
      </x:c>
      <x:c r="E57" s="15"/>
      <x:c r="F57" s="24" t="n">
        <x:f>Inputs!D15</x:f>
        <x:v>1.6</x:v>
      </x:c>
      <x:c r="G57" s="24" t="n">
        <x:f>Inputs!D16</x:f>
        <x:v>1.62</x:v>
      </x:c>
      <x:c r="H57" s="45"/>
    </x:row>
    <x:row r="58">
      <x:c r="B58" s="2" t="s">
        <x:v>113</x:v>
      </x:c>
      <x:c r="C58" s="24" t="n">
        <x:f>Inputs!F13</x:f>
        <x:v>0.44</x:v>
      </x:c>
      <x:c r="D58" s="24" t="n">
        <x:f>Inputs!F14</x:f>
        <x:v>0.59</x:v>
      </x:c>
      <x:c r="E58" s="15"/>
      <x:c r="F58" s="24" t="n">
        <x:f>Inputs!F15</x:f>
        <x:v>0.53</x:v>
      </x:c>
      <x:c r="G58" s="24" t="n">
        <x:f>Inputs!F16</x:f>
        <x:v>0.5</x:v>
      </x:c>
      <x:c r="H58" s="45"/>
    </x:row>
    <x:row r="59">
      <x:c r="B59" s="2" t="s">
        <x:v>114</x:v>
      </x:c>
      <x:c r="C59" s="5"/>
      <x:c r="D59" s="5" t="n">
        <x:f>(D32-C32)*10000</x:f>
        <x:v>-237.63634645180804</x:v>
      </x:c>
      <x:c r="E59" s="5"/>
      <x:c r="F59" s="5" t="n">
        <x:f>(F32-D32)*10000</x:f>
        <x:v>356.34455308466204</x:v>
      </x:c>
      <x:c r="G59" s="5" t="n">
        <x:f>(G32-F32)*10000</x:f>
        <x:v>-91.74586039533555</x:v>
      </x:c>
      <x:c r="H59" s="4" t="n">
        <x:f>(H32-G32)*10000</x:f>
        <x:v>-102.8070388854918</x:v>
      </x:c>
    </x:row>
    <x:row r="60">
      <x:c r="B60" s="2" t="s">
        <x:v>115</x:v>
      </x:c>
      <x:c r="C60" s="5"/>
      <x:c r="D60" s="5" t="n">
        <x:f>(D39-C39)*10000</x:f>
        <x:v>-4159.821614380513</x:v>
      </x:c>
      <x:c r="E60" s="5"/>
      <x:c r="F60" s="5" t="n">
        <x:f>(F39-D39)*10000</x:f>
        <x:v>4036.635850546647</x:v>
      </x:c>
      <x:c r="G60" s="5" t="n">
        <x:f>(G39-F39)*10000</x:f>
        <x:v>224.1658307590752</x:v>
      </x:c>
      <x:c r="H60" s="4" t="n">
        <x:f>(H39-G39)*10000</x:f>
        <x:v>-193.13453536754787</x:v>
      </x:c>
    </x:row>
    <x:row r="61">
      <x:c r="B61" s="2" t="s">
        <x:v>116</x:v>
      </x:c>
      <x:c r="C61" s="5"/>
      <x:c r="D61" s="5" t="n">
        <x:f>(D41-C41)*10000</x:f>
        <x:v>241.77681793677812</x:v>
      </x:c>
      <x:c r="E61" s="5"/>
      <x:c r="F61" s="5" t="n">
        <x:f>(F41-D41)*10000</x:f>
        <x:v>-98.3089027763233</x:v>
      </x:c>
      <x:c r="G61" s="5" t="n">
        <x:f>(G41-F41)*10000</x:f>
        <x:v>-89.22834432063765</x:v>
      </x:c>
      <x:c r="H61" s="4" t="n">
        <x:f>(H41-G41)*10000</x:f>
        <x:v>-68.00398265750962</x:v>
      </x:c>
    </x:row>
    <x:row r="62">
      <x:c r="B62" s="2" t="s">
        <x:v>117</x:v>
      </x:c>
      <x:c r="C62" s="29" t="n">
        <x:f>C53/C10</x:f>
        <x:v>0.26310774835365003</x:v>
      </x:c>
      <x:c r="D62" s="29" t="n">
        <x:f>D53/D10</x:f>
        <x:v>0.2591405254367426</x:v>
      </x:c>
      <x:c r="E62" s="29" t="n">
        <x:f>E53/E10</x:f>
        <x:v>0.2576549526451911</x:v>
      </x:c>
      <x:c r="F62" s="29" t="n">
        <x:f>F53/F10</x:f>
        <x:v>0.2756266167337239</x:v>
      </x:c>
      <x:c r="G62" s="29" t="n">
        <x:f>G53/G10</x:f>
        <x:v>0.26973743909415493</x:v>
      </x:c>
      <x:c r="H62" s="30" t="n">
        <x:f>H53/H10</x:f>
        <x:v>0.27317460317460307</x:v>
      </x:c>
    </x:row>
    <x:row r="63">
      <x:c r="B63" s="2" t="s">
        <x:v>118</x:v>
      </x:c>
      <x:c r="C63" s="5"/>
      <x:c r="D63" s="5" t="n">
        <x:f>(D62-C62)*10000</x:f>
        <x:v>-39.67222916907431</x:v>
      </x:c>
      <x:c r="E63" s="5"/>
      <x:c r="F63" s="5" t="n">
        <x:f>(F62-D62)*10000</x:f>
        <x:v>164.86091296981309</x:v>
      </x:c>
      <x:c r="G63" s="5" t="n">
        <x:f>(G62-F62)*10000</x:f>
        <x:v>-58.89177639568977</x:v>
      </x:c>
      <x:c r="H63" s="4" t="n">
        <x:f>(H62-G62)*10000</x:f>
        <x:v>34.37164080448141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4" customWidth="1"/>
    <x:col min="3" max="8" width="12" customWidth="1"/>
    <x:col min="9" max="9" width="3" customWidth="1"/>
    <x:col min="10" max="10" width="48" customWidth="1"/>
  </x:cols>
  <x:sheetData>
    <x:row r="2">
      <x:c r="B2" s="3" t="s">
        <x:v>0</x:v>
      </x:c>
      <x:c r="C2" s="3"/>
      <x:c r="D2" s="3"/>
      <x:c r="E2" s="3"/>
      <x:c r="F2" s="3"/>
      <x:c r="G2" s="3"/>
      <x:c r="H2" s="3"/>
    </x:row>
    <x:row r="3">
      <x:c r="B3" s="2" t="s">
        <x:v>119</x:v>
      </x:c>
      <x:c r="C3" s="2"/>
      <x:c r="D3" s="2"/>
      <x:c r="E3" s="2"/>
      <x:c r="F3" s="2"/>
      <x:c r="G3" s="2"/>
      <x:c r="H3" s="2"/>
    </x:row>
    <x:row r="4">
      <x:c r="B4" s="2" t="s">
        <x:v>2</x:v>
      </x:c>
      <x:c r="C4" s="2"/>
      <x:c r="D4" s="2"/>
      <x:c r="E4" s="2"/>
      <x:c r="F4" s="2"/>
      <x:c r="G4" s="2"/>
      <x:c r="H4" s="2"/>
    </x:row>
    <x:row r="5">
      <x:c r="B5" s="2"/>
      <x:c r="C5" s="2"/>
      <x:c r="D5" s="2"/>
      <x:c r="E5" s="2"/>
      <x:c r="F5" s="2"/>
      <x:c r="G5" s="2"/>
      <x:c r="H5" s="2"/>
    </x:row>
    <x:row r="6">
      <x:c r="B6" s="10" t="s">
        <x:v>3</x:v>
      </x:c>
      <x:c r="C6" s="55" t="s">
        <x:v>4</x:v>
      </x:c>
      <x:c r="D6" s="55" t="s">
        <x:v>5</x:v>
      </x:c>
      <x:c r="E6" s="55" t="s">
        <x:v>6</x:v>
      </x:c>
      <x:c r="F6" s="55" t="s">
        <x:v>7</x:v>
      </x:c>
      <x:c r="G6" s="55" t="s">
        <x:v>8</x:v>
      </x:c>
      <x:c r="H6" s="56" t="s">
        <x:v>9</x:v>
      </x:c>
    </x:row>
    <x:row r="7">
      <x:c r="B7" s="2" t="s">
        <x:v>10</x:v>
      </x:c>
      <x:c r="C7" s="1">
        <x:v>45900</x:v>
      </x:c>
      <x:c r="D7" s="1">
        <x:v>45991</x:v>
      </x:c>
      <x:c r="E7" s="1">
        <x:v>45991</x:v>
      </x:c>
      <x:c r="F7" s="1">
        <x:v>46081</x:v>
      </x:c>
      <x:c r="G7" s="1">
        <x:v>46173</x:v>
      </x:c>
      <x:c r="H7" s="26">
        <x:v>46265</x:v>
      </x:c>
    </x:row>
    <x:row r="8">
      <x:c r="B8" s="2" t="s">
        <x:v>11</x:v>
      </x:c>
      <x:c r="C8" s="2">
        <x:v>92</x:v>
      </x:c>
      <x:c r="D8" s="2">
        <x:v>91</x:v>
      </x:c>
      <x:c r="E8" s="2">
        <x:v>365</x:v>
      </x:c>
      <x:c r="F8" s="2">
        <x:v>90</x:v>
      </x:c>
      <x:c r="G8" s="2">
        <x:v>92</x:v>
      </x:c>
      <x:c r="H8" s="17">
        <x:v>92</x:v>
      </x:c>
    </x:row>
    <x:row r="9">
      <x:c r="B9" s="2"/>
      <x:c r="C9" s="2"/>
      <x:c r="D9" s="2"/>
      <x:c r="E9" s="2"/>
      <x:c r="F9" s="2"/>
      <x:c r="G9" s="2"/>
      <x:c r="H9" s="17"/>
    </x:row>
    <x:row r="10">
      <x:c r="B10" s="10" t="s">
        <x:v>120</x:v>
      </x:c>
      <x:c r="C10" s="33">
        <x:v>99.008</x:v>
      </x:c>
      <x:c r="D10" s="33">
        <x:v>94.807</x:v>
      </x:c>
      <x:c r="E10" s="8" t="n">
        <x:f>D10</x:f>
        <x:v>94.807</x:v>
      </x:c>
      <x:c r="F10" s="33">
        <x:v>113.171</x:v>
      </x:c>
      <x:c r="G10" s="33">
        <x:v>102.978</x:v>
      </x:c>
      <x:c r="H10" s="39" t="n">
        <x:f>G10+'Cash Flow Statement'!H27</x:f>
        <x:v>125.21549999999998</x:v>
      </x:c>
    </x:row>
    <x:row r="11">
      <x:c r="B11" s="2" t="s">
        <x:v>121</x:v>
      </x:c>
      <x:c r="C11" s="13">
        <x:v>151.431</x:v>
      </x:c>
      <x:c r="D11" s="13">
        <x:v>195.783</x:v>
      </x:c>
      <x:c r="E11" s="5" t="n">
        <x:f>D11</x:f>
        <x:v>195.783</x:v>
      </x:c>
      <x:c r="F11" s="13">
        <x:v>147.612</x:v>
      </x:c>
      <x:c r="G11" s="13">
        <x:v>125.209</x:v>
      </x:c>
      <x:c r="H11" s="21" t="n">
        <x:f>G11+Inputs!O61</x:f>
        <x:v>133.209</x:v>
      </x:c>
    </x:row>
    <x:row r="12">
      <x:c r="B12" s="2" t="s">
        <x:v>122</x:v>
      </x:c>
      <x:c r="C12" s="13">
        <x:v>35.93</x:v>
      </x:c>
      <x:c r="D12" s="13">
        <x:v>46.599</x:v>
      </x:c>
      <x:c r="E12" s="5" t="n">
        <x:f>D12</x:f>
        <x:v>46.599</x:v>
      </x:c>
      <x:c r="F12" s="13">
        <x:v>40.759</x:v>
      </x:c>
      <x:c r="G12" s="13">
        <x:v>51.297</x:v>
      </x:c>
      <x:c r="H12" s="21" t="n">
        <x:f>G12+Inputs!O62</x:f>
        <x:v>54.297</x:v>
      </x:c>
    </x:row>
    <x:row r="13">
      <x:c r="B13" s="2" t="s">
        <x:v>123</x:v>
      </x:c>
      <x:c r="C13" s="13">
        <x:v>49.176</x:v>
      </x:c>
      <x:c r="D13" s="13">
        <x:v>62.776</x:v>
      </x:c>
      <x:c r="E13" s="5" t="n">
        <x:f>D13</x:f>
        <x:v>62.776</x:v>
      </x:c>
      <x:c r="F13" s="13">
        <x:v>68.599</x:v>
      </x:c>
      <x:c r="G13" s="13">
        <x:v>57.018</x:v>
      </x:c>
      <x:c r="H13" s="21" t="n">
        <x:f>G13+Inputs!O63</x:f>
        <x:v>65.018</x:v>
      </x:c>
    </x:row>
    <x:row r="14">
      <x:c r="B14" s="7" t="s">
        <x:v>124</x:v>
      </x:c>
      <x:c r="C14" s="11" t="n">
        <x:f>SUM(C10:C13)</x:f>
        <x:v>335.545</x:v>
      </x:c>
      <x:c r="D14" s="11" t="n">
        <x:f>SUM(D10:D13)</x:f>
        <x:v>399.965</x:v>
      </x:c>
      <x:c r="E14" s="11" t="n">
        <x:f>SUM(E10:E13)</x:f>
        <x:v>399.965</x:v>
      </x:c>
      <x:c r="F14" s="11" t="n">
        <x:f>SUM(F10:F13)</x:f>
        <x:v>370.141</x:v>
      </x:c>
      <x:c r="G14" s="11" t="n">
        <x:f>SUM(G10:G13)</x:f>
        <x:v>336.50200000000007</x:v>
      </x:c>
      <x:c r="H14" s="36" t="n">
        <x:f>SUM(H10:H13)</x:f>
        <x:v>377.7395</x:v>
      </x:c>
    </x:row>
    <x:row r="15">
      <x:c r="B15" s="2"/>
      <x:c r="C15" s="5"/>
      <x:c r="D15" s="5"/>
      <x:c r="E15" s="5"/>
      <x:c r="F15" s="5"/>
      <x:c r="G15" s="5"/>
      <x:c r="H15" s="4"/>
    </x:row>
    <x:row r="16">
      <x:c r="B16" s="2" t="s">
        <x:v>125</x:v>
      </x:c>
      <x:c r="C16" s="13">
        <x:v>13.134</x:v>
      </x:c>
      <x:c r="D16" s="13">
        <x:v>13.694</x:v>
      </x:c>
      <x:c r="E16" s="5" t="n">
        <x:f>D16</x:f>
        <x:v>13.694</x:v>
      </x:c>
      <x:c r="F16" s="13">
        <x:v>14.901</x:v>
      </x:c>
      <x:c r="G16" s="13">
        <x:v>14.938</x:v>
      </x:c>
      <x:c r="H16" s="21" t="n">
        <x:f>G16-'Cash Flow Statement'!H17-('Cash Flow Statement'!H11-'Income Statement'!H47)</x:f>
        <x:v>13.438000000000002</x:v>
      </x:c>
    </x:row>
    <x:row r="17">
      <x:c r="B17" s="2" t="s">
        <x:v>126</x:v>
      </x:c>
      <x:c r="C17" s="13">
        <x:v>1309.252</x:v>
      </x:c>
      <x:c r="D17" s="13">
        <x:v>1309.054</x:v>
      </x:c>
      <x:c r="E17" s="5" t="n">
        <x:f>D17</x:f>
        <x:v>1309.054</x:v>
      </x:c>
      <x:c r="F17" s="13">
        <x:v>1309.07</x:v>
      </x:c>
      <x:c r="G17" s="13">
        <x:v>1309.75</x:v>
      </x:c>
      <x:c r="H17" s="4" t="n">
        <x:f>G17</x:f>
        <x:v>1309.75</x:v>
      </x:c>
    </x:row>
    <x:row r="18">
      <x:c r="B18" s="2" t="s">
        <x:v>127</x:v>
      </x:c>
      <x:c r="C18" s="13">
        <x:v>619.363</x:v>
      </x:c>
      <x:c r="D18" s="13">
        <x:v>584.028</x:v>
      </x:c>
      <x:c r="E18" s="5" t="n">
        <x:f>D18</x:f>
        <x:v>584.028</x:v>
      </x:c>
      <x:c r="F18" s="13">
        <x:v>549.76</x:v>
      </x:c>
      <x:c r="G18" s="13">
        <x:v>514.579</x:v>
      </x:c>
      <x:c r="H18" s="21" t="n">
        <x:f>G18-'Income Statement'!H17-'Income Statement'!H25</x:f>
        <x:v>480.07899999999995</x:v>
      </x:c>
    </x:row>
    <x:row r="19">
      <x:c r="B19" s="2" t="s">
        <x:v>128</x:v>
      </x:c>
      <x:c r="C19" s="13">
        <x:v>27.727</x:v>
      </x:c>
      <x:c r="D19" s="13">
        <x:v>25.842</x:v>
      </x:c>
      <x:c r="E19" s="5" t="n">
        <x:f>D19</x:f>
        <x:v>25.842</x:v>
      </x:c>
      <x:c r="F19" s="13">
        <x:v>30.595</x:v>
      </x:c>
      <x:c r="G19" s="13">
        <x:v>31.526</x:v>
      </x:c>
      <x:c r="H19" s="4" t="n">
        <x:f>G19</x:f>
        <x:v>31.526</x:v>
      </x:c>
    </x:row>
    <x:row r="20">
      <x:c r="B20" s="2" t="s">
        <x:v>129</x:v>
      </x:c>
      <x:c r="C20" s="13">
        <x:v>30.76</x:v>
      </x:c>
      <x:c r="D20" s="13">
        <x:v>29.95</x:v>
      </x:c>
      <x:c r="E20" s="5" t="n">
        <x:f>D20</x:f>
        <x:v>29.95</x:v>
      </x:c>
      <x:c r="F20" s="13">
        <x:v>28.477</x:v>
      </x:c>
      <x:c r="G20" s="13">
        <x:v>44.139</x:v>
      </x:c>
      <x:c r="H20" s="4" t="n">
        <x:f>G20</x:f>
        <x:v>44.139</x:v>
      </x:c>
    </x:row>
    <x:row r="21">
      <x:c r="B21" s="2" t="s">
        <x:v>130</x:v>
      </x:c>
      <x:c r="C21" s="13">
        <x:v>68.823</x:v>
      </x:c>
      <x:c r="D21" s="13">
        <x:v>77.442</x:v>
      </x:c>
      <x:c r="E21" s="5" t="n">
        <x:f>D21</x:f>
        <x:v>77.442</x:v>
      </x:c>
      <x:c r="F21" s="13">
        <x:v>75.144</x:v>
      </x:c>
      <x:c r="G21" s="13">
        <x:v>78.3</x:v>
      </x:c>
      <x:c r="H21" s="4" t="n">
        <x:f>G21</x:f>
        <x:v>78.3</x:v>
      </x:c>
    </x:row>
    <x:row r="22">
      <x:c r="B22" s="2" t="s">
        <x:v>131</x:v>
      </x:c>
      <x:c r="C22" s="13">
        <x:v>17.107</x:v>
      </x:c>
      <x:c r="D22" s="13">
        <x:v>17.683</x:v>
      </x:c>
      <x:c r="E22" s="5" t="n">
        <x:f>D22</x:f>
        <x:v>17.683</x:v>
      </x:c>
      <x:c r="F22" s="13">
        <x:v>16.686</x:v>
      </x:c>
      <x:c r="G22" s="13">
        <x:v>15.889</x:v>
      </x:c>
      <x:c r="H22" s="4" t="n">
        <x:f>G22</x:f>
        <x:v>15.889</x:v>
      </x:c>
    </x:row>
    <x:row r="23">
      <x:c r="B23" s="7" t="s">
        <x:v>132</x:v>
      </x:c>
      <x:c r="C23" s="11" t="n">
        <x:f>SUM(C14,C16:C22)</x:f>
        <x:v>2421.7110000000002</x:v>
      </x:c>
      <x:c r="D23" s="11" t="n">
        <x:f>SUM(D14,D16:D22)</x:f>
        <x:v>2457.6580000000004</x:v>
      </x:c>
      <x:c r="E23" s="11" t="n">
        <x:f>SUM(E14,E16:E22)</x:f>
        <x:v>2457.6580000000004</x:v>
      </x:c>
      <x:c r="F23" s="11" t="n">
        <x:f>SUM(F14,F16:F22)</x:f>
        <x:v>2394.774</x:v>
      </x:c>
      <x:c r="G23" s="11" t="n">
        <x:f>SUM(G14,G16:G22)</x:f>
        <x:v>2345.623</x:v>
      </x:c>
      <x:c r="H23" s="36" t="n">
        <x:f>SUM(H14,H16:H22)</x:f>
        <x:v>2350.8605</x:v>
      </x:c>
    </x:row>
    <x:row r="24">
      <x:c r="B24" s="2"/>
      <x:c r="C24" s="5"/>
      <x:c r="D24" s="5"/>
      <x:c r="E24" s="5"/>
      <x:c r="F24" s="5"/>
      <x:c r="G24" s="5"/>
      <x:c r="H24" s="4"/>
    </x:row>
    <x:row r="25">
      <x:c r="B25" s="2" t="s">
        <x:v>133</x:v>
      </x:c>
      <x:c r="C25" s="13">
        <x:v>12.847</x:v>
      </x:c>
      <x:c r="D25" s="13">
        <x:v>15.934</x:v>
      </x:c>
      <x:c r="E25" s="5" t="n">
        <x:f>D25</x:f>
        <x:v>15.934</x:v>
      </x:c>
      <x:c r="F25" s="13">
        <x:v>13.873</x:v>
      </x:c>
      <x:c r="G25" s="13">
        <x:v>11.189</x:v>
      </x:c>
      <x:c r="H25" s="4" t="n">
        <x:f>G25</x:f>
        <x:v>11.189</x:v>
      </x:c>
    </x:row>
    <x:row r="26">
      <x:c r="B26" s="2" t="s">
        <x:v>134</x:v>
      </x:c>
      <x:c r="C26" s="13">
        <x:v>63.323</x:v>
      </x:c>
      <x:c r="D26" s="13">
        <x:v>71.804</x:v>
      </x:c>
      <x:c r="E26" s="5" t="n">
        <x:f>D26</x:f>
        <x:v>71.804</x:v>
      </x:c>
      <x:c r="F26" s="13">
        <x:v>45.297</x:v>
      </x:c>
      <x:c r="G26" s="13">
        <x:v>47.446</x:v>
      </x:c>
      <x:c r="H26" s="4" t="n">
        <x:f>G26</x:f>
        <x:v>47.446</x:v>
      </x:c>
    </x:row>
    <x:row r="27">
      <x:c r="B27" s="2" t="s">
        <x:v>135</x:v>
      </x:c>
      <x:c r="C27" s="13">
        <x:v>27.516</x:v>
      </x:c>
      <x:c r="D27" s="13">
        <x:v>29.593</x:v>
      </x:c>
      <x:c r="E27" s="5" t="n">
        <x:f>D27</x:f>
        <x:v>29.593</x:v>
      </x:c>
      <x:c r="F27" s="13">
        <x:v>29.651</x:v>
      </x:c>
      <x:c r="G27" s="13">
        <x:v>24.787</x:v>
      </x:c>
      <x:c r="H27" s="4" t="n">
        <x:f>G27</x:f>
        <x:v>24.787</x:v>
      </x:c>
    </x:row>
    <x:row r="28">
      <x:c r="B28" s="2" t="s">
        <x:v>136</x:v>
      </x:c>
      <x:c r="C28" s="13">
        <x:v>298.716</x:v>
      </x:c>
      <x:c r="D28" s="13">
        <x:v>324.75</x:v>
      </x:c>
      <x:c r="E28" s="5" t="n">
        <x:f>D28</x:f>
        <x:v>324.75</x:v>
      </x:c>
      <x:c r="F28" s="13">
        <x:v>330.766</x:v>
      </x:c>
      <x:c r="G28" s="13">
        <x:v>324.469</x:v>
      </x:c>
      <x:c r="H28" s="21" t="n">
        <x:f>G28+Inputs!O64</x:f>
        <x:v>326.469</x:v>
      </x:c>
    </x:row>
    <x:row r="29">
      <x:c r="B29" s="2" t="s">
        <x:v>137</x:v>
      </x:c>
      <x:c r="C29" s="13">
        <x:v>358.619</x:v>
      </x:c>
      <x:c r="D29" s="13">
        <x:v>359.163</x:v>
      </x:c>
      <x:c r="E29" s="5" t="n">
        <x:f>D29</x:f>
        <x:v>359.163</x:v>
      </x:c>
      <x:c r="F29" s="13">
        <x:v>359.723</x:v>
      </x:c>
      <x:c r="G29" s="13">
        <x:v>0</x:v>
      </x:c>
      <x:c r="H29" s="4" t="n">
        <x:f>G29</x:f>
        <x:v>0</x:v>
      </x:c>
    </x:row>
    <x:row r="30">
      <x:c r="B30" s="2" t="s">
        <x:v>138</x:v>
      </x:c>
      <x:c r="C30" s="13">
        <x:v>8.788</x:v>
      </x:c>
      <x:c r="D30" s="13">
        <x:v>8.49</x:v>
      </x:c>
      <x:c r="E30" s="5" t="n">
        <x:f>D30</x:f>
        <x:v>8.49</x:v>
      </x:c>
      <x:c r="F30" s="13">
        <x:v>8.811</x:v>
      </x:c>
      <x:c r="G30" s="13">
        <x:v>8.144</x:v>
      </x:c>
      <x:c r="H30" s="4" t="n">
        <x:f>G30</x:f>
        <x:v>8.144</x:v>
      </x:c>
    </x:row>
    <x:row r="31">
      <x:c r="B31" s="7" t="s">
        <x:v>139</x:v>
      </x:c>
      <x:c r="C31" s="11" t="n">
        <x:f>SUM(C25:C30)</x:f>
        <x:v>769.8090000000001</x:v>
      </x:c>
      <x:c r="D31" s="11" t="n">
        <x:f>SUM(D25:D30)</x:f>
        <x:v>809.734</x:v>
      </x:c>
      <x:c r="E31" s="11" t="n">
        <x:f>SUM(E25:E30)</x:f>
        <x:v>809.734</x:v>
      </x:c>
      <x:c r="F31" s="11" t="n">
        <x:f>SUM(F25:F30)</x:f>
        <x:v>788.121</x:v>
      </x:c>
      <x:c r="G31" s="11" t="n">
        <x:f>SUM(G25:G30)</x:f>
        <x:v>416.03499999999997</x:v>
      </x:c>
      <x:c r="H31" s="36" t="n">
        <x:f>SUM(H25:H30)</x:f>
        <x:v>418.03499999999997</x:v>
      </x:c>
    </x:row>
    <x:row r="32">
      <x:c r="B32" s="2"/>
      <x:c r="C32" s="5"/>
      <x:c r="D32" s="5"/>
      <x:c r="E32" s="5"/>
      <x:c r="F32" s="5"/>
      <x:c r="G32" s="5"/>
      <x:c r="H32" s="4"/>
    </x:row>
    <x:row r="33">
      <x:c r="B33" s="2" t="s">
        <x:v>140</x:v>
      </x:c>
      <x:c r="C33" s="13">
        <x:v>620</x:v>
      </x:c>
      <x:c r="D33" s="13">
        <x:v>600</x:v>
      </x:c>
      <x:c r="E33" s="5" t="n">
        <x:f>D33</x:f>
        <x:v>600</x:v>
      </x:c>
      <x:c r="F33" s="13">
        <x:v>540</x:v>
      </x:c>
      <x:c r="G33" s="13">
        <x:v>850</x:v>
      </x:c>
      <x:c r="H33" s="21" t="n">
        <x:f>G33+'Cash Flow Statement'!H23</x:f>
        <x:v>830</x:v>
      </x:c>
    </x:row>
    <x:row r="34">
      <x:c r="B34" s="2" t="s">
        <x:v>141</x:v>
      </x:c>
      <x:c r="C34" s="13">
        <x:v>440.713</x:v>
      </x:c>
      <x:c r="D34" s="13">
        <x:v>441.186</x:v>
      </x:c>
      <x:c r="E34" s="5" t="n">
        <x:f>D34</x:f>
        <x:v>441.186</x:v>
      </x:c>
      <x:c r="F34" s="13">
        <x:v>441.664</x:v>
      </x:c>
      <x:c r="G34" s="13">
        <x:v>442.147</x:v>
      </x:c>
      <x:c r="H34" s="4" t="n">
        <x:f>G34</x:f>
        <x:v>442.147</x:v>
      </x:c>
    </x:row>
    <x:row r="35">
      <x:c r="B35" s="2" t="s">
        <x:v>142</x:v>
      </x:c>
      <x:c r="C35" s="13">
        <x:v>82.346</x:v>
      </x:c>
      <x:c r="D35" s="13">
        <x:v>100.329</x:v>
      </x:c>
      <x:c r="E35" s="5" t="n">
        <x:f>D35</x:f>
        <x:v>100.329</x:v>
      </x:c>
      <x:c r="F35" s="13">
        <x:v>93.845</x:v>
      </x:c>
      <x:c r="G35" s="13">
        <x:v>98.756</x:v>
      </x:c>
      <x:c r="H35" s="4" t="n">
        <x:f>G35</x:f>
        <x:v>98.756</x:v>
      </x:c>
    </x:row>
    <x:row r="36">
      <x:c r="B36" s="2" t="s">
        <x:v>143</x:v>
      </x:c>
      <x:c r="C36" s="13">
        <x:v>22.705</x:v>
      </x:c>
      <x:c r="D36" s="13">
        <x:v>21.077</x:v>
      </x:c>
      <x:c r="E36" s="5" t="n">
        <x:f>D36</x:f>
        <x:v>21.077</x:v>
      </x:c>
      <x:c r="F36" s="13">
        <x:v>25.311</x:v>
      </x:c>
      <x:c r="G36" s="13">
        <x:v>26.467</x:v>
      </x:c>
      <x:c r="H36" s="4" t="n">
        <x:f>G36</x:f>
        <x:v>26.467</x:v>
      </x:c>
    </x:row>
    <x:row r="37">
      <x:c r="B37" s="2" t="s">
        <x:v>144</x:v>
      </x:c>
      <x:c r="C37" s="13">
        <x:v>2.599</x:v>
      </x:c>
      <x:c r="D37" s="13">
        <x:v>1.158</x:v>
      </x:c>
      <x:c r="E37" s="5" t="n">
        <x:f>D37</x:f>
        <x:v>1.158</x:v>
      </x:c>
      <x:c r="F37" s="13">
        <x:v>1.178</x:v>
      </x:c>
      <x:c r="G37" s="13">
        <x:v>1.15</x:v>
      </x:c>
      <x:c r="H37" s="4" t="n">
        <x:f>G37</x:f>
        <x:v>1.15</x:v>
      </x:c>
    </x:row>
    <x:row r="38">
      <x:c r="B38" s="2" t="s">
        <x:v>145</x:v>
      </x:c>
      <x:c r="C38" s="13">
        <x:v>5.857</x:v>
      </x:c>
      <x:c r="D38" s="13">
        <x:v>5.825</x:v>
      </x:c>
      <x:c r="E38" s="5" t="n">
        <x:f>D38</x:f>
        <x:v>5.825</x:v>
      </x:c>
      <x:c r="F38" s="13">
        <x:v>5.86</x:v>
      </x:c>
      <x:c r="G38" s="13">
        <x:v>4.985</x:v>
      </x:c>
      <x:c r="H38" s="21" t="n">
        <x:f>G38+'Cash Flow Statement'!H13</x:f>
        <x:v>8.985</x:v>
      </x:c>
    </x:row>
    <x:row r="39">
      <x:c r="B39" s="7" t="s">
        <x:v>146</x:v>
      </x:c>
      <x:c r="C39" s="11" t="n">
        <x:f>SUM(C31,C33:C38)</x:f>
        <x:v>1944.029</x:v>
      </x:c>
      <x:c r="D39" s="11" t="n">
        <x:f>SUM(D31,D33:D38)</x:f>
        <x:v>1979.3089999999997</x:v>
      </x:c>
      <x:c r="E39" s="11" t="n">
        <x:f>SUM(E31,E33:E38)</x:f>
        <x:v>1979.3089999999997</x:v>
      </x:c>
      <x:c r="F39" s="11" t="n">
        <x:f>SUM(F31,F33:F38)</x:f>
        <x:v>1895.9789999999998</x:v>
      </x:c>
      <x:c r="G39" s="11" t="n">
        <x:f>SUM(G31,G33:G38)</x:f>
        <x:v>1839.54</x:v>
      </x:c>
      <x:c r="H39" s="36" t="n">
        <x:f>SUM(H31,H33:H38)</x:f>
        <x:v>1825.54</x:v>
      </x:c>
    </x:row>
    <x:row r="40">
      <x:c r="B40" s="2"/>
      <x:c r="C40" s="5"/>
      <x:c r="D40" s="5"/>
      <x:c r="E40" s="5"/>
      <x:c r="F40" s="5"/>
      <x:c r="G40" s="5"/>
      <x:c r="H40" s="4"/>
    </x:row>
    <x:row r="41">
      <x:c r="B41" s="7" t="s">
        <x:v>147</x:v>
      </x:c>
      <x:c r="C41" s="38">
        <x:v>477.682</x:v>
      </x:c>
      <x:c r="D41" s="38">
        <x:v>478.349</x:v>
      </x:c>
      <x:c r="E41" s="11" t="n">
        <x:f>D41</x:f>
        <x:v>478.349</x:v>
      </x:c>
      <x:c r="F41" s="38">
        <x:v>498.795</x:v>
      </x:c>
      <x:c r="G41" s="38">
        <x:v>506.083</x:v>
      </x:c>
      <x:c r="H41" s="20" t="n">
        <x:f>G41+'Income Statement'!H40+'Income Statement'!H48+'Cash Flow Statement'!H22+'Cash Flow Statement'!H26</x:f>
        <x:v>525.3205</x:v>
      </x:c>
    </x:row>
    <x:row r="42">
      <x:c r="B42" s="7" t="s">
        <x:v>148</x:v>
      </x:c>
      <x:c r="C42" s="11" t="n">
        <x:f>SUM(C39,C41)</x:f>
        <x:v>2421.7110000000002</x:v>
      </x:c>
      <x:c r="D42" s="11" t="n">
        <x:f>SUM(D39,D41)</x:f>
        <x:v>2457.658</x:v>
      </x:c>
      <x:c r="E42" s="11" t="n">
        <x:f>SUM(E39,E41)</x:f>
        <x:v>2457.658</x:v>
      </x:c>
      <x:c r="F42" s="11" t="n">
        <x:f>SUM(F39,F41)</x:f>
        <x:v>2394.774</x:v>
      </x:c>
      <x:c r="G42" s="11" t="n">
        <x:f>SUM(G39,G41)</x:f>
        <x:v>2345.623</x:v>
      </x:c>
      <x:c r="H42" s="36" t="n">
        <x:f>SUM(H39,H41)</x:f>
        <x:v>2350.8605</x:v>
      </x:c>
    </x:row>
    <x:row r="43">
      <x:c r="B43" s="7" t="s">
        <x:v>149</x:v>
      </x:c>
      <x:c r="C43" s="11" t="n">
        <x:f>C23-C42</x:f>
        <x:v>0</x:v>
      </x:c>
      <x:c r="D43" s="11" t="n">
        <x:f>D23-D42</x:f>
        <x:v>4.547473508864641e-13</x:v>
      </x:c>
      <x:c r="E43" s="11" t="n">
        <x:f>E23-E42</x:f>
        <x:v>4.547473508864641e-13</x:v>
      </x:c>
      <x:c r="F43" s="11" t="n">
        <x:f>F23-F42</x:f>
        <x:v>0</x:v>
      </x:c>
      <x:c r="G43" s="11" t="n">
        <x:f>G23-G42</x:f>
        <x:v>0</x:v>
      </x:c>
      <x:c r="H43" s="36" t="n">
        <x:f>H23-H42</x:f>
        <x:v>0</x:v>
      </x:c>
    </x:row>
    <x:row r="44">
      <x:c r="B44" s="2"/>
      <x:c r="C44" s="5"/>
      <x:c r="D44" s="5"/>
      <x:c r="E44" s="5"/>
      <x:c r="F44" s="5"/>
      <x:c r="G44" s="5"/>
      <x:c r="H44" s="4"/>
      <x:c r="J44" s="6" t="s">
        <x:v>43</x:v>
      </x:c>
    </x:row>
    <x:row r="45" ht="51">
      <x:c r="B45" s="2"/>
      <x:c r="C45" s="5"/>
      <x:c r="D45" s="5"/>
      <x:c r="E45" s="5"/>
      <x:c r="F45" s="5"/>
      <x:c r="G45" s="5"/>
      <x:c r="H45" s="4"/>
      <x:c r="J45" s="6" t="s">
        <x:v>150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4" customWidth="1"/>
    <x:col min="3" max="8" width="12" customWidth="1"/>
    <x:col min="9" max="9" width="3" customWidth="1"/>
  </x:cols>
  <x:sheetData>
    <x:row r="2">
      <x:c r="B2" s="3" t="s">
        <x:v>0</x:v>
      </x:c>
      <x:c r="C2" s="3"/>
      <x:c r="D2" s="3"/>
      <x:c r="E2" s="3"/>
      <x:c r="F2" s="3"/>
      <x:c r="G2" s="3"/>
      <x:c r="H2" s="3"/>
    </x:row>
    <x:row r="3">
      <x:c r="B3" s="2" t="s">
        <x:v>151</x:v>
      </x:c>
      <x:c r="C3" s="2"/>
      <x:c r="D3" s="2"/>
      <x:c r="E3" s="2"/>
      <x:c r="F3" s="2"/>
      <x:c r="G3" s="2"/>
      <x:c r="H3" s="2"/>
    </x:row>
    <x:row r="4">
      <x:c r="B4" s="2" t="s">
        <x:v>2</x:v>
      </x:c>
      <x:c r="C4" s="2"/>
      <x:c r="D4" s="2"/>
      <x:c r="E4" s="2"/>
      <x:c r="F4" s="2"/>
      <x:c r="G4" s="2"/>
      <x:c r="H4" s="2"/>
    </x:row>
    <x:row r="5">
      <x:c r="B5" s="2"/>
      <x:c r="C5" s="2"/>
      <x:c r="D5" s="2"/>
      <x:c r="E5" s="2"/>
      <x:c r="F5" s="2"/>
      <x:c r="G5" s="2"/>
      <x:c r="H5" s="2"/>
    </x:row>
    <x:row r="6">
      <x:c r="B6" s="10" t="s">
        <x:v>3</x:v>
      </x:c>
      <x:c r="C6" s="55" t="s">
        <x:v>4</x:v>
      </x:c>
      <x:c r="D6" s="55" t="s">
        <x:v>5</x:v>
      </x:c>
      <x:c r="E6" s="55" t="s">
        <x:v>6</x:v>
      </x:c>
      <x:c r="F6" s="55" t="s">
        <x:v>7</x:v>
      </x:c>
      <x:c r="G6" s="55" t="s">
        <x:v>8</x:v>
      </x:c>
      <x:c r="H6" s="56" t="s">
        <x:v>9</x:v>
      </x:c>
    </x:row>
    <x:row r="7">
      <x:c r="B7" s="2" t="s">
        <x:v>10</x:v>
      </x:c>
      <x:c r="C7" s="1">
        <x:v>45900</x:v>
      </x:c>
      <x:c r="D7" s="1">
        <x:v>45991</x:v>
      </x:c>
      <x:c r="E7" s="1">
        <x:v>45991</x:v>
      </x:c>
      <x:c r="F7" s="1">
        <x:v>46081</x:v>
      </x:c>
      <x:c r="G7" s="1">
        <x:v>46173</x:v>
      </x:c>
      <x:c r="H7" s="26">
        <x:v>46265</x:v>
      </x:c>
    </x:row>
    <x:row r="8">
      <x:c r="B8" s="2" t="s">
        <x:v>11</x:v>
      </x:c>
      <x:c r="C8" s="2">
        <x:v>92</x:v>
      </x:c>
      <x:c r="D8" s="2">
        <x:v>91</x:v>
      </x:c>
      <x:c r="E8" s="2">
        <x:v>365</x:v>
      </x:c>
      <x:c r="F8" s="2">
        <x:v>90</x:v>
      </x:c>
      <x:c r="G8" s="2">
        <x:v>92</x:v>
      </x:c>
      <x:c r="H8" s="17">
        <x:v>92</x:v>
      </x:c>
    </x:row>
    <x:row r="9">
      <x:c r="B9" s="2"/>
      <x:c r="C9" s="2"/>
      <x:c r="D9" s="2"/>
      <x:c r="E9" s="2"/>
      <x:c r="F9" s="2"/>
      <x:c r="G9" s="2"/>
      <x:c r="H9" s="17"/>
    </x:row>
    <x:row r="10">
      <x:c r="B10" s="10" t="s">
        <x:v>19</x:v>
      </x:c>
      <x:c r="C10" s="39" t="n">
        <x:f>'Income Statement'!C40</x:f>
        <x:v>19.41300000000003</x:v>
      </x:c>
      <x:c r="D10" s="39" t="n">
        <x:f>'Income Statement'!D40</x:f>
        <x:v>25.744999999999997</x:v>
      </x:c>
      <x:c r="E10" s="39" t="n">
        <x:f>'Income Statement'!E40</x:f>
        <x:v>73.13299999999985</x:v>
      </x:c>
      <x:c r="F10" s="39" t="n">
        <x:f>'Income Statement'!F40</x:f>
        <x:v>22.81300000000006</x:v>
      </x:c>
      <x:c r="G10" s="39" t="n">
        <x:f>'Income Statement'!G40</x:f>
        <x:v>21.072999999999972</x:v>
      </x:c>
      <x:c r="H10" s="39" t="n">
        <x:f>'Income Statement'!H40</x:f>
        <x:v>19.237499999999976</x:v>
      </x:c>
    </x:row>
    <x:row r="11">
      <x:c r="B11" s="2" t="s">
        <x:v>152</x:v>
      </x:c>
      <x:c r="C11" s="5"/>
      <x:c r="D11" s="5"/>
      <x:c r="E11" s="5"/>
      <x:c r="F11" s="5"/>
      <x:c r="G11" s="5"/>
      <x:c r="H11" s="21" t="n">
        <x:f>Inputs!O38</x:f>
        <x:v>38</x:v>
      </x:c>
    </x:row>
    <x:row r="12">
      <x:c r="B12" s="2" t="s">
        <x:v>153</x:v>
      </x:c>
      <x:c r="C12" s="5"/>
      <x:c r="D12" s="5"/>
      <x:c r="E12" s="5"/>
      <x:c r="F12" s="5"/>
      <x:c r="G12" s="5"/>
      <x:c r="H12" s="21" t="n">
        <x:f>'Income Statement'!H48</x:f>
        <x:v>19.8</x:v>
      </x:c>
    </x:row>
    <x:row r="13">
      <x:c r="B13" s="2" t="s">
        <x:v>154</x:v>
      </x:c>
      <x:c r="C13" s="5"/>
      <x:c r="D13" s="5"/>
      <x:c r="E13" s="5"/>
      <x:c r="F13" s="5"/>
      <x:c r="G13" s="5"/>
      <x:c r="H13" s="21" t="n">
        <x:f>Inputs!O39</x:f>
        <x:v>4</x:v>
      </x:c>
    </x:row>
    <x:row r="14">
      <x:c r="B14" s="2" t="s">
        <x:v>155</x:v>
      </x:c>
      <x:c r="C14" s="5"/>
      <x:c r="D14" s="5"/>
      <x:c r="E14" s="5"/>
      <x:c r="F14" s="5"/>
      <x:c r="G14" s="5"/>
      <x:c r="H14" s="21" t="n">
        <x:f>-SUM('Balance Sheet'!H11-'Balance Sheet'!G11,'Balance Sheet'!H12-'Balance Sheet'!G12,'Balance Sheet'!H13-'Balance Sheet'!G13)+'Balance Sheet'!H28-'Balance Sheet'!G28</x:f>
        <x:v>-17</x:v>
      </x:c>
    </x:row>
    <x:row r="15">
      <x:c r="B15" s="7" t="s">
        <x:v>156</x:v>
      </x:c>
      <x:c r="C15" s="38">
        <x:v>73.446</x:v>
      </x:c>
      <x:c r="D15" s="38">
        <x:v>62.798</x:v>
      </x:c>
      <x:c r="E15" s="38">
        <x:v>235.187</x:v>
      </x:c>
      <x:c r="F15" s="38">
        <x:v>98.626</x:v>
      </x:c>
      <x:c r="G15" s="38">
        <x:v>78.837</x:v>
      </x:c>
      <x:c r="H15" s="36" t="n">
        <x:f>SUM(H10:H14)</x:f>
        <x:v>64.03749999999998</x:v>
      </x:c>
    </x:row>
    <x:row r="16">
      <x:c r="B16" s="2"/>
      <x:c r="C16" s="5"/>
      <x:c r="D16" s="5"/>
      <x:c r="E16" s="5"/>
      <x:c r="F16" s="5"/>
      <x:c r="G16" s="5"/>
      <x:c r="H16" s="4"/>
    </x:row>
    <x:row r="17">
      <x:c r="B17" s="2" t="s">
        <x:v>157</x:v>
      </x:c>
      <x:c r="C17" s="13">
        <x:v>-1.055</x:v>
      </x:c>
      <x:c r="D17" s="13">
        <x:v>-2.862</x:v>
      </x:c>
      <x:c r="E17" s="13">
        <x:v>-5.702</x:v>
      </x:c>
      <x:c r="F17" s="13">
        <x:v>-2.705</x:v>
      </x:c>
      <x:c r="G17" s="13">
        <x:v>-1.864</x:v>
      </x:c>
      <x:c r="H17" s="21" t="n">
        <x:f>Inputs!O43</x:f>
        <x:v>-2</x:v>
      </x:c>
    </x:row>
    <x:row r="18">
      <x:c r="B18" s="2" t="s">
        <x:v>158</x:v>
      </x:c>
      <x:c r="C18" s="13">
        <x:v>-19.458</x:v>
      </x:c>
      <x:c r="D18" s="13">
        <x:v>-0.5640000000000001</x:v>
      </x:c>
      <x:c r="E18" s="13">
        <x:v>-21.217</x:v>
      </x:c>
      <x:c r="F18" s="13">
        <x:v>0</x:v>
      </x:c>
      <x:c r="G18" s="13">
        <x:v>0</x:v>
      </x:c>
      <x:c r="H18" s="21" t="n">
        <x:f>Inputs!O45</x:f>
        <x:v>0</x:v>
      </x:c>
    </x:row>
    <x:row r="19">
      <x:c r="B19" s="2" t="s">
        <x:v>159</x:v>
      </x:c>
      <x:c r="C19" s="13">
        <x:v>0</x:v>
      </x:c>
      <x:c r="D19" s="13">
        <x:v>0</x:v>
      </x:c>
      <x:c r="E19" s="13">
        <x:v>0</x:v>
      </x:c>
      <x:c r="F19" s="13">
        <x:v>0</x:v>
      </x:c>
      <x:c r="G19" s="13">
        <x:v>0</x:v>
      </x:c>
      <x:c r="H19" s="21" t="n">
        <x:v>0</x:v>
      </x:c>
    </x:row>
    <x:row r="20">
      <x:c r="B20" s="7" t="s">
        <x:v>160</x:v>
      </x:c>
      <x:c r="C20" s="11" t="n">
        <x:f>SUM(C17:C19)</x:f>
        <x:v>-20.512999999999998</x:v>
      </x:c>
      <x:c r="D20" s="11" t="n">
        <x:f>SUM(D17:D19)</x:f>
        <x:v>-3.426</x:v>
      </x:c>
      <x:c r="E20" s="11" t="n">
        <x:f>SUM(E17:E19)</x:f>
        <x:v>-26.918999999999997</x:v>
      </x:c>
      <x:c r="F20" s="11" t="n">
        <x:f>SUM(F17:F19)</x:f>
        <x:v>-2.705</x:v>
      </x:c>
      <x:c r="G20" s="11" t="n">
        <x:f>SUM(G17:G19)</x:f>
        <x:v>-1.864</x:v>
      </x:c>
      <x:c r="H20" s="36" t="n">
        <x:f>SUM(H17:H19)</x:f>
        <x:v>-2</x:v>
      </x:c>
    </x:row>
    <x:row r="21">
      <x:c r="B21" s="2"/>
      <x:c r="C21" s="5"/>
      <x:c r="D21" s="5"/>
      <x:c r="E21" s="5"/>
      <x:c r="F21" s="5"/>
      <x:c r="G21" s="5"/>
      <x:c r="H21" s="4"/>
    </x:row>
    <x:row r="22">
      <x:c r="B22" s="2" t="s">
        <x:v>161</x:v>
      </x:c>
      <x:c r="C22" s="22" t="n">
        <x:f>-'Share Count'!C17</x:f>
        <x:v>-14.994</x:v>
      </x:c>
      <x:c r="D22" s="22" t="n">
        <x:f>-'Share Count'!D17</x:f>
        <x:v>-40.048</x:v>
      </x:c>
      <x:c r="E22" s="22" t="n">
        <x:f>-'Share Count'!E17</x:f>
        <x:v>-105.156</x:v>
      </x:c>
      <x:c r="F22" s="22" t="n">
        <x:f>-'Share Count'!F17</x:f>
        <x:v>-20.401</x:v>
      </x:c>
      <x:c r="G22" s="22" t="n">
        <x:f>-'Share Count'!G17</x:f>
        <x:v>-34.69</x:v>
      </x:c>
      <x:c r="H22" s="21" t="n">
        <x:f>-'Share Count'!H17</x:f>
        <x:v>-20</x:v>
      </x:c>
    </x:row>
    <x:row r="23">
      <x:c r="B23" s="2" t="s">
        <x:v>162</x:v>
      </x:c>
      <x:c r="C23" s="22" t="n">
        <x:f>Inputs!O50-C22</x:f>
        <x:v>-42.687</x:v>
      </x:c>
      <x:c r="D23" s="22" t="n">
        <x:f>Inputs!O51-D22</x:f>
        <x:v>-22.537</x:v>
      </x:c>
      <x:c r="E23" s="22" t="n">
        <x:f>Inputs!O52-E22</x:f>
        <x:v>-133.213</x:v>
      </x:c>
      <x:c r="F23" s="22" t="n">
        <x:f>Inputs!O53-F22</x:f>
        <x:v>-58.476</x:v>
      </x:c>
      <x:c r="G23" s="22" t="n">
        <x:f>Inputs!O54-G22</x:f>
        <x:v>-50.45100000000001</x:v>
      </x:c>
      <x:c r="H23" s="21" t="n">
        <x:f>Inputs!O42</x:f>
        <x:v>-20</x:v>
      </x:c>
    </x:row>
    <x:row r="24">
      <x:c r="B24" s="2" t="s">
        <x:v>163</x:v>
      </x:c>
      <x:c r="C24" s="22" t="n">
        <x:v>0</x:v>
      </x:c>
      <x:c r="D24" s="22" t="n">
        <x:v>0</x:v>
      </x:c>
      <x:c r="E24" s="22" t="n">
        <x:v>0</x:v>
      </x:c>
      <x:c r="F24" s="22" t="n">
        <x:v>0</x:v>
      </x:c>
      <x:c r="G24" s="22" t="n">
        <x:v>0</x:v>
      </x:c>
      <x:c r="H24" s="21" t="n">
        <x:v>0</x:v>
      </x:c>
    </x:row>
    <x:row r="25">
      <x:c r="B25" s="7" t="s">
        <x:v>164</x:v>
      </x:c>
      <x:c r="C25" s="11" t="n">
        <x:f>SUM(C22:C24)</x:f>
        <x:v>-57.681</x:v>
      </x:c>
      <x:c r="D25" s="11" t="n">
        <x:f>SUM(D22:D24)</x:f>
        <x:v>-62.585</x:v>
      </x:c>
      <x:c r="E25" s="11" t="n">
        <x:f>SUM(E22:E24)</x:f>
        <x:v>-238.369</x:v>
      </x:c>
      <x:c r="F25" s="11" t="n">
        <x:f>SUM(F22:F24)</x:f>
        <x:v>-78.877</x:v>
      </x:c>
      <x:c r="G25" s="11" t="n">
        <x:f>SUM(G22:G24)</x:f>
        <x:v>-85.141</x:v>
      </x:c>
      <x:c r="H25" s="36" t="n">
        <x:f>SUM(H22:H24)</x:f>
        <x:v>-40</x:v>
      </x:c>
    </x:row>
    <x:row r="26">
      <x:c r="B26" s="2" t="s">
        <x:v>165</x:v>
      </x:c>
      <x:c r="C26" s="13">
        <x:v>1.75</x:v>
      </x:c>
      <x:c r="D26" s="13">
        <x:v>-0.988</x:v>
      </x:c>
      <x:c r="E26" s="13">
        <x:v>6.831</x:v>
      </x:c>
      <x:c r="F26" s="13">
        <x:v>1.32</x:v>
      </x:c>
      <x:c r="G26" s="13">
        <x:v>-2.025</x:v>
      </x:c>
      <x:c r="H26" s="21" t="n">
        <x:f>Inputs!O44</x:f>
        <x:v>0.2</x:v>
      </x:c>
    </x:row>
    <x:row r="27">
      <x:c r="B27" s="7" t="s">
        <x:v>166</x:v>
      </x:c>
      <x:c r="C27" s="11" t="n">
        <x:f>SUM(C15,C20,C25,C26)</x:f>
        <x:v>-2.9979999999999976</x:v>
      </x:c>
      <x:c r="D27" s="11" t="n">
        <x:f>SUM(D15,D20,D25,D26)</x:f>
        <x:v>-4.2010000000000005</x:v>
      </x:c>
      <x:c r="E27" s="11" t="n">
        <x:f>SUM(E15,E20,E25,E26)</x:f>
        <x:v>-23.26999999999997</x:v>
      </x:c>
      <x:c r="F27" s="11" t="n">
        <x:f>SUM(F15,F20,F25,F26)</x:f>
        <x:v>18.36400000000001</x:v>
      </x:c>
      <x:c r="G27" s="11" t="n">
        <x:f>SUM(G15,G20,G25,G26)</x:f>
        <x:v>-10.193000000000007</x:v>
      </x:c>
      <x:c r="H27" s="36" t="n">
        <x:f>SUM(H15,H20,H25,H26)</x:f>
        <x:v>22.23749999999998</x:v>
      </x:c>
    </x:row>
    <x:row r="28">
      <x:c r="B28" s="2" t="s">
        <x:v>167</x:v>
      </x:c>
      <x:c r="C28" s="13">
        <x:v>102.006</x:v>
      </x:c>
      <x:c r="D28" s="13">
        <x:v>99.008</x:v>
      </x:c>
      <x:c r="E28" s="13">
        <x:v>118.077</x:v>
      </x:c>
      <x:c r="F28" s="13">
        <x:v>94.807</x:v>
      </x:c>
      <x:c r="G28" s="13">
        <x:v>113.171</x:v>
      </x:c>
      <x:c r="H28" s="21" t="n">
        <x:f>'Balance Sheet'!G10</x:f>
        <x:v>102.978</x:v>
      </x:c>
    </x:row>
    <x:row r="29">
      <x:c r="B29" s="7" t="s">
        <x:v>168</x:v>
      </x:c>
      <x:c r="C29" s="11" t="n">
        <x:f>SUM(C28,C27)</x:f>
        <x:v>99.00800000000001</x:v>
      </x:c>
      <x:c r="D29" s="11" t="n">
        <x:f>SUM(D28,D27)</x:f>
        <x:v>94.80699999999999</x:v>
      </x:c>
      <x:c r="E29" s="11" t="n">
        <x:f>SUM(E28,E27)</x:f>
        <x:v>94.80700000000003</x:v>
      </x:c>
      <x:c r="F29" s="11" t="n">
        <x:f>SUM(F28,F27)</x:f>
        <x:v>113.17100000000002</x:v>
      </x:c>
      <x:c r="G29" s="11" t="n">
        <x:f>SUM(G28,G27)</x:f>
        <x:v>102.978</x:v>
      </x:c>
      <x:c r="H29" s="36" t="n">
        <x:f>SUM(H28,H27)</x:f>
        <x:v>125.21549999999998</x:v>
      </x:c>
    </x:row>
    <x:row r="30">
      <x:c r="B30" s="7" t="s">
        <x:v>169</x:v>
      </x:c>
      <x:c r="C30" s="19" t="n">
        <x:f>C29-'Balance Sheet'!C10</x:f>
        <x:v>1.4210854715202004e-14</x:v>
      </x:c>
      <x:c r="D30" s="19" t="n">
        <x:f>D29-'Balance Sheet'!D10</x:f>
        <x:v>-1.4210854715202004e-14</x:v>
      </x:c>
      <x:c r="E30" s="19" t="n">
        <x:f>E29-'Balance Sheet'!E10</x:f>
        <x:v>2.842170943040401e-14</x:v>
      </x:c>
      <x:c r="F30" s="19" t="n">
        <x:f>F29-'Balance Sheet'!F10</x:f>
        <x:v>1.4210854715202004e-14</x:v>
      </x:c>
      <x:c r="G30" s="19" t="n">
        <x:f>G29-'Balance Sheet'!G10</x:f>
        <x:v>0</x:v>
      </x:c>
      <x:c r="H30" s="20" t="n">
        <x:f>H29-'Balance Sheet'!H10</x:f>
        <x:v>0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4" customWidth="1"/>
    <x:col min="3" max="8" width="12" customWidth="1"/>
    <x:col min="9" max="9" width="3" customWidth="1"/>
    <x:col min="10" max="10" width="48" customWidth="1"/>
  </x:cols>
  <x:sheetData>
    <x:row r="2">
      <x:c r="B2" s="3" t="s">
        <x:v>0</x:v>
      </x:c>
      <x:c r="C2" s="3"/>
      <x:c r="D2" s="3"/>
      <x:c r="E2" s="3"/>
      <x:c r="F2" s="3"/>
      <x:c r="G2" s="3"/>
      <x:c r="H2" s="3"/>
    </x:row>
    <x:row r="3">
      <x:c r="B3" s="2" t="s">
        <x:v>170</x:v>
      </x:c>
      <x:c r="C3" s="2"/>
      <x:c r="D3" s="2"/>
      <x:c r="E3" s="2"/>
      <x:c r="F3" s="2"/>
      <x:c r="G3" s="2"/>
      <x:c r="H3" s="2"/>
    </x:row>
    <x:row r="4">
      <x:c r="B4" s="2" t="s">
        <x:v>2</x:v>
      </x:c>
      <x:c r="C4" s="2"/>
      <x:c r="D4" s="2"/>
      <x:c r="E4" s="2"/>
      <x:c r="F4" s="2"/>
      <x:c r="G4" s="2"/>
      <x:c r="H4" s="2"/>
    </x:row>
    <x:row r="5">
      <x:c r="B5" s="2"/>
      <x:c r="C5" s="2"/>
      <x:c r="D5" s="2"/>
      <x:c r="E5" s="2"/>
      <x:c r="F5" s="2"/>
      <x:c r="G5" s="2"/>
      <x:c r="H5" s="2"/>
    </x:row>
    <x:row r="6">
      <x:c r="B6" s="10" t="s">
        <x:v>3</x:v>
      </x:c>
      <x:c r="C6" s="55" t="s">
        <x:v>4</x:v>
      </x:c>
      <x:c r="D6" s="55" t="s">
        <x:v>5</x:v>
      </x:c>
      <x:c r="E6" s="55" t="s">
        <x:v>6</x:v>
      </x:c>
      <x:c r="F6" s="55" t="s">
        <x:v>7</x:v>
      </x:c>
      <x:c r="G6" s="55" t="s">
        <x:v>8</x:v>
      </x:c>
      <x:c r="H6" s="56" t="s">
        <x:v>9</x:v>
      </x:c>
    </x:row>
    <x:row r="7">
      <x:c r="B7" s="2" t="s">
        <x:v>10</x:v>
      </x:c>
      <x:c r="C7" s="1">
        <x:v>45900</x:v>
      </x:c>
      <x:c r="D7" s="1">
        <x:v>45991</x:v>
      </x:c>
      <x:c r="E7" s="1">
        <x:v>45991</x:v>
      </x:c>
      <x:c r="F7" s="1">
        <x:v>46081</x:v>
      </x:c>
      <x:c r="G7" s="1">
        <x:v>46173</x:v>
      </x:c>
      <x:c r="H7" s="26">
        <x:v>46265</x:v>
      </x:c>
    </x:row>
    <x:row r="8">
      <x:c r="B8" s="2" t="s">
        <x:v>11</x:v>
      </x:c>
      <x:c r="C8" s="2">
        <x:v>92</x:v>
      </x:c>
      <x:c r="D8" s="2">
        <x:v>91</x:v>
      </x:c>
      <x:c r="E8" s="2">
        <x:v>365</x:v>
      </x:c>
      <x:c r="F8" s="2">
        <x:v>90</x:v>
      </x:c>
      <x:c r="G8" s="2">
        <x:v>92</x:v>
      </x:c>
      <x:c r="H8" s="17">
        <x:v>92</x:v>
      </x:c>
    </x:row>
    <x:row r="9">
      <x:c r="B9" s="2"/>
      <x:c r="C9" s="2"/>
      <x:c r="D9" s="2"/>
      <x:c r="E9" s="2"/>
      <x:c r="F9" s="2"/>
      <x:c r="G9" s="2"/>
      <x:c r="H9" s="17"/>
    </x:row>
    <x:row r="10">
      <x:c r="B10" s="10" t="s">
        <x:v>171</x:v>
      </x:c>
      <x:c r="C10" s="8"/>
      <x:c r="D10" s="8"/>
      <x:c r="E10" s="8"/>
      <x:c r="F10" s="8"/>
      <x:c r="G10" s="8"/>
      <x:c r="H10" s="8"/>
    </x:row>
    <x:row r="11">
      <x:c r="B11" s="2" t="s">
        <x:v>172</x:v>
      </x:c>
      <x:c r="C11" s="5"/>
      <x:c r="D11" s="5"/>
      <x:c r="E11" s="13">
        <x:v>595.336</x:v>
      </x:c>
      <x:c r="F11" s="5"/>
      <x:c r="G11" s="5"/>
      <x:c r="H11" s="4"/>
    </x:row>
    <x:row r="12">
      <x:c r="B12" s="2" t="s">
        <x:v>173</x:v>
      </x:c>
      <x:c r="C12" s="5"/>
      <x:c r="D12" s="5"/>
      <x:c r="E12" s="13">
        <x:v>28.43</x:v>
      </x:c>
      <x:c r="F12" s="5"/>
      <x:c r="G12" s="5"/>
      <x:c r="H12" s="4"/>
    </x:row>
    <x:row r="13">
      <x:c r="B13" s="7" t="s">
        <x:v>174</x:v>
      </x:c>
      <x:c r="C13" s="38">
        <x:v>163.404</x:v>
      </x:c>
      <x:c r="D13" s="38">
        <x:v>158.39</x:v>
      </x:c>
      <x:c r="E13" s="11" t="n">
        <x:f>SUM(E11:E12)</x:f>
        <x:v>623.766</x:v>
      </x:c>
      <x:c r="F13" s="38">
        <x:v>152.689</x:v>
      </x:c>
      <x:c r="G13" s="38">
        <x:v>162.529</x:v>
      </x:c>
      <x:c r="H13" s="20" t="n">
        <x:f>G13*'Revenue summary'!H46/'Revenue summary'!G46</x:f>
        <x:v>161.58960014203146</x:v>
      </x:c>
    </x:row>
    <x:row r="14">
      <x:c r="B14" s="2" t="s">
        <x:v>175</x:v>
      </x:c>
      <x:c r="C14" s="29"/>
      <x:c r="D14" s="29"/>
      <x:c r="E14" s="29"/>
      <x:c r="F14" s="29"/>
      <x:c r="G14" s="29"/>
      <x:c r="H14" s="30"/>
    </x:row>
    <x:row r="15">
      <x:c r="B15" s="2"/>
      <x:c r="C15" s="5"/>
      <x:c r="D15" s="5"/>
      <x:c r="E15" s="5"/>
      <x:c r="F15" s="5"/>
      <x:c r="G15" s="5"/>
      <x:c r="H15" s="4"/>
    </x:row>
    <x:row r="16">
      <x:c r="B16" s="2" t="s">
        <x:v>176</x:v>
      </x:c>
      <x:c r="C16" s="13">
        <x:v>68.339</x:v>
      </x:c>
      <x:c r="D16" s="13">
        <x:v>72.587</x:v>
      </x:c>
      <x:c r="E16" s="13">
        <x:v>280.908</x:v>
      </x:c>
      <x:c r="F16" s="13">
        <x:v>78.38</x:v>
      </x:c>
      <x:c r="G16" s="13">
        <x:v>70.608</x:v>
      </x:c>
      <x:c r="H16" s="21" t="n">
        <x:f>G16*'Revenue summary'!H46/'Revenue summary'!G46</x:f>
        <x:v>70.19989347641688</x:v>
      </x:c>
    </x:row>
    <x:row r="17">
      <x:c r="B17" s="2" t="s">
        <x:v>177</x:v>
      </x:c>
      <x:c r="C17" s="13">
        <x:v>6.221</x:v>
      </x:c>
      <x:c r="D17" s="13">
        <x:v>5.541</x:v>
      </x:c>
      <x:c r="E17" s="13">
        <x:v>21.667</x:v>
      </x:c>
      <x:c r="F17" s="13">
        <x:v>5.526</x:v>
      </x:c>
      <x:c r="G17" s="13">
        <x:v>5.79</x:v>
      </x:c>
      <x:c r="H17" s="21" t="n">
        <x:f>G17*'Revenue summary'!H46/'Revenue summary'!G46</x:f>
        <x:v>5.75653443276192</x:v>
      </x:c>
    </x:row>
    <x:row r="18">
      <x:c r="B18" s="2" t="s">
        <x:v>178</x:v>
      </x:c>
      <x:c r="C18" s="13">
        <x:v>11.831</x:v>
      </x:c>
      <x:c r="D18" s="13">
        <x:v>16.148</x:v>
      </x:c>
      <x:c r="E18" s="13">
        <x:v>51.49</x:v>
      </x:c>
      <x:c r="F18" s="13">
        <x:v>11.204</x:v>
      </x:c>
      <x:c r="G18" s="13">
        <x:v>14.538</x:v>
      </x:c>
      <x:c r="H18" s="21" t="n">
        <x:f>G18*'Revenue summary'!H46/'Revenue summary'!G46</x:f>
        <x:v>14.453971948789775</x:v>
      </x:c>
    </x:row>
    <x:row r="19">
      <x:c r="B19" s="7" t="s">
        <x:v>179</x:v>
      </x:c>
      <x:c r="C19" s="11" t="n">
        <x:f>SUM(C13,C16:C18)</x:f>
        <x:v>249.79500000000002</x:v>
      </x:c>
      <x:c r="D19" s="11" t="n">
        <x:f>SUM(D13,D16:D18)</x:f>
        <x:v>252.666</x:v>
      </x:c>
      <x:c r="E19" s="11" t="n">
        <x:f>SUM(E13,E16:E18)</x:f>
        <x:v>977.831</x:v>
      </x:c>
      <x:c r="F19" s="11" t="n">
        <x:f>SUM(F13,F16:F18)</x:f>
        <x:v>247.79899999999998</x:v>
      </x:c>
      <x:c r="G19" s="11" t="n">
        <x:f>SUM(G13,G16:G18)</x:f>
        <x:v>253.465</x:v>
      </x:c>
      <x:c r="H19" s="36" t="n">
        <x:f>SUM(H13,H16:H18)</x:f>
        <x:v>252.00000000000003</x:v>
      </x:c>
    </x:row>
    <x:row r="20">
      <x:c r="B20" s="7" t="s">
        <x:v>180</x:v>
      </x:c>
      <x:c r="C20" s="19" t="n">
        <x:f>C19-'Revenue summary'!C46</x:f>
        <x:v>0</x:v>
      </x:c>
      <x:c r="D20" s="19" t="n">
        <x:f>D19-'Revenue summary'!D46</x:f>
        <x:v>0</x:v>
      </x:c>
      <x:c r="E20" s="19" t="n">
        <x:f>E19-'Revenue summary'!E46</x:f>
        <x:v>1.1368683772161603e-13</x:v>
      </x:c>
      <x:c r="F20" s="19" t="n">
        <x:f>F19-'Revenue summary'!F46</x:f>
        <x:v>-5.684341886080802e-14</x:v>
      </x:c>
      <x:c r="G20" s="19" t="n">
        <x:f>G19-'Revenue summary'!G46</x:f>
        <x:v>2.842170943040401e-14</x:v>
      </x:c>
      <x:c r="H20" s="20" t="n">
        <x:f>H19-'Revenue summary'!H46</x:f>
        <x:v>2.842170943040401e-14</x:v>
      </x:c>
    </x:row>
    <x:row r="21">
      <x:c r="B21" s="10" t="s">
        <x:v>181</x:v>
      </x:c>
      <x:c r="C21" s="48"/>
      <x:c r="D21" s="48"/>
      <x:c r="E21" s="48"/>
      <x:c r="F21" s="48"/>
      <x:c r="G21" s="48"/>
      <x:c r="H21" s="48"/>
    </x:row>
    <x:row r="22">
      <x:c r="B22" s="2"/>
      <x:c r="C22" s="29"/>
      <x:c r="D22" s="29"/>
      <x:c r="E22" s="29"/>
      <x:c r="F22" s="29"/>
      <x:c r="G22" s="29"/>
      <x:c r="H22" s="30"/>
    </x:row>
    <x:row r="23" ht="31.5">
      <x:c r="B23" s="2"/>
      <x:c r="C23" s="5"/>
      <x:c r="D23" s="5"/>
      <x:c r="E23" s="5"/>
      <x:c r="F23" s="5"/>
      <x:c r="G23" s="5"/>
      <x:c r="H23" s="4"/>
      <x:c r="J23" s="6" t="s">
        <x:v>182</x:v>
      </x:c>
    </x:row>
    <x:row r="24" ht="31.5">
      <x:c r="H24" s="40"/>
      <x:c r="J24" s="6" t="s">
        <x:v>183</x:v>
      </x:c>
    </x:row>
    <x:row r="25">
      <x:c r="B25" s="2" t="s">
        <x:v>184</x:v>
      </x:c>
      <x:c r="C25" s="5" t="n">
        <x:f>C13</x:f>
        <x:v>163.404</x:v>
      </x:c>
      <x:c r="D25" s="5" t="n">
        <x:f>D13</x:f>
        <x:v>158.39</x:v>
      </x:c>
      <x:c r="E25" s="5" t="n">
        <x:f>E13</x:f>
        <x:v>623.766</x:v>
      </x:c>
      <x:c r="F25" s="5" t="n">
        <x:f>F13</x:f>
        <x:v>152.689</x:v>
      </x:c>
      <x:c r="G25" s="5" t="n">
        <x:f>G13</x:f>
        <x:v>162.529</x:v>
      </x:c>
      <x:c r="H25" s="4" t="n">
        <x:f>H13</x:f>
        <x:v>161.58960014203146</x:v>
      </x:c>
    </x:row>
    <x:row r="26">
      <x:c r="B26" s="2" t="s">
        <x:v>57</x:v>
      </x:c>
      <x:c r="C26" s="29"/>
      <x:c r="D26" s="29"/>
      <x:c r="E26" s="29"/>
      <x:c r="F26" s="29"/>
      <x:c r="G26" s="29"/>
      <x:c r="H26" s="30" t="n">
        <x:f>H25/C25-1</x:f>
        <x:v>-0.011103766480432209</x:v>
      </x:c>
    </x:row>
    <x:row r="27">
      <x:c r="B27" s="2" t="s">
        <x:v>185</x:v>
      </x:c>
      <x:c r="C27" s="29"/>
      <x:c r="D27" s="29" t="n">
        <x:f>D25/C25-1</x:f>
        <x:v>-0.030684683361484444</x:v>
      </x:c>
      <x:c r="E27" s="29"/>
      <x:c r="F27" s="29" t="n">
        <x:f>F25/D25-1</x:f>
        <x:v>-0.035993433928909635</x:v>
      </x:c>
      <x:c r="G27" s="29" t="n">
        <x:f>G25/F25-1</x:f>
        <x:v>0.06444472096876663</x:v>
      </x:c>
      <x:c r="H27" s="30" t="n">
        <x:f>H25/G25-1</x:f>
        <x:v>-0.0057798907146942025</x:v>
      </x:c>
    </x:row>
    <x:row r="28">
      <x:c r="B28" s="2" t="s">
        <x:v>186</x:v>
      </x:c>
      <x:c r="C28" s="5"/>
      <x:c r="D28" s="5" t="n">
        <x:f>D25-C25</x:f>
        <x:v>-5.01400000000001</x:v>
      </x:c>
      <x:c r="E28" s="5"/>
      <x:c r="F28" s="5" t="n">
        <x:f>F25-D25</x:f>
        <x:v>-5.700999999999993</x:v>
      </x:c>
      <x:c r="G28" s="5" t="n">
        <x:f>G25-F25</x:f>
        <x:v>9.840000000000003</x:v>
      </x:c>
      <x:c r="H28" s="4" t="n">
        <x:f>H25-G25</x:f>
        <x:v>-0.9393998579685388</x:v>
      </x:c>
    </x:row>
    <x:row r="29">
      <x:c r="B29" s="2" t="s">
        <x:v>187</x:v>
      </x:c>
      <x:c r="C29" s="29" t="n">
        <x:f>C25/C19</x:f>
        <x:v>0.654152404972077</x:v>
      </x:c>
      <x:c r="D29" s="29" t="n">
        <x:f>D25/D19</x:f>
        <x:v>0.6268750049472426</x:v>
      </x:c>
      <x:c r="E29" s="29" t="n">
        <x:f>E25/E19</x:f>
        <x:v>0.6379077775198372</x:v>
      </x:c>
      <x:c r="F29" s="29" t="n">
        <x:f>F25/F19</x:f>
        <x:v>0.6161808562584998</x:v>
      </x:c>
      <x:c r="G29" s="29" t="n">
        <x:f>G25/G19</x:f>
        <x:v>0.6412285719921883</x:v>
      </x:c>
      <x:c r="H29" s="30" t="n">
        <x:f>H25/H19</x:f>
        <x:v>0.6412285719921883</x:v>
      </x:c>
    </x:row>
    <x:row r="30">
      <x:c r="B30" s="2" t="s">
        <x:v>188</x:v>
      </x:c>
      <x:c r="C30" s="5"/>
      <x:c r="D30" s="5" t="n">
        <x:f>(D29-C29)*10000</x:f>
        <x:v>-272.77400024834475</x:v>
      </x:c>
      <x:c r="E30" s="5"/>
      <x:c r="F30" s="5" t="n">
        <x:f>(F29-D29)*10000</x:f>
        <x:v>-106.94148688742744</x:v>
      </x:c>
      <x:c r="G30" s="5" t="n">
        <x:f>(G29-F29)*10000</x:f>
        <x:v>250.4771573368847</x:v>
      </x:c>
      <x:c r="H30" s="4" t="n">
        <x:f>(H29-G29)*10000</x:f>
        <x:v>0</x:v>
      </x:c>
    </x:row>
    <x:row r="31">
      <x:c r="B31" s="2" t="s">
        <x:v>189</x:v>
      </x:c>
      <x:c r="C31" s="5" t="n">
        <x:f>C16</x:f>
        <x:v>68.339</x:v>
      </x:c>
      <x:c r="D31" s="5" t="n">
        <x:f>D16</x:f>
        <x:v>72.587</x:v>
      </x:c>
      <x:c r="E31" s="5" t="n">
        <x:f>E16</x:f>
        <x:v>280.908</x:v>
      </x:c>
      <x:c r="F31" s="5" t="n">
        <x:f>F16</x:f>
        <x:v>78.38</x:v>
      </x:c>
      <x:c r="G31" s="5" t="n">
        <x:f>G16</x:f>
        <x:v>70.608</x:v>
      </x:c>
      <x:c r="H31" s="4" t="n">
        <x:f>H16</x:f>
        <x:v>70.19989347641688</x:v>
      </x:c>
    </x:row>
    <x:row r="32">
      <x:c r="B32" s="2" t="s">
        <x:v>57</x:v>
      </x:c>
      <x:c r="C32" s="29"/>
      <x:c r="D32" s="29"/>
      <x:c r="E32" s="29"/>
      <x:c r="F32" s="29"/>
      <x:c r="G32" s="29"/>
      <x:c r="H32" s="30" t="n">
        <x:f>H31/C31-1</x:f>
        <x:v>0.02723032933488745</x:v>
      </x:c>
    </x:row>
    <x:row r="33">
      <x:c r="B33" s="2" t="s">
        <x:v>185</x:v>
      </x:c>
      <x:c r="C33" s="29"/>
      <x:c r="D33" s="29" t="n">
        <x:f>D31/C31-1</x:f>
        <x:v>0.06216069886887432</x:v>
      </x:c>
      <x:c r="E33" s="29"/>
      <x:c r="F33" s="29" t="n">
        <x:f>F31/D31-1</x:f>
        <x:v>0.07980767906098873</x:v>
      </x:c>
      <x:c r="G33" s="29" t="n">
        <x:f>G31/F31-1</x:f>
        <x:v>-0.09915794845623871</x:v>
      </x:c>
      <x:c r="H33" s="30" t="n">
        <x:f>H31/G31-1</x:f>
        <x:v>-0.0057798907146942025</x:v>
      </x:c>
    </x:row>
    <x:row r="34">
      <x:c r="B34" s="2" t="s">
        <x:v>186</x:v>
      </x:c>
      <x:c r="C34" s="5"/>
      <x:c r="D34" s="5" t="n">
        <x:f>D31-C31</x:f>
        <x:v>4.248000000000005</x:v>
      </x:c>
      <x:c r="E34" s="5"/>
      <x:c r="F34" s="5" t="n">
        <x:f>F31-D31</x:f>
        <x:v>5.792999999999992</x:v>
      </x:c>
      <x:c r="G34" s="5" t="n">
        <x:f>G31-F31</x:f>
        <x:v>-7.771999999999991</x:v>
      </x:c>
      <x:c r="H34" s="4" t="n">
        <x:f>H31-G31</x:f>
        <x:v>-0.40810652358312893</x:v>
      </x:c>
    </x:row>
    <x:row r="35">
      <x:c r="B35" s="2" t="s">
        <x:v>187</x:v>
      </x:c>
      <x:c r="C35" s="29" t="n">
        <x:f>C31/C19</x:f>
        <x:v>0.2735803358754178</x:v>
      </x:c>
      <x:c r="D35" s="29" t="n">
        <x:f>D31/D19</x:f>
        <x:v>0.28728439916728016</x:v>
      </x:c>
      <x:c r="E35" s="29" t="n">
        <x:f>E31/E19</x:f>
        <x:v>0.2872766357376684</x:v>
      </x:c>
      <x:c r="F35" s="29" t="n">
        <x:f>F31/F19</x:f>
        <x:v>0.3163047469925222</x:v>
      </x:c>
      <x:c r="G35" s="29" t="n">
        <x:f>G31/G19</x:f>
        <x:v>0.27857100585879707</x:v>
      </x:c>
      <x:c r="H35" s="30" t="n">
        <x:f>H31/H19</x:f>
        <x:v>0.27857100585879707</x:v>
      </x:c>
    </x:row>
    <x:row r="36">
      <x:c r="B36" s="2" t="s">
        <x:v>188</x:v>
      </x:c>
      <x:c r="C36" s="5"/>
      <x:c r="D36" s="5" t="n">
        <x:f>(D35-C35)*10000</x:f>
        <x:v>137.04063291862357</x:v>
      </x:c>
      <x:c r="E36" s="5"/>
      <x:c r="F36" s="5" t="n">
        <x:f>(F35-D35)*10000</x:f>
        <x:v>290.20347825242044</x:v>
      </x:c>
      <x:c r="G36" s="5" t="n">
        <x:f>(G35-F35)*10000</x:f>
        <x:v>-377.3374113372513</x:v>
      </x:c>
      <x:c r="H36" s="4" t="n">
        <x:f>(H35-G35)*10000</x:f>
        <x:v>0</x:v>
      </x:c>
    </x:row>
    <x:row r="37">
      <x:c r="B37" s="2" t="s">
        <x:v>190</x:v>
      </x:c>
      <x:c r="C37" s="5" t="n">
        <x:f>C17</x:f>
        <x:v>6.221</x:v>
      </x:c>
      <x:c r="D37" s="5" t="n">
        <x:f>D17</x:f>
        <x:v>5.541</x:v>
      </x:c>
      <x:c r="E37" s="5" t="n">
        <x:f>E17</x:f>
        <x:v>21.667</x:v>
      </x:c>
      <x:c r="F37" s="5" t="n">
        <x:f>F17</x:f>
        <x:v>5.526</x:v>
      </x:c>
      <x:c r="G37" s="5" t="n">
        <x:f>G17</x:f>
        <x:v>5.79</x:v>
      </x:c>
      <x:c r="H37" s="4" t="n">
        <x:f>H17</x:f>
        <x:v>5.75653443276192</x:v>
      </x:c>
    </x:row>
    <x:row r="38">
      <x:c r="B38" s="2" t="s">
        <x:v>57</x:v>
      </x:c>
      <x:c r="C38" s="29"/>
      <x:c r="D38" s="29"/>
      <x:c r="E38" s="29"/>
      <x:c r="F38" s="29"/>
      <x:c r="G38" s="29"/>
      <x:c r="H38" s="30" t="n">
        <x:f>H37/C37-1</x:f>
        <x:v>-0.074660917414898</x:v>
      </x:c>
    </x:row>
    <x:row r="39">
      <x:c r="B39" s="2" t="s">
        <x:v>185</x:v>
      </x:c>
      <x:c r="C39" s="29"/>
      <x:c r="D39" s="29" t="n">
        <x:f>D37/C37-1</x:f>
        <x:v>-0.10930718533997741</x:v>
      </x:c>
      <x:c r="E39" s="29"/>
      <x:c r="F39" s="29" t="n">
        <x:f>F37/D37-1</x:f>
        <x:v>-0.002707092582566406</x:v>
      </x:c>
      <x:c r="G39" s="29" t="n">
        <x:f>G37/F37-1</x:f>
        <x:v>0.04777415852334421</x:v>
      </x:c>
      <x:c r="H39" s="30" t="n">
        <x:f>H37/G37-1</x:f>
        <x:v>-0.0057798907146943135</x:v>
      </x:c>
    </x:row>
    <x:row r="40">
      <x:c r="B40" s="2" t="s">
        <x:v>186</x:v>
      </x:c>
      <x:c r="C40" s="5"/>
      <x:c r="D40" s="5" t="n">
        <x:f>D37-C37</x:f>
        <x:v>-0.6799999999999997</x:v>
      </x:c>
      <x:c r="E40" s="5"/>
      <x:c r="F40" s="5" t="n">
        <x:f>F37-D37</x:f>
        <x:v>-0.015000000000000568</x:v>
      </x:c>
      <x:c r="G40" s="5" t="n">
        <x:f>G37-F37</x:f>
        <x:v>0.26400000000000023</x:v>
      </x:c>
      <x:c r="H40" s="4" t="n">
        <x:f>H37-G37</x:f>
        <x:v>-0.03346556723808014</x:v>
      </x:c>
    </x:row>
    <x:row r="41">
      <x:c r="B41" s="2" t="s">
        <x:v>187</x:v>
      </x:c>
      <x:c r="C41" s="29" t="n">
        <x:f>C37/C19</x:f>
        <x:v>0.0249044216257331</x:v>
      </x:c>
      <x:c r="D41" s="29" t="n">
        <x:f>D37/D19</x:f>
        <x:v>0.021930137018831185</x:v>
      </x:c>
      <x:c r="E41" s="29" t="n">
        <x:f>E37/E19</x:f>
        <x:v>0.022158225705668978</x:v>
      </x:c>
      <x:c r="F41" s="29" t="n">
        <x:f>F37/F19</x:f>
        <x:v>0.022300332124019873</x:v>
      </x:c>
      <x:c r="G41" s="29" t="n">
        <x:f>G37/G19</x:f>
        <x:v>0.022843390606198093</x:v>
      </x:c>
      <x:c r="H41" s="30" t="n">
        <x:f>H37/H19</x:f>
        <x:v>0.022843390606198093</x:v>
      </x:c>
    </x:row>
    <x:row r="42">
      <x:c r="B42" s="2" t="s">
        <x:v>188</x:v>
      </x:c>
      <x:c r="C42" s="5"/>
      <x:c r="D42" s="5" t="n">
        <x:f>(D41-C41)*10000</x:f>
        <x:v>-29.742846069019148</x:v>
      </x:c>
      <x:c r="E42" s="5"/>
      <x:c r="F42" s="5" t="n">
        <x:f>(F41-D41)*10000</x:f>
        <x:v>3.7019510518868786</x:v>
      </x:c>
      <x:c r="G42" s="5" t="n">
        <x:f>(G41-F41)*10000</x:f>
        <x:v>5.4305848217822</x:v>
      </x:c>
      <x:c r="H42" s="4" t="n">
        <x:f>(H41-G41)*10000</x:f>
        <x:v>0</x:v>
      </x:c>
    </x:row>
    <x:row r="43">
      <x:c r="B43" s="2" t="s">
        <x:v>191</x:v>
      </x:c>
      <x:c r="C43" s="5" t="n">
        <x:f>C18</x:f>
        <x:v>11.831</x:v>
      </x:c>
      <x:c r="D43" s="5" t="n">
        <x:f>D18</x:f>
        <x:v>16.148</x:v>
      </x:c>
      <x:c r="E43" s="5" t="n">
        <x:f>E18</x:f>
        <x:v>51.49</x:v>
      </x:c>
      <x:c r="F43" s="5" t="n">
        <x:f>F18</x:f>
        <x:v>11.204</x:v>
      </x:c>
      <x:c r="G43" s="5" t="n">
        <x:f>G18</x:f>
        <x:v>14.538</x:v>
      </x:c>
      <x:c r="H43" s="4" t="n">
        <x:f>H18</x:f>
        <x:v>14.453971948789775</x:v>
      </x:c>
    </x:row>
    <x:row r="44">
      <x:c r="B44" s="2" t="s">
        <x:v>57</x:v>
      </x:c>
      <x:c r="C44" s="29"/>
      <x:c r="D44" s="29"/>
      <x:c r="E44" s="29"/>
      <x:c r="F44" s="29"/>
      <x:c r="G44" s="29"/>
      <x:c r="H44" s="30" t="n">
        <x:f>H43/C43-1</x:f>
        <x:v>0.22170331745328165</x:v>
      </x:c>
    </x:row>
    <x:row r="45">
      <x:c r="B45" s="2" t="s">
        <x:v>185</x:v>
      </x:c>
      <x:c r="C45" s="29"/>
      <x:c r="D45" s="29" t="n">
        <x:f>D43/C43-1</x:f>
        <x:v>0.36488885132279614</x:v>
      </x:c>
      <x:c r="E45" s="29"/>
      <x:c r="F45" s="29" t="n">
        <x:f>F43/D43-1</x:f>
        <x:v>-0.30616794649492196</x:v>
      </x:c>
      <x:c r="G45" s="29" t="n">
        <x:f>G43/F43-1</x:f>
        <x:v>0.29757229560871123</x:v>
      </x:c>
      <x:c r="H45" s="30" t="n">
        <x:f>H43/G43-1</x:f>
        <x:v>-0.0057798907146943135</x:v>
      </x:c>
    </x:row>
    <x:row r="46">
      <x:c r="B46" s="2" t="s">
        <x:v>186</x:v>
      </x:c>
      <x:c r="C46" s="5"/>
      <x:c r="D46" s="5" t="n">
        <x:f>D43-C43</x:f>
        <x:v>4.317</x:v>
      </x:c>
      <x:c r="E46" s="5"/>
      <x:c r="F46" s="5" t="n">
        <x:f>F43-D43</x:f>
        <x:v>-4.943999999999999</x:v>
      </x:c>
      <x:c r="G46" s="5" t="n">
        <x:f>G43-F43</x:f>
        <x:v>3.3339999999999996</x:v>
      </x:c>
      <x:c r="H46" s="4" t="n">
        <x:f>H43-G43</x:f>
        <x:v>-0.08402805121022539</x:v>
      </x:c>
    </x:row>
    <x:row r="47">
      <x:c r="B47" s="2" t="s">
        <x:v>187</x:v>
      </x:c>
      <x:c r="C47" s="29" t="n">
        <x:f>C43/C19</x:f>
        <x:v>0.04736283752677195</x:v>
      </x:c>
      <x:c r="D47" s="29" t="n">
        <x:f>D43/D19</x:f>
        <x:v>0.06391045886664609</x:v>
      </x:c>
      <x:c r="E47" s="29" t="n">
        <x:f>E43/E19</x:f>
        <x:v>0.05265736103682538</x:v>
      </x:c>
      <x:c r="F47" s="29" t="n">
        <x:f>F43/F19</x:f>
        <x:v>0.04521406462495814</x:v>
      </x:c>
      <x:c r="G47" s="29" t="n">
        <x:f>G43/G19</x:f>
        <x:v>0.057357031542816565</x:v>
      </x:c>
      <x:c r="H47" s="30" t="n">
        <x:f>H43/H19</x:f>
        <x:v>0.05735703154281656</x:v>
      </x:c>
    </x:row>
    <x:row r="48">
      <x:c r="B48" s="2" t="s">
        <x:v>188</x:v>
      </x:c>
      <x:c r="C48" s="5"/>
      <x:c r="D48" s="5" t="n">
        <x:f>(D47-C47)*10000</x:f>
        <x:v>165.4762133987414</x:v>
      </x:c>
      <x:c r="E48" s="5"/>
      <x:c r="F48" s="5" t="n">
        <x:f>(F47-D47)*10000</x:f>
        <x:v>-186.96394241687952</x:v>
      </x:c>
      <x:c r="G48" s="5" t="n">
        <x:f>(G47-F47)*10000</x:f>
        <x:v>121.42966917858426</x:v>
      </x:c>
      <x:c r="H48" s="4" t="n">
        <x:f>(H47-G47)*10000</x:f>
        <x:v>-6.938893903907228e-14</x:v>
      </x:c>
    </x:row>
    <x:row r="49">
      <x:c r="B49" s="10" t="s">
        <x:v>192</x:v>
      </x:c>
      <x:c r="C49" s="10"/>
      <x:c r="D49" s="10"/>
      <x:c r="E49" s="10"/>
      <x:c r="F49" s="10"/>
      <x:c r="G49" s="10"/>
      <x:c r="H49" s="14"/>
    </x:row>
    <x:row r="50">
      <x:c r="B50" s="2" t="s">
        <x:v>193</x:v>
      </x:c>
      <x:c r="C50" s="29"/>
      <x:c r="D50" s="29"/>
      <x:c r="E50" s="29"/>
      <x:c r="F50" s="29"/>
      <x:c r="G50" s="29"/>
      <x:c r="H50" s="30" t="n">
        <x:f>(1+H53)/((1+H51)*(1+H52))-1</x:f>
        <x:v>-0.011103766480432209</x:v>
      </x:c>
    </x:row>
    <x:row r="51">
      <x:c r="B51" s="2" t="s">
        <x:v>55</x:v>
      </x:c>
      <x:c r="C51" s="29"/>
      <x:c r="D51" s="29"/>
      <x:c r="E51" s="29"/>
      <x:c r="F51" s="29"/>
      <x:c r="G51" s="29"/>
      <x:c r="H51" s="28" t="n">
        <x:f>Inputs!O15</x:f>
        <x:v>0</x:v>
      </x:c>
    </x:row>
    <x:row r="52" ht="55.5">
      <x:c r="B52" s="2" t="s">
        <x:v>194</x:v>
      </x:c>
      <x:c r="C52" s="29"/>
      <x:c r="D52" s="29"/>
      <x:c r="E52" s="29"/>
      <x:c r="F52" s="29"/>
      <x:c r="G52" s="29"/>
      <x:c r="H52" s="28" t="n">
        <x:f>Inputs!O66</x:f>
        <x:v>0</x:v>
      </x:c>
      <x:c r="J52" s="6" t="s">
        <x:v>195</x:v>
      </x:c>
    </x:row>
    <x:row r="53">
      <x:c r="B53" s="2" t="s">
        <x:v>57</x:v>
      </x:c>
      <x:c r="C53" s="29"/>
      <x:c r="D53" s="29"/>
      <x:c r="E53" s="29"/>
      <x:c r="F53" s="29"/>
      <x:c r="G53" s="29"/>
      <x:c r="H53" s="30" t="n">
        <x:f>H26</x:f>
        <x:v>-0.011103766480432209</x:v>
      </x:c>
    </x:row>
    <x:row r="54">
      <x:c r="B54" s="2"/>
      <x:c r="C54" s="2"/>
      <x:c r="D54" s="2"/>
      <x:c r="E54" s="2"/>
      <x:c r="F54" s="2"/>
      <x:c r="G54" s="2"/>
      <x:c r="H54" s="17"/>
    </x:row>
    <x:row r="55">
      <x:c r="B55" s="2" t="s">
        <x:v>196</x:v>
      </x:c>
      <x:c r="C55" s="29"/>
      <x:c r="D55" s="29"/>
      <x:c r="E55" s="29"/>
      <x:c r="F55" s="29"/>
      <x:c r="G55" s="29"/>
      <x:c r="H55" s="30" t="n">
        <x:f>(1+H58)/((1+H56)*(1+H57))-1</x:f>
        <x:v>0.02723032933488745</x:v>
      </x:c>
    </x:row>
    <x:row r="56">
      <x:c r="B56" s="2" t="s">
        <x:v>55</x:v>
      </x:c>
      <x:c r="C56" s="29"/>
      <x:c r="D56" s="29"/>
      <x:c r="E56" s="29"/>
      <x:c r="F56" s="29"/>
      <x:c r="G56" s="29"/>
      <x:c r="H56" s="28" t="n">
        <x:f>Inputs!O15</x:f>
        <x:v>0</x:v>
      </x:c>
    </x:row>
    <x:row r="57">
      <x:c r="B57" s="2" t="s">
        <x:v>194</x:v>
      </x:c>
      <x:c r="C57" s="29"/>
      <x:c r="D57" s="29"/>
      <x:c r="E57" s="29"/>
      <x:c r="F57" s="29"/>
      <x:c r="G57" s="29"/>
      <x:c r="H57" s="28" t="n">
        <x:f>Inputs!O66</x:f>
        <x:v>0</x:v>
      </x:c>
    </x:row>
    <x:row r="58">
      <x:c r="B58" s="2" t="s">
        <x:v>57</x:v>
      </x:c>
      <x:c r="C58" s="29"/>
      <x:c r="D58" s="29"/>
      <x:c r="E58" s="29"/>
      <x:c r="F58" s="29"/>
      <x:c r="G58" s="29"/>
      <x:c r="H58" s="30" t="n">
        <x:f>H32</x:f>
        <x:v>0.02723032933488745</x:v>
      </x:c>
    </x:row>
    <x:row r="59">
      <x:c r="B59" s="2"/>
      <x:c r="C59" s="2"/>
      <x:c r="D59" s="2"/>
      <x:c r="E59" s="2"/>
      <x:c r="F59" s="2"/>
      <x:c r="G59" s="2"/>
      <x:c r="H59" s="17"/>
    </x:row>
    <x:row r="60">
      <x:c r="B60" s="2" t="s">
        <x:v>197</x:v>
      </x:c>
      <x:c r="C60" s="29"/>
      <x:c r="D60" s="29"/>
      <x:c r="E60" s="29"/>
      <x:c r="F60" s="29"/>
      <x:c r="G60" s="29"/>
      <x:c r="H60" s="30" t="n">
        <x:f>(1+H63)/((1+H61)*(1+H62))-1</x:f>
        <x:v>-0.074660917414898</x:v>
      </x:c>
    </x:row>
    <x:row r="61">
      <x:c r="B61" s="2" t="s">
        <x:v>55</x:v>
      </x:c>
      <x:c r="C61" s="29"/>
      <x:c r="D61" s="29"/>
      <x:c r="E61" s="29"/>
      <x:c r="F61" s="29"/>
      <x:c r="G61" s="29"/>
      <x:c r="H61" s="28" t="n">
        <x:f>Inputs!O15</x:f>
        <x:v>0</x:v>
      </x:c>
    </x:row>
    <x:row r="62">
      <x:c r="B62" s="2" t="s">
        <x:v>194</x:v>
      </x:c>
      <x:c r="C62" s="29"/>
      <x:c r="D62" s="29"/>
      <x:c r="E62" s="29"/>
      <x:c r="F62" s="29"/>
      <x:c r="G62" s="29"/>
      <x:c r="H62" s="28" t="n">
        <x:f>Inputs!O66</x:f>
        <x:v>0</x:v>
      </x:c>
    </x:row>
    <x:row r="63">
      <x:c r="B63" s="2" t="s">
        <x:v>57</x:v>
      </x:c>
      <x:c r="C63" s="29"/>
      <x:c r="D63" s="29"/>
      <x:c r="E63" s="29"/>
      <x:c r="F63" s="29"/>
      <x:c r="G63" s="29"/>
      <x:c r="H63" s="30" t="n">
        <x:f>H38</x:f>
        <x:v>-0.074660917414898</x:v>
      </x:c>
    </x:row>
    <x:row r="64">
      <x:c r="B64" s="2"/>
      <x:c r="C64" s="2"/>
      <x:c r="D64" s="2"/>
      <x:c r="E64" s="2"/>
      <x:c r="F64" s="2"/>
      <x:c r="G64" s="2"/>
      <x:c r="H64" s="17"/>
    </x:row>
    <x:row r="65">
      <x:c r="B65" s="2" t="s">
        <x:v>198</x:v>
      </x:c>
      <x:c r="C65" s="29"/>
      <x:c r="D65" s="29"/>
      <x:c r="E65" s="29"/>
      <x:c r="F65" s="29"/>
      <x:c r="G65" s="29"/>
      <x:c r="H65" s="30" t="n">
        <x:f>(1+H68)/((1+H66)*(1+H67))-1</x:f>
        <x:v>0.22170331745328165</x:v>
      </x:c>
    </x:row>
    <x:row r="66">
      <x:c r="B66" s="2" t="s">
        <x:v>55</x:v>
      </x:c>
      <x:c r="C66" s="29"/>
      <x:c r="D66" s="29"/>
      <x:c r="E66" s="29"/>
      <x:c r="F66" s="29"/>
      <x:c r="G66" s="29"/>
      <x:c r="H66" s="28" t="n">
        <x:f>Inputs!O15</x:f>
        <x:v>0</x:v>
      </x:c>
    </x:row>
    <x:row r="67">
      <x:c r="B67" s="2" t="s">
        <x:v>194</x:v>
      </x:c>
      <x:c r="C67" s="29"/>
      <x:c r="D67" s="29"/>
      <x:c r="E67" s="29"/>
      <x:c r="F67" s="29"/>
      <x:c r="G67" s="29"/>
      <x:c r="H67" s="28" t="n">
        <x:f>Inputs!O66</x:f>
        <x:v>0</x:v>
      </x:c>
    </x:row>
    <x:row r="68">
      <x:c r="B68" s="2" t="s">
        <x:v>57</x:v>
      </x:c>
      <x:c r="C68" s="29"/>
      <x:c r="D68" s="29"/>
      <x:c r="E68" s="29"/>
      <x:c r="F68" s="29"/>
      <x:c r="G68" s="29"/>
      <x:c r="H68" s="30" t="n">
        <x:f>H44</x:f>
        <x:v>0.22170331745328165</x:v>
      </x:c>
    </x:row>
    <x:row r="69">
      <x:c r="B69" s="2"/>
      <x:c r="C69" s="2"/>
      <x:c r="D69" s="2"/>
      <x:c r="E69" s="2"/>
      <x:c r="F69" s="2"/>
      <x:c r="G69" s="2"/>
      <x:c r="H69" s="17"/>
    </x:row>
  </x:sheetData>
  <x:pageMargins left="0.7" right="0.7" top="0.75" bottom="0.75" header="0.3" footer="0.3"/>
  <x:legacyDrawing xmlns:r="http://schemas.openxmlformats.org/officeDocument/2006/relationships" r:id="Re9e62dc4e0d74e64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4" customWidth="1"/>
    <x:col min="3" max="8" width="12" customWidth="1"/>
    <x:col min="9" max="9" width="3" customWidth="1"/>
    <x:col min="10" max="10" width="48" customWidth="1"/>
  </x:cols>
  <x:sheetData>
    <x:row r="2">
      <x:c r="B2" s="3" t="s">
        <x:v>0</x:v>
      </x:c>
      <x:c r="C2" s="3"/>
      <x:c r="D2" s="3"/>
      <x:c r="E2" s="3"/>
      <x:c r="F2" s="3"/>
      <x:c r="G2" s="3"/>
      <x:c r="H2" s="3"/>
    </x:row>
    <x:row r="3">
      <x:c r="B3" s="2" t="s">
        <x:v>199</x:v>
      </x:c>
      <x:c r="C3" s="2"/>
      <x:c r="D3" s="2"/>
      <x:c r="E3" s="2"/>
      <x:c r="F3" s="2"/>
      <x:c r="G3" s="2"/>
      <x:c r="H3" s="2"/>
    </x:row>
    <x:row r="4">
      <x:c r="B4" s="2" t="s">
        <x:v>2</x:v>
      </x:c>
      <x:c r="C4" s="2"/>
      <x:c r="D4" s="2"/>
      <x:c r="E4" s="2"/>
      <x:c r="F4" s="2"/>
      <x:c r="G4" s="2"/>
      <x:c r="H4" s="2"/>
    </x:row>
    <x:row r="5">
      <x:c r="B5" s="2"/>
      <x:c r="C5" s="2"/>
      <x:c r="D5" s="2"/>
      <x:c r="E5" s="2"/>
      <x:c r="F5" s="2"/>
      <x:c r="G5" s="2"/>
      <x:c r="H5" s="2"/>
    </x:row>
    <x:row r="6">
      <x:c r="B6" s="10" t="s">
        <x:v>3</x:v>
      </x:c>
      <x:c r="C6" s="55" t="s">
        <x:v>4</x:v>
      </x:c>
      <x:c r="D6" s="55" t="s">
        <x:v>5</x:v>
      </x:c>
      <x:c r="E6" s="55" t="s">
        <x:v>6</x:v>
      </x:c>
      <x:c r="F6" s="55" t="s">
        <x:v>7</x:v>
      </x:c>
      <x:c r="G6" s="55" t="s">
        <x:v>8</x:v>
      </x:c>
      <x:c r="H6" s="56" t="s">
        <x:v>9</x:v>
      </x:c>
    </x:row>
    <x:row r="7">
      <x:c r="B7" s="2" t="s">
        <x:v>10</x:v>
      </x:c>
      <x:c r="C7" s="1">
        <x:v>45900</x:v>
      </x:c>
      <x:c r="D7" s="1">
        <x:v>45991</x:v>
      </x:c>
      <x:c r="E7" s="1">
        <x:v>45991</x:v>
      </x:c>
      <x:c r="F7" s="1">
        <x:v>46081</x:v>
      </x:c>
      <x:c r="G7" s="1">
        <x:v>46173</x:v>
      </x:c>
      <x:c r="H7" s="26">
        <x:v>46265</x:v>
      </x:c>
    </x:row>
    <x:row r="8">
      <x:c r="B8" s="2" t="s">
        <x:v>11</x:v>
      </x:c>
      <x:c r="C8" s="2">
        <x:v>92</x:v>
      </x:c>
      <x:c r="D8" s="2">
        <x:v>91</x:v>
      </x:c>
      <x:c r="E8" s="2">
        <x:v>365</x:v>
      </x:c>
      <x:c r="F8" s="2">
        <x:v>90</x:v>
      </x:c>
      <x:c r="G8" s="2">
        <x:v>92</x:v>
      </x:c>
      <x:c r="H8" s="17">
        <x:v>92</x:v>
      </x:c>
    </x:row>
    <x:row r="9">
      <x:c r="B9" s="2"/>
      <x:c r="C9" s="2"/>
      <x:c r="D9" s="2"/>
      <x:c r="E9" s="2"/>
      <x:c r="F9" s="2"/>
      <x:c r="G9" s="2"/>
      <x:c r="H9" s="17"/>
    </x:row>
    <x:row r="10">
      <x:c r="B10" s="46" t="s">
        <x:v>200</x:v>
      </x:c>
      <x:c r="C10" s="42">
        <x:v>42.988</x:v>
      </x:c>
      <x:c r="D10" s="42">
        <x:v>42.686</x:v>
      </x:c>
      <x:c r="E10" s="42">
        <x:v>42.996</x:v>
      </x:c>
      <x:c r="F10" s="42">
        <x:v>42.155</x:v>
      </x:c>
      <x:c r="G10" s="42">
        <x:v>41.901</x:v>
      </x:c>
      <x:c r="H10" s="43" t="n">
        <x:f>Inputs!O36</x:f>
        <x:v>41.25</x:v>
      </x:c>
    </x:row>
    <x:row r="11">
      <x:c r="B11" s="2" t="s">
        <x:v>50</x:v>
      </x:c>
      <x:c r="C11" s="5"/>
      <x:c r="D11" s="5" t="n">
        <x:f>D10-C10</x:f>
        <x:v>-0.3019999999999996</x:v>
      </x:c>
      <x:c r="E11" s="5"/>
      <x:c r="F11" s="5" t="n">
        <x:f>F10-D10</x:f>
        <x:v>-0.5309999999999988</x:v>
      </x:c>
      <x:c r="G11" s="5" t="n">
        <x:f>G10-F10</x:f>
        <x:v>-0.2539999999999978</x:v>
      </x:c>
      <x:c r="H11" s="4" t="n">
        <x:f>H10-G10</x:f>
        <x:v>-0.6510000000000034</x:v>
      </x:c>
    </x:row>
    <x:row r="12">
      <x:c r="B12" s="2" t="s">
        <x:v>201</x:v>
      </x:c>
      <x:c r="C12" s="5" t="n">
        <x:f>C14-C10</x:f>
        <x:v>0.7289999999999992</x:v>
      </x:c>
      <x:c r="D12" s="5" t="n">
        <x:f>D14-D10</x:f>
        <x:v>0.6280000000000001</x:v>
      </x:c>
      <x:c r="E12" s="5" t="n">
        <x:f>E14-E10</x:f>
        <x:v>1.0229999999999961</x:v>
      </x:c>
      <x:c r="F12" s="5" t="n">
        <x:f>F14-F10</x:f>
        <x:v>0.5739999999999981</x:v>
      </x:c>
      <x:c r="G12" s="5" t="n">
        <x:f>G14-G10</x:f>
        <x:v>0.4089999999999989</x:v>
      </x:c>
      <x:c r="H12" s="21" t="n">
        <x:f>Inputs!O37</x:f>
        <x:v>0.45</x:v>
      </x:c>
    </x:row>
    <x:row r="13">
      <x:c r="B13" s="2" t="s">
        <x:v>50</x:v>
      </x:c>
      <x:c r="C13" s="5"/>
      <x:c r="D13" s="5" t="n">
        <x:f>D12-C12</x:f>
        <x:v>-0.10099999999999909</x:v>
      </x:c>
      <x:c r="E13" s="5"/>
      <x:c r="F13" s="5" t="n">
        <x:f>F12-D12</x:f>
        <x:v>-0.054000000000002046</x:v>
      </x:c>
      <x:c r="G13" s="5" t="n">
        <x:f>G12-F12</x:f>
        <x:v>-0.16499999999999915</x:v>
      </x:c>
      <x:c r="H13" s="4" t="n">
        <x:f>H12-G12</x:f>
        <x:v>0.04100000000000109</x:v>
      </x:c>
    </x:row>
    <x:row r="14">
      <x:c r="B14" s="7" t="s">
        <x:v>202</x:v>
      </x:c>
      <x:c r="C14" s="38">
        <x:v>43.717</x:v>
      </x:c>
      <x:c r="D14" s="38">
        <x:v>43.314</x:v>
      </x:c>
      <x:c r="E14" s="38">
        <x:v>44.019</x:v>
      </x:c>
      <x:c r="F14" s="38">
        <x:v>42.729</x:v>
      </x:c>
      <x:c r="G14" s="38">
        <x:v>42.31</x:v>
      </x:c>
      <x:c r="H14" s="36" t="n">
        <x:f>SUM(H10,H12)</x:f>
        <x:v>41.7</x:v>
      </x:c>
    </x:row>
    <x:row r="15">
      <x:c r="B15" s="2" t="s">
        <x:v>203</x:v>
      </x:c>
      <x:c r="C15" s="41" t="n">
        <x:f>C14/Inputs!O59-1</x:f>
        <x:v>0.00013726521928125734</x:v>
      </x:c>
      <x:c r="D15" s="41" t="n">
        <x:f>D14/Inputs!O57-1</x:f>
        <x:v>-0.04189523978056975</x:v>
      </x:c>
      <x:c r="E15" s="41" t="n">
        <x:f>E14/Inputs!O58-1</x:f>
        <x:v>-0.009183604564791725</x:v>
      </x:c>
      <x:c r="F15" s="41" t="n">
        <x:f>F14/Inputs!O56-1</x:f>
        <x:v>-0.048076280437543195</x:v>
      </x:c>
      <x:c r="G15" s="41" t="n">
        <x:f>G14/Inputs!O55-1</x:f>
        <x:v>-0.04180632303650689</x:v>
      </x:c>
      <x:c r="H15" s="30" t="n">
        <x:f>H14/C14-1</x:f>
        <x:v>-0.046137658119267067</x:v>
      </x:c>
    </x:row>
    <x:row r="16">
      <x:c r="B16" s="2" t="s">
        <x:v>204</x:v>
      </x:c>
      <x:c r="C16" s="5"/>
      <x:c r="D16" s="5" t="n">
        <x:f>(D15-C15)*10000</x:f>
        <x:v>-420.32504999851005</x:v>
      </x:c>
      <x:c r="E16" s="5"/>
      <x:c r="F16" s="5" t="n">
        <x:f>(F15-D15)*10000</x:f>
        <x:v>-61.81040656973447</x:v>
      </x:c>
      <x:c r="G16" s="5" t="n">
        <x:f>(G15-F15)*10000</x:f>
        <x:v>62.69957401036308</x:v>
      </x:c>
      <x:c r="H16" s="4" t="n">
        <x:f>(H15-G15)*10000</x:f>
        <x:v>-43.313350827601795</x:v>
      </x:c>
    </x:row>
    <x:row r="17">
      <x:c r="B17" s="2" t="s">
        <x:v>205</x:v>
      </x:c>
      <x:c r="C17" s="13">
        <x:v>14.994</x:v>
      </x:c>
      <x:c r="D17" s="22" t="n">
        <x:f>E17-Inputs!O47</x:f>
        <x:v>40.048</x:v>
      </x:c>
      <x:c r="E17" s="13">
        <x:v>105.156</x:v>
      </x:c>
      <x:c r="F17" s="13">
        <x:v>20.401</x:v>
      </x:c>
      <x:c r="G17" s="13">
        <x:v>34.69</x:v>
      </x:c>
      <x:c r="H17" s="21" t="n">
        <x:f>Inputs!O41</x:f>
        <x:v>20</x:v>
      </x:c>
    </x:row>
    <x:row r="18">
      <x:c r="B18" s="2" t="s">
        <x:v>206</x:v>
      </x:c>
      <x:c r="C18" s="13">
        <x:v>0.089</x:v>
      </x:c>
      <x:c r="D18" s="13">
        <x:v>0.434</x:v>
      </x:c>
      <x:c r="E18" s="13">
        <x:v>1.331</x:v>
      </x:c>
      <x:c r="F18" s="13">
        <x:v>0.295</x:v>
      </x:c>
      <x:c r="G18" s="13">
        <x:v>0.579</x:v>
      </x:c>
      <x:c r="H18" s="21" t="n">
        <x:f>Inputs!O48</x:f>
        <x:v>0.35</x:v>
      </x:c>
    </x:row>
    <x:row r="19">
      <x:c r="B19" s="7" t="s">
        <x:v>207</x:v>
      </x:c>
      <x:c r="C19" s="11" t="n">
        <x:f>C14</x:f>
        <x:v>43.717</x:v>
      </x:c>
      <x:c r="D19" s="11" t="n">
        <x:f>D14</x:f>
        <x:v>43.314</x:v>
      </x:c>
      <x:c r="E19" s="11" t="n">
        <x:f>E14</x:f>
        <x:v>44.019</x:v>
      </x:c>
      <x:c r="F19" s="11" t="n">
        <x:f>F14</x:f>
        <x:v>42.729</x:v>
      </x:c>
      <x:c r="G19" s="11" t="n">
        <x:f>G14</x:f>
        <x:v>42.31</x:v>
      </x:c>
      <x:c r="H19" s="36" t="n">
        <x:f>H14</x:f>
        <x:v>41.7</x:v>
      </x:c>
    </x:row>
    <x:row r="20" ht="31.5">
      <x:c r="B20" s="2" t="s">
        <x:v>208</x:v>
      </x:c>
      <x:c r="C20" s="13">
        <x:v>43.101</x:v>
      </x:c>
      <x:c r="D20" s="13">
        <x:v>42.905</x:v>
      </x:c>
      <x:c r="E20" s="13">
        <x:v>43.361</x:v>
      </x:c>
      <x:c r="F20" s="13">
        <x:v>42.336</x:v>
      </x:c>
      <x:c r="G20" s="13">
        <x:v>42.075</x:v>
      </x:c>
      <x:c r="H20" s="4" t="n">
        <x:f>G25</x:f>
        <x:v>41.312</x:v>
      </x:c>
      <x:c r="J20" s="6" t="s">
        <x:v>209</x:v>
      </x:c>
    </x:row>
    <x:row r="21">
      <x:c r="B21" s="2" t="s">
        <x:v>210</x:v>
      </x:c>
      <x:c r="C21" s="5" t="n">
        <x:f>C18</x:f>
        <x:v>0.089</x:v>
      </x:c>
      <x:c r="D21" s="5" t="n">
        <x:f>D18</x:f>
        <x:v>0.434</x:v>
      </x:c>
      <x:c r="E21" s="5" t="n">
        <x:f>E18</x:f>
        <x:v>1.331</x:v>
      </x:c>
      <x:c r="F21" s="5" t="n">
        <x:f>F18</x:f>
        <x:v>0.295</x:v>
      </x:c>
      <x:c r="G21" s="5" t="n">
        <x:f>G18</x:f>
        <x:v>0.579</x:v>
      </x:c>
      <x:c r="H21" s="4" t="n">
        <x:f>H18</x:f>
        <x:v>0.35</x:v>
      </x:c>
    </x:row>
    <x:row r="22">
      <x:c r="B22" s="2" t="s">
        <x:v>211</x:v>
      </x:c>
      <x:c r="C22" s="13">
        <x:v>0.283</x:v>
      </x:c>
      <x:c r="D22" s="13">
        <x:v>0.89</x:v>
      </x:c>
      <x:c r="E22" s="13">
        <x:v>2.063</x:v>
      </x:c>
      <x:c r="F22" s="13">
        <x:v>0.466</x:v>
      </x:c>
      <x:c r="G22" s="13">
        <x:v>1.225</x:v>
      </x:c>
      <x:c r="H22" s="21" t="n">
        <x:f>H17/Inputs!L62</x:f>
        <x:v>0.4971414367387522</x:v>
      </x:c>
    </x:row>
    <x:row r="23">
      <x:c r="B23" s="2" t="s">
        <x:v>212</x:v>
      </x:c>
      <x:c r="C23" s="13">
        <x:v>0.002</x:v>
      </x:c>
      <x:c r="D23" s="13">
        <x:v>0.113</x:v>
      </x:c>
      <x:c r="E23" s="13">
        <x:v>0.293</x:v>
      </x:c>
      <x:c r="F23" s="13">
        <x:v>0.09</x:v>
      </x:c>
      <x:c r="G23" s="13">
        <x:v>0.117</x:v>
      </x:c>
      <x:c r="H23" s="21" t="n">
        <x:f>Inputs!O49</x:f>
        <x:v>0.1</x:v>
      </x:c>
    </x:row>
    <x:row r="24">
      <x:c r="B24" s="7" t="s">
        <x:v>213</x:v>
      </x:c>
      <x:c r="C24" s="11" t="n">
        <x:f>C21-C22-C23</x:f>
        <x:v>-0.19599999999999998</x:v>
      </x:c>
      <x:c r="D24" s="11" t="n">
        <x:f>D21-D22-D23</x:f>
        <x:v>-0.5690000000000001</x:v>
      </x:c>
      <x:c r="E24" s="11" t="n">
        <x:f>E21-E22-E23</x:f>
        <x:v>-1.0250000000000001</x:v>
      </x:c>
      <x:c r="F24" s="11" t="n">
        <x:f>F21-F22-F23</x:f>
        <x:v>-0.261</x:v>
      </x:c>
      <x:c r="G24" s="11" t="n">
        <x:f>G21-G22-G23</x:f>
        <x:v>-0.7630000000000001</x:v>
      </x:c>
      <x:c r="H24" s="36" t="n">
        <x:f>H21-H22-H23</x:f>
        <x:v>-0.24714143673875225</x:v>
      </x:c>
    </x:row>
    <x:row r="25">
      <x:c r="B25" s="7" t="s">
        <x:v>214</x:v>
      </x:c>
      <x:c r="C25" s="38">
        <x:v>42.905</x:v>
      </x:c>
      <x:c r="D25" s="38">
        <x:v>42.336</x:v>
      </x:c>
      <x:c r="E25" s="38">
        <x:v>42.336</x:v>
      </x:c>
      <x:c r="F25" s="38">
        <x:v>42.075</x:v>
      </x:c>
      <x:c r="G25" s="38">
        <x:v>41.312</x:v>
      </x:c>
      <x:c r="H25" s="36" t="n">
        <x:f>SUM(H20,H24)</x:f>
        <x:v>41.06485856326125</x:v>
      </x:c>
    </x:row>
    <x:row r="26">
      <x:c r="B26" s="2" t="s">
        <x:v>215</x:v>
      </x:c>
      <x:c r="C26" s="5" t="n">
        <x:f>AVERAGE(C20,C25)</x:f>
        <x:v>43.003</x:v>
      </x:c>
      <x:c r="D26" s="5" t="n">
        <x:f>AVERAGE(D20,D25)</x:f>
        <x:v>42.6205</x:v>
      </x:c>
      <x:c r="E26" s="5" t="n">
        <x:f>AVERAGE(E20,E25)</x:f>
        <x:v>42.8485</x:v>
      </x:c>
      <x:c r="F26" s="5" t="n">
        <x:f>AVERAGE(F20,F25)</x:f>
        <x:v>42.2055</x:v>
      </x:c>
      <x:c r="G26" s="5" t="n">
        <x:f>AVERAGE(G20,G25)</x:f>
        <x:v>41.6935</x:v>
      </x:c>
      <x:c r="H26" s="4" t="n">
        <x:f>AVERAGE(H20,H25)</x:f>
        <x:v>41.18842928163062</x:v>
      </x:c>
    </x:row>
    <x:row r="27">
      <x:c r="B27" s="2" t="s">
        <x:v>216</x:v>
      </x:c>
      <x:c r="C27" s="5" t="n">
        <x:f>C10-C26</x:f>
        <x:v>-0.015000000000000568</x:v>
      </x:c>
      <x:c r="D27" s="5" t="n">
        <x:f>D10-D26</x:f>
        <x:v>0.06550000000000011</x:v>
      </x:c>
      <x:c r="E27" s="5" t="n">
        <x:f>E10-E26</x:f>
        <x:v>0.14750000000000085</x:v>
      </x:c>
      <x:c r="F27" s="5" t="n">
        <x:f>F10-F26</x:f>
        <x:v>-0.050499999999999545</x:v>
      </x:c>
      <x:c r="G27" s="5" t="n">
        <x:f>G10-G26</x:f>
        <x:v>0.20750000000000313</x:v>
      </x:c>
      <x:c r="H27" s="4" t="n">
        <x:f>H10-H26</x:f>
        <x:v>0.06157071836938144</x:v>
      </x:c>
    </x:row>
    <x:row r="28">
      <x:c r="B28" s="7" t="s">
        <x:v>217</x:v>
      </x:c>
      <x:c r="C28" s="11" t="n">
        <x:f>C25-C20-C24</x:f>
        <x:v>2.0261570199409107e-15</x:v>
      </x:c>
      <x:c r="D28" s="11" t="n">
        <x:f>D25-D20-D24</x:f>
        <x:v>-2.55351295663786e-15</x:v>
      </x:c>
      <x:c r="E28" s="11" t="n">
        <x:f>E25-E20-E24</x:f>
        <x:v>1.5543122344752192e-15</x:v>
      </x:c>
      <x:c r="F28" s="11" t="n">
        <x:f>F25-F20-F24</x:f>
        <x:v>4.3298697960381105e-15</x:v>
      </x:c>
      <x:c r="G28" s="11" t="n">
        <x:f>G25-G20-G24</x:f>
        <x:v>-5.10702591327572e-15</x:v>
      </x:c>
      <x:c r="H28" s="36" t="n">
        <x:f>H25-H20-H24</x:f>
        <x:v>1.2490009027033011e-15</x:v>
      </x:c>
    </x:row>
    <x:row r="30">
      <x:c r="B30" s="10" t="s">
        <x:v>218</x:v>
      </x:c>
      <x:c r="C30" s="10"/>
      <x:c r="D30" s="10"/>
      <x:c r="E30" s="10"/>
      <x:c r="F30" s="10"/>
      <x:c r="G30" s="10"/>
      <x:c r="H30" s="10"/>
    </x:row>
    <x:row r="31">
      <x:c r="B31" s="2" t="s">
        <x:v>219</x:v>
      </x:c>
      <x:c r="C31" s="5" t="n">
        <x:f>C10</x:f>
        <x:v>42.988</x:v>
      </x:c>
      <x:c r="D31" s="5" t="n">
        <x:f>D10</x:f>
        <x:v>42.686</x:v>
      </x:c>
      <x:c r="E31" s="5" t="n">
        <x:f>E10</x:f>
        <x:v>42.996</x:v>
      </x:c>
      <x:c r="F31" s="5" t="n">
        <x:f>F10</x:f>
        <x:v>42.155</x:v>
      </x:c>
      <x:c r="G31" s="5" t="n">
        <x:f>G10</x:f>
        <x:v>41.901</x:v>
      </x:c>
      <x:c r="H31" s="4" t="n">
        <x:f>H10</x:f>
        <x:v>41.25</x:v>
      </x:c>
    </x:row>
    <x:row r="32">
      <x:c r="B32" s="2" t="s">
        <x:v>220</x:v>
      </x:c>
      <x:c r="C32" s="5"/>
      <x:c r="D32" s="5"/>
      <x:c r="E32" s="5"/>
      <x:c r="F32" s="5"/>
      <x:c r="G32" s="5"/>
      <x:c r="H32" s="4" t="n">
        <x:f>H31-C31</x:f>
        <x:v>-1.7379999999999995</x:v>
      </x:c>
    </x:row>
    <x:row r="33">
      <x:c r="B33" s="2" t="s">
        <x:v>221</x:v>
      </x:c>
      <x:c r="C33" s="5"/>
      <x:c r="D33" s="5" t="n">
        <x:f>D31-C31</x:f>
        <x:v>-0.3019999999999996</x:v>
      </x:c>
      <x:c r="E33" s="5"/>
      <x:c r="F33" s="5" t="n">
        <x:f>F31-D31</x:f>
        <x:v>-0.5309999999999988</x:v>
      </x:c>
      <x:c r="G33" s="5" t="n">
        <x:f>G31-F31</x:f>
        <x:v>-0.2539999999999978</x:v>
      </x:c>
      <x:c r="H33" s="4" t="n">
        <x:f>H31-G31</x:f>
        <x:v>-0.6510000000000034</x:v>
      </x:c>
    </x:row>
    <x:row r="34">
      <x:c r="B34" s="2" t="s">
        <x:v>222</x:v>
      </x:c>
      <x:c r="C34" s="5" t="n">
        <x:f>C12</x:f>
        <x:v>0.7289999999999992</x:v>
      </x:c>
      <x:c r="D34" s="5" t="n">
        <x:f>D12</x:f>
        <x:v>0.6280000000000001</x:v>
      </x:c>
      <x:c r="E34" s="5" t="n">
        <x:f>E12</x:f>
        <x:v>1.0229999999999961</x:v>
      </x:c>
      <x:c r="F34" s="5" t="n">
        <x:f>F12</x:f>
        <x:v>0.5739999999999981</x:v>
      </x:c>
      <x:c r="G34" s="5" t="n">
        <x:f>G12</x:f>
        <x:v>0.4089999999999989</x:v>
      </x:c>
      <x:c r="H34" s="4" t="n">
        <x:f>H12</x:f>
        <x:v>0.45</x:v>
      </x:c>
    </x:row>
    <x:row r="35">
      <x:c r="B35" s="2" t="s">
        <x:v>220</x:v>
      </x:c>
      <x:c r="C35" s="5"/>
      <x:c r="D35" s="5"/>
      <x:c r="E35" s="5"/>
      <x:c r="F35" s="5"/>
      <x:c r="G35" s="5"/>
      <x:c r="H35" s="4" t="n">
        <x:f>H34-C34</x:f>
        <x:v>-0.2789999999999992</x:v>
      </x:c>
    </x:row>
    <x:row r="36">
      <x:c r="B36" s="2" t="s">
        <x:v>221</x:v>
      </x:c>
      <x:c r="C36" s="5"/>
      <x:c r="D36" s="5" t="n">
        <x:f>D34-C34</x:f>
        <x:v>-0.10099999999999909</x:v>
      </x:c>
      <x:c r="E36" s="5"/>
      <x:c r="F36" s="5" t="n">
        <x:f>F34-D34</x:f>
        <x:v>-0.054000000000002046</x:v>
      </x:c>
      <x:c r="G36" s="5" t="n">
        <x:f>G34-F34</x:f>
        <x:v>-0.16499999999999915</x:v>
      </x:c>
      <x:c r="H36" s="4" t="n">
        <x:f>H34-G34</x:f>
        <x:v>0.04100000000000109</x:v>
      </x:c>
    </x:row>
    <x:row r="37">
      <x:c r="B37" s="2" t="s">
        <x:v>223</x:v>
      </x:c>
      <x:c r="C37" s="5" t="n">
        <x:f>C14</x:f>
        <x:v>43.717</x:v>
      </x:c>
      <x:c r="D37" s="5" t="n">
        <x:f>D14</x:f>
        <x:v>43.314</x:v>
      </x:c>
      <x:c r="E37" s="5" t="n">
        <x:f>E14</x:f>
        <x:v>44.019</x:v>
      </x:c>
      <x:c r="F37" s="5" t="n">
        <x:f>F14</x:f>
        <x:v>42.729</x:v>
      </x:c>
      <x:c r="G37" s="5" t="n">
        <x:f>G14</x:f>
        <x:v>42.31</x:v>
      </x:c>
      <x:c r="H37" s="4" t="n">
        <x:f>H14</x:f>
        <x:v>41.7</x:v>
      </x:c>
    </x:row>
    <x:row r="38">
      <x:c r="B38" s="2" t="s">
        <x:v>220</x:v>
      </x:c>
      <x:c r="C38" s="5"/>
      <x:c r="D38" s="5"/>
      <x:c r="E38" s="5"/>
      <x:c r="F38" s="5"/>
      <x:c r="G38" s="5"/>
      <x:c r="H38" s="4" t="n">
        <x:f>H37-C37</x:f>
        <x:v>-2.016999999999996</x:v>
      </x:c>
    </x:row>
    <x:row r="39">
      <x:c r="B39" s="2" t="s">
        <x:v>221</x:v>
      </x:c>
      <x:c r="C39" s="5"/>
      <x:c r="D39" s="5" t="n">
        <x:f>D37-C37</x:f>
        <x:v>-0.4029999999999987</x:v>
      </x:c>
      <x:c r="E39" s="5"/>
      <x:c r="F39" s="5" t="n">
        <x:f>F37-D37</x:f>
        <x:v>-0.5850000000000009</x:v>
      </x:c>
      <x:c r="G39" s="5" t="n">
        <x:f>G37-F37</x:f>
        <x:v>-0.41899999999999693</x:v>
      </x:c>
      <x:c r="H39" s="4" t="n">
        <x:f>H37-G37</x:f>
        <x:v>-0.6099999999999994</x:v>
      </x:c>
    </x:row>
    <x:row r="40">
      <x:c r="B40" s="2" t="s">
        <x:v>224</x:v>
      </x:c>
      <x:c r="C40" s="5" t="n">
        <x:f>C17</x:f>
        <x:v>14.994</x:v>
      </x:c>
      <x:c r="D40" s="5" t="n">
        <x:f>D17</x:f>
        <x:v>40.048</x:v>
      </x:c>
      <x:c r="E40" s="5" t="n">
        <x:f>E17</x:f>
        <x:v>105.156</x:v>
      </x:c>
      <x:c r="F40" s="5" t="n">
        <x:f>F17</x:f>
        <x:v>20.401</x:v>
      </x:c>
      <x:c r="G40" s="5" t="n">
        <x:f>G17</x:f>
        <x:v>34.69</x:v>
      </x:c>
      <x:c r="H40" s="4" t="n">
        <x:f>H17</x:f>
        <x:v>20</x:v>
      </x:c>
    </x:row>
    <x:row r="41">
      <x:c r="B41" s="2" t="s">
        <x:v>220</x:v>
      </x:c>
      <x:c r="C41" s="5"/>
      <x:c r="D41" s="5"/>
      <x:c r="E41" s="5"/>
      <x:c r="F41" s="5"/>
      <x:c r="G41" s="5"/>
      <x:c r="H41" s="4" t="n">
        <x:f>H40-C40</x:f>
        <x:v>5.006</x:v>
      </x:c>
    </x:row>
    <x:row r="42">
      <x:c r="B42" s="2" t="s">
        <x:v>221</x:v>
      </x:c>
      <x:c r="C42" s="5"/>
      <x:c r="D42" s="5" t="n">
        <x:f>D40-C40</x:f>
        <x:v>25.054000000000002</x:v>
      </x:c>
      <x:c r="E42" s="5"/>
      <x:c r="F42" s="5" t="n">
        <x:f>F40-D40</x:f>
        <x:v>-19.647000000000002</x:v>
      </x:c>
      <x:c r="G42" s="5" t="n">
        <x:f>G40-F40</x:f>
        <x:v>14.288999999999998</x:v>
      </x:c>
      <x:c r="H42" s="4" t="n">
        <x:f>H40-G40</x:f>
        <x:v>-14.689999999999998</x:v>
      </x:c>
    </x:row>
    <x:row r="43">
      <x:c r="B43" s="2" t="s">
        <x:v>225</x:v>
      </x:c>
      <x:c r="C43" s="5" t="n">
        <x:f>C18</x:f>
        <x:v>0.089</x:v>
      </x:c>
      <x:c r="D43" s="5" t="n">
        <x:f>D18</x:f>
        <x:v>0.434</x:v>
      </x:c>
      <x:c r="E43" s="5" t="n">
        <x:f>E18</x:f>
        <x:v>1.331</x:v>
      </x:c>
      <x:c r="F43" s="5" t="n">
        <x:f>F18</x:f>
        <x:v>0.295</x:v>
      </x:c>
      <x:c r="G43" s="5" t="n">
        <x:f>G18</x:f>
        <x:v>0.579</x:v>
      </x:c>
      <x:c r="H43" s="4" t="n">
        <x:f>H18</x:f>
        <x:v>0.35</x:v>
      </x:c>
    </x:row>
    <x:row r="44">
      <x:c r="B44" s="2" t="s">
        <x:v>220</x:v>
      </x:c>
      <x:c r="C44" s="5"/>
      <x:c r="D44" s="5"/>
      <x:c r="E44" s="5"/>
      <x:c r="F44" s="5"/>
      <x:c r="G44" s="5"/>
      <x:c r="H44" s="4" t="n">
        <x:f>H43-C43</x:f>
        <x:v>0.261</x:v>
      </x:c>
    </x:row>
    <x:row r="45">
      <x:c r="B45" s="2" t="s">
        <x:v>221</x:v>
      </x:c>
      <x:c r="C45" s="5"/>
      <x:c r="D45" s="5" t="n">
        <x:f>D43-C43</x:f>
        <x:v>0.345</x:v>
      </x:c>
      <x:c r="E45" s="5"/>
      <x:c r="F45" s="5" t="n">
        <x:f>F43-D43</x:f>
        <x:v>-0.139</x:v>
      </x:c>
      <x:c r="G45" s="5" t="n">
        <x:f>G43-F43</x:f>
        <x:v>0.284</x:v>
      </x:c>
      <x:c r="H45" s="4" t="n">
        <x:f>H43-G43</x:f>
        <x:v>-0.22899999999999998</x:v>
      </x:c>
    </x:row>
    <x:row r="46">
      <x:c r="B46" s="2" t="s">
        <x:v>226</x:v>
      </x:c>
      <x:c r="C46" s="5" t="n">
        <x:f>C20</x:f>
        <x:v>43.101</x:v>
      </x:c>
      <x:c r="D46" s="5" t="n">
        <x:f>D20</x:f>
        <x:v>42.905</x:v>
      </x:c>
      <x:c r="E46" s="5" t="n">
        <x:f>E20</x:f>
        <x:v>43.361</x:v>
      </x:c>
      <x:c r="F46" s="5" t="n">
        <x:f>F20</x:f>
        <x:v>42.336</x:v>
      </x:c>
      <x:c r="G46" s="5" t="n">
        <x:f>G20</x:f>
        <x:v>42.075</x:v>
      </x:c>
      <x:c r="H46" s="4" t="n">
        <x:f>H20</x:f>
        <x:v>41.312</x:v>
      </x:c>
    </x:row>
    <x:row r="47">
      <x:c r="B47" s="2" t="s">
        <x:v>220</x:v>
      </x:c>
      <x:c r="C47" s="5"/>
      <x:c r="D47" s="5"/>
      <x:c r="E47" s="5"/>
      <x:c r="F47" s="5"/>
      <x:c r="G47" s="5"/>
      <x:c r="H47" s="4" t="n">
        <x:f>H46-C46</x:f>
        <x:v>-1.7890000000000015</x:v>
      </x:c>
    </x:row>
    <x:row r="48">
      <x:c r="B48" s="2" t="s">
        <x:v>221</x:v>
      </x:c>
      <x:c r="C48" s="5"/>
      <x:c r="D48" s="5" t="n">
        <x:f>D46-C46</x:f>
        <x:v>-0.19599999999999795</x:v>
      </x:c>
      <x:c r="E48" s="5"/>
      <x:c r="F48" s="5" t="n">
        <x:f>F46-D46</x:f>
        <x:v>-0.5690000000000026</x:v>
      </x:c>
      <x:c r="G48" s="5" t="n">
        <x:f>G46-F46</x:f>
        <x:v>-0.2609999999999957</x:v>
      </x:c>
      <x:c r="H48" s="4" t="n">
        <x:f>H46-G46</x:f>
        <x:v>-0.7630000000000052</x:v>
      </x:c>
    </x:row>
    <x:row r="49">
      <x:c r="B49" s="2" t="s">
        <x:v>227</x:v>
      </x:c>
      <x:c r="C49" s="5" t="n">
        <x:f>C21</x:f>
        <x:v>0.089</x:v>
      </x:c>
      <x:c r="D49" s="5" t="n">
        <x:f>D21</x:f>
        <x:v>0.434</x:v>
      </x:c>
      <x:c r="E49" s="5" t="n">
        <x:f>E21</x:f>
        <x:v>1.331</x:v>
      </x:c>
      <x:c r="F49" s="5" t="n">
        <x:f>F21</x:f>
        <x:v>0.295</x:v>
      </x:c>
      <x:c r="G49" s="5" t="n">
        <x:f>G21</x:f>
        <x:v>0.579</x:v>
      </x:c>
      <x:c r="H49" s="4" t="n">
        <x:f>H21</x:f>
        <x:v>0.35</x:v>
      </x:c>
    </x:row>
    <x:row r="50">
      <x:c r="B50" s="2" t="s">
        <x:v>220</x:v>
      </x:c>
      <x:c r="C50" s="5"/>
      <x:c r="D50" s="5"/>
      <x:c r="E50" s="5"/>
      <x:c r="F50" s="5"/>
      <x:c r="G50" s="5"/>
      <x:c r="H50" s="4" t="n">
        <x:f>H49-C49</x:f>
        <x:v>0.261</x:v>
      </x:c>
    </x:row>
    <x:row r="51">
      <x:c r="B51" s="2" t="s">
        <x:v>221</x:v>
      </x:c>
      <x:c r="C51" s="5"/>
      <x:c r="D51" s="5" t="n">
        <x:f>D49-C49</x:f>
        <x:v>0.345</x:v>
      </x:c>
      <x:c r="E51" s="5"/>
      <x:c r="F51" s="5" t="n">
        <x:f>F49-D49</x:f>
        <x:v>-0.139</x:v>
      </x:c>
      <x:c r="G51" s="5" t="n">
        <x:f>G49-F49</x:f>
        <x:v>0.284</x:v>
      </x:c>
      <x:c r="H51" s="4" t="n">
        <x:f>H49-G49</x:f>
        <x:v>-0.22899999999999998</x:v>
      </x:c>
    </x:row>
    <x:row r="52">
      <x:c r="B52" s="2" t="s">
        <x:v>228</x:v>
      </x:c>
      <x:c r="C52" s="5" t="n">
        <x:f>C22</x:f>
        <x:v>0.283</x:v>
      </x:c>
      <x:c r="D52" s="5" t="n">
        <x:f>D22</x:f>
        <x:v>0.89</x:v>
      </x:c>
      <x:c r="E52" s="5" t="n">
        <x:f>E22</x:f>
        <x:v>2.063</x:v>
      </x:c>
      <x:c r="F52" s="5" t="n">
        <x:f>F22</x:f>
        <x:v>0.466</x:v>
      </x:c>
      <x:c r="G52" s="5" t="n">
        <x:f>G22</x:f>
        <x:v>1.225</x:v>
      </x:c>
      <x:c r="H52" s="4" t="n">
        <x:f>H22</x:f>
        <x:v>0.4971414367387522</x:v>
      </x:c>
    </x:row>
    <x:row r="53">
      <x:c r="B53" s="2" t="s">
        <x:v>220</x:v>
      </x:c>
      <x:c r="C53" s="5"/>
      <x:c r="D53" s="5"/>
      <x:c r="E53" s="5"/>
      <x:c r="F53" s="5"/>
      <x:c r="G53" s="5"/>
      <x:c r="H53" s="4" t="n">
        <x:f>H52-C52</x:f>
        <x:v>0.21414143673875224</x:v>
      </x:c>
    </x:row>
    <x:row r="54">
      <x:c r="B54" s="2" t="s">
        <x:v>221</x:v>
      </x:c>
      <x:c r="C54" s="5"/>
      <x:c r="D54" s="5" t="n">
        <x:f>D52-C52</x:f>
        <x:v>0.607</x:v>
      </x:c>
      <x:c r="E54" s="5"/>
      <x:c r="F54" s="5" t="n">
        <x:f>F52-D52</x:f>
        <x:v>-0.424</x:v>
      </x:c>
      <x:c r="G54" s="5" t="n">
        <x:f>G52-F52</x:f>
        <x:v>0.7590000000000001</x:v>
      </x:c>
      <x:c r="H54" s="4" t="n">
        <x:f>H52-G52</x:f>
        <x:v>-0.7278585632612479</x:v>
      </x:c>
    </x:row>
    <x:row r="55" ht="39">
      <x:c r="B55" s="2" t="s">
        <x:v>229</x:v>
      </x:c>
      <x:c r="C55" s="5" t="n">
        <x:f>C23</x:f>
        <x:v>0.002</x:v>
      </x:c>
      <x:c r="D55" s="5" t="n">
        <x:f>D23</x:f>
        <x:v>0.113</x:v>
      </x:c>
      <x:c r="E55" s="5" t="n">
        <x:f>E23</x:f>
        <x:v>0.293</x:v>
      </x:c>
      <x:c r="F55" s="5" t="n">
        <x:f>F23</x:f>
        <x:v>0.09</x:v>
      </x:c>
      <x:c r="G55" s="5" t="n">
        <x:f>G23</x:f>
        <x:v>0.117</x:v>
      </x:c>
      <x:c r="H55" s="4" t="n">
        <x:f>H23</x:f>
        <x:v>0.1</x:v>
      </x:c>
      <x:c r="J55" s="6" t="s">
        <x:v>230</x:v>
      </x:c>
    </x:row>
    <x:row r="56">
      <x:c r="B56" s="2" t="s">
        <x:v>220</x:v>
      </x:c>
      <x:c r="C56" s="5"/>
      <x:c r="D56" s="5"/>
      <x:c r="E56" s="5"/>
      <x:c r="F56" s="5"/>
      <x:c r="G56" s="5"/>
      <x:c r="H56" s="4" t="n">
        <x:f>H55-C55</x:f>
        <x:v>0.098</x:v>
      </x:c>
    </x:row>
    <x:row r="57">
      <x:c r="B57" s="2" t="s">
        <x:v>221</x:v>
      </x:c>
      <x:c r="C57" s="5"/>
      <x:c r="D57" s="5" t="n">
        <x:f>D55-C55</x:f>
        <x:v>0.111</x:v>
      </x:c>
      <x:c r="E57" s="5"/>
      <x:c r="F57" s="5" t="n">
        <x:f>F55-D55</x:f>
        <x:v>-0.023000000000000007</x:v>
      </x:c>
      <x:c r="G57" s="5" t="n">
        <x:f>G55-F55</x:f>
        <x:v>0.02700000000000001</x:v>
      </x:c>
      <x:c r="H57" s="4" t="n">
        <x:f>H55-G55</x:f>
        <x:v>-0.017</x:v>
      </x:c>
    </x:row>
    <x:row r="58">
      <x:c r="B58" s="2" t="s">
        <x:v>231</x:v>
      </x:c>
      <x:c r="C58" s="5" t="n">
        <x:f>C24</x:f>
        <x:v>-0.19599999999999998</x:v>
      </x:c>
      <x:c r="D58" s="5" t="n">
        <x:f>D24</x:f>
        <x:v>-0.5690000000000001</x:v>
      </x:c>
      <x:c r="E58" s="5" t="n">
        <x:f>E24</x:f>
        <x:v>-1.0250000000000001</x:v>
      </x:c>
      <x:c r="F58" s="5" t="n">
        <x:f>F24</x:f>
        <x:v>-0.261</x:v>
      </x:c>
      <x:c r="G58" s="5" t="n">
        <x:f>G24</x:f>
        <x:v>-0.7630000000000001</x:v>
      </x:c>
      <x:c r="H58" s="4" t="n">
        <x:f>H24</x:f>
        <x:v>-0.24714143673875225</x:v>
      </x:c>
    </x:row>
    <x:row r="59">
      <x:c r="B59" s="2" t="s">
        <x:v>220</x:v>
      </x:c>
      <x:c r="C59" s="5"/>
      <x:c r="D59" s="5"/>
      <x:c r="E59" s="5"/>
      <x:c r="F59" s="5"/>
      <x:c r="G59" s="5"/>
      <x:c r="H59" s="4" t="n">
        <x:f>H58-C58</x:f>
        <x:v>-0.051141436738752266</x:v>
      </x:c>
    </x:row>
    <x:row r="60">
      <x:c r="B60" s="2" t="s">
        <x:v>221</x:v>
      </x:c>
      <x:c r="C60" s="5"/>
      <x:c r="D60" s="5" t="n">
        <x:f>D58-C58</x:f>
        <x:v>-0.3730000000000001</x:v>
      </x:c>
      <x:c r="E60" s="5"/>
      <x:c r="F60" s="5" t="n">
        <x:f>F58-D58</x:f>
        <x:v>0.30800000000000005</x:v>
      </x:c>
      <x:c r="G60" s="5" t="n">
        <x:f>G58-F58</x:f>
        <x:v>-0.5020000000000001</x:v>
      </x:c>
      <x:c r="H60" s="4" t="n">
        <x:f>H58-G58</x:f>
        <x:v>0.5158585632612479</x:v>
      </x:c>
    </x:row>
    <x:row r="61">
      <x:c r="B61" s="2" t="s">
        <x:v>232</x:v>
      </x:c>
      <x:c r="C61" s="5" t="n">
        <x:f>C25</x:f>
        <x:v>42.905</x:v>
      </x:c>
      <x:c r="D61" s="5" t="n">
        <x:f>D25</x:f>
        <x:v>42.336</x:v>
      </x:c>
      <x:c r="E61" s="5" t="n">
        <x:f>E25</x:f>
        <x:v>42.336</x:v>
      </x:c>
      <x:c r="F61" s="5" t="n">
        <x:f>F25</x:f>
        <x:v>42.075</x:v>
      </x:c>
      <x:c r="G61" s="5" t="n">
        <x:f>G25</x:f>
        <x:v>41.312</x:v>
      </x:c>
      <x:c r="H61" s="4" t="n">
        <x:f>H25</x:f>
        <x:v>41.06485856326125</x:v>
      </x:c>
    </x:row>
    <x:row r="62">
      <x:c r="B62" s="2" t="s">
        <x:v>220</x:v>
      </x:c>
      <x:c r="C62" s="5"/>
      <x:c r="D62" s="5"/>
      <x:c r="E62" s="5"/>
      <x:c r="F62" s="5"/>
      <x:c r="G62" s="5"/>
      <x:c r="H62" s="4" t="n">
        <x:f>H61-C61</x:f>
        <x:v>-1.8401414367387545</x:v>
      </x:c>
    </x:row>
    <x:row r="63">
      <x:c r="B63" s="2" t="s">
        <x:v>221</x:v>
      </x:c>
      <x:c r="C63" s="5"/>
      <x:c r="D63" s="5" t="n">
        <x:f>D61-C61</x:f>
        <x:v>-0.5690000000000026</x:v>
      </x:c>
      <x:c r="E63" s="5"/>
      <x:c r="F63" s="5" t="n">
        <x:f>F61-D61</x:f>
        <x:v>-0.2609999999999957</x:v>
      </x:c>
      <x:c r="G63" s="5" t="n">
        <x:f>G61-F61</x:f>
        <x:v>-0.7630000000000052</x:v>
      </x:c>
      <x:c r="H63" s="4" t="n">
        <x:f>H61-G61</x:f>
        <x:v>-0.247141436738751</x:v>
      </x:c>
    </x:row>
    <x:row r="64">
      <x:c r="B64" s="2" t="s">
        <x:v>233</x:v>
      </x:c>
      <x:c r="C64" s="5" t="n">
        <x:f>C26</x:f>
        <x:v>43.003</x:v>
      </x:c>
      <x:c r="D64" s="5" t="n">
        <x:f>D26</x:f>
        <x:v>42.6205</x:v>
      </x:c>
      <x:c r="E64" s="5" t="n">
        <x:f>E26</x:f>
        <x:v>42.8485</x:v>
      </x:c>
      <x:c r="F64" s="5" t="n">
        <x:f>F26</x:f>
        <x:v>42.2055</x:v>
      </x:c>
      <x:c r="G64" s="5" t="n">
        <x:f>G26</x:f>
        <x:v>41.6935</x:v>
      </x:c>
      <x:c r="H64" s="4" t="n">
        <x:f>H26</x:f>
        <x:v>41.18842928163062</x:v>
      </x:c>
    </x:row>
    <x:row r="65">
      <x:c r="B65" s="2" t="s">
        <x:v>220</x:v>
      </x:c>
      <x:c r="C65" s="5"/>
      <x:c r="D65" s="5"/>
      <x:c r="E65" s="5"/>
      <x:c r="F65" s="5"/>
      <x:c r="G65" s="5"/>
      <x:c r="H65" s="4" t="n">
        <x:f>H64-C64</x:f>
        <x:v>-1.8145707183693816</x:v>
      </x:c>
    </x:row>
    <x:row r="66">
      <x:c r="B66" s="2" t="s">
        <x:v>221</x:v>
      </x:c>
      <x:c r="C66" s="5"/>
      <x:c r="D66" s="5" t="n">
        <x:f>D64-C64</x:f>
        <x:v>-0.3825000000000003</x:v>
      </x:c>
      <x:c r="E66" s="5"/>
      <x:c r="F66" s="5" t="n">
        <x:f>F64-D64</x:f>
        <x:v>-0.41499999999999915</x:v>
      </x:c>
      <x:c r="G66" s="5" t="n">
        <x:f>G64-F64</x:f>
        <x:v>-0.5120000000000005</x:v>
      </x:c>
      <x:c r="H66" s="4" t="n">
        <x:f>H64-G64</x:f>
        <x:v>-0.5050707183693817</x:v>
      </x:c>
    </x:row>
  </x:sheetData>
  <x:pageMargins left="0.7" right="0.7" top="0.75" bottom="0.75" header="0.3" footer="0.3"/>
  <x:legacyDrawing xmlns:r="http://schemas.openxmlformats.org/officeDocument/2006/relationships" r:id="R5d5a159ce00a43da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2" customWidth="1"/>
    <x:col min="3" max="3" width="14" customWidth="1"/>
    <x:col min="4" max="4" width="13" customWidth="1"/>
    <x:col min="5" max="5" width="37" customWidth="1"/>
    <x:col min="6" max="8" width="12" customWidth="1"/>
    <x:col min="9" max="9" width="16" customWidth="1"/>
    <x:col min="10" max="10" width="17" customWidth="1"/>
    <x:col min="12" max="12" width="48" customWidth="1"/>
  </x:cols>
  <x:sheetData>
    <x:row r="2">
      <x:c r="B2" s="3" t="s">
        <x:v>0</x:v>
      </x:c>
      <x:c r="C2" s="3"/>
      <x:c r="D2" s="3"/>
      <x:c r="E2" s="3"/>
      <x:c r="F2" s="3"/>
      <x:c r="G2" s="3"/>
      <x:c r="H2" s="3"/>
    </x:row>
    <x:row r="3">
      <x:c r="B3" s="2" t="s">
        <x:v>234</x:v>
      </x:c>
      <x:c r="C3" s="2"/>
      <x:c r="D3" s="2"/>
      <x:c r="E3" s="2"/>
      <x:c r="F3" s="2"/>
      <x:c r="G3" s="2"/>
      <x:c r="H3" s="2"/>
    </x:row>
    <x:row r="4">
      <x:c r="B4" s="2" t="s">
        <x:v>2</x:v>
      </x:c>
      <x:c r="C4" s="2"/>
      <x:c r="D4" s="2"/>
      <x:c r="E4" s="2"/>
      <x:c r="F4" s="2"/>
      <x:c r="G4" s="2"/>
      <x:c r="H4" s="2"/>
    </x:row>
    <x:row r="5">
      <x:c r="B5" s="2"/>
      <x:c r="C5" s="2"/>
      <x:c r="D5" s="2"/>
      <x:c r="E5" s="2"/>
      <x:c r="F5" s="2"/>
      <x:c r="G5" s="2"/>
      <x:c r="H5" s="2"/>
    </x:row>
    <x:row r="6">
      <x:c r="B6" s="10" t="s">
        <x:v>3</x:v>
      </x:c>
      <x:c r="C6" s="55" t="s">
        <x:v>4</x:v>
      </x:c>
      <x:c r="D6" s="55" t="s">
        <x:v>5</x:v>
      </x:c>
      <x:c r="E6" s="55" t="s">
        <x:v>6</x:v>
      </x:c>
      <x:c r="F6" s="55" t="s">
        <x:v>7</x:v>
      </x:c>
      <x:c r="G6" s="55" t="s">
        <x:v>8</x:v>
      </x:c>
      <x:c r="H6" s="56" t="s">
        <x:v>9</x:v>
      </x:c>
    </x:row>
    <x:row r="7">
      <x:c r="B7" s="2" t="s">
        <x:v>10</x:v>
      </x:c>
      <x:c r="C7" s="1">
        <x:v>45900</x:v>
      </x:c>
      <x:c r="D7" s="1">
        <x:v>45991</x:v>
      </x:c>
      <x:c r="E7" s="1">
        <x:v>45991</x:v>
      </x:c>
      <x:c r="F7" s="1">
        <x:v>46081</x:v>
      </x:c>
      <x:c r="G7" s="1">
        <x:v>46173</x:v>
      </x:c>
      <x:c r="H7" s="26">
        <x:v>46265</x:v>
      </x:c>
    </x:row>
    <x:row r="8">
      <x:c r="B8" s="2" t="s">
        <x:v>11</x:v>
      </x:c>
      <x:c r="C8" s="2">
        <x:v>92</x:v>
      </x:c>
      <x:c r="D8" s="2">
        <x:v>91</x:v>
      </x:c>
      <x:c r="E8" s="2">
        <x:v>365</x:v>
      </x:c>
      <x:c r="F8" s="2">
        <x:v>90</x:v>
      </x:c>
      <x:c r="G8" s="2">
        <x:v>92</x:v>
      </x:c>
      <x:c r="H8" s="17">
        <x:v>92</x:v>
      </x:c>
    </x:row>
    <x:row r="9">
      <x:c r="B9" s="2"/>
      <x:c r="C9" s="2"/>
      <x:c r="D9" s="2"/>
      <x:c r="E9" s="2"/>
      <x:c r="F9" s="2"/>
      <x:c r="G9" s="2"/>
      <x:c r="H9" s="2"/>
      <x:c r="I9" s="2"/>
      <x:c r="J9" s="2"/>
    </x:row>
    <x:row r="10">
      <x:c r="B10" s="10" t="s">
        <x:v>235</x:v>
      </x:c>
      <x:c r="C10" s="55" t="s">
        <x:v>236</x:v>
      </x:c>
      <x:c r="D10" s="10" t="s">
        <x:v>3</x:v>
      </x:c>
      <x:c r="E10" s="10" t="s">
        <x:v>237</x:v>
      </x:c>
      <x:c r="F10" s="55" t="s">
        <x:v>238</x:v>
      </x:c>
      <x:c r="G10" s="55" t="s">
        <x:v>239</x:v>
      </x:c>
      <x:c r="H10" s="55" t="s">
        <x:v>240</x:v>
      </x:c>
      <x:c r="I10" s="55" t="s">
        <x:v>241</x:v>
      </x:c>
      <x:c r="J10" s="10" t="s">
        <x:v>242</x:v>
      </x:c>
    </x:row>
    <x:row r="11">
      <x:c r="B11" s="2"/>
      <x:c r="C11" s="2"/>
      <x:c r="D11" s="2"/>
      <x:c r="E11" s="2"/>
      <x:c r="F11" s="2"/>
      <x:c r="G11" s="2"/>
      <x:c r="H11" s="2"/>
      <x:c r="I11" s="2"/>
      <x:c r="J11" s="2"/>
    </x:row>
    <x:row r="12">
      <x:c r="B12" s="2" t="s">
        <x:v>243</x:v>
      </x:c>
      <x:c r="C12" s="1">
        <x:v>46203</x:v>
      </x:c>
      <x:c r="D12" s="2" t="s">
        <x:v>244</x:v>
      </x:c>
      <x:c r="E12" s="2" t="s">
        <x:v>18</x:v>
      </x:c>
      <x:c r="F12" s="13">
        <x:v>990</x:v>
      </x:c>
      <x:c r="G12" s="13">
        <x:v>1002</x:v>
      </x:c>
      <x:c r="H12" s="5" t="n">
        <x:f>AVERAGE(F12:G12)</x:f>
        <x:v>996</x:v>
      </x:c>
      <x:c r="I12" s="5"/>
      <x:c r="J12" s="2"/>
    </x:row>
    <x:row r="13">
      <x:c r="B13" s="2" t="s">
        <x:v>245</x:v>
      </x:c>
      <x:c r="C13" s="1">
        <x:v>46203</x:v>
      </x:c>
      <x:c r="D13" s="2" t="s">
        <x:v>244</x:v>
      </x:c>
      <x:c r="E13" s="2" t="s">
        <x:v>246</x:v>
      </x:c>
      <x:c r="F13" s="12">
        <x:v>1.6</x:v>
      </x:c>
      <x:c r="G13" s="12">
        <x:v>1.74</x:v>
      </x:c>
      <x:c r="H13" s="15" t="n">
        <x:f>AVERAGE(F13:G13)</x:f>
        <x:v>1.67</x:v>
      </x:c>
      <x:c r="I13" s="15"/>
      <x:c r="J13" s="2"/>
    </x:row>
    <x:row r="14">
      <x:c r="B14" s="2" t="s">
        <x:v>247</x:v>
      </x:c>
      <x:c r="C14" s="1">
        <x:v>46203</x:v>
      </x:c>
      <x:c r="D14" s="2" t="s">
        <x:v>244</x:v>
      </x:c>
      <x:c r="E14" s="2" t="s">
        <x:v>248</x:v>
      </x:c>
      <x:c r="F14" s="12">
        <x:v>6.09</x:v>
      </x:c>
      <x:c r="G14" s="12">
        <x:v>6.21</x:v>
      </x:c>
      <x:c r="H14" s="15" t="n">
        <x:f>AVERAGE(F14:G14)</x:f>
        <x:v>6.15</x:v>
      </x:c>
      <x:c r="I14" s="15"/>
      <x:c r="J14" s="2"/>
    </x:row>
    <x:row r="15">
      <x:c r="B15" s="2" t="s">
        <x:v>249</x:v>
      </x:c>
      <x:c r="C15" s="1">
        <x:v>46203</x:v>
      </x:c>
      <x:c r="D15" s="2" t="s">
        <x:v>244</x:v>
      </x:c>
      <x:c r="E15" s="2" t="s">
        <x:v>250</x:v>
      </x:c>
      <x:c r="F15" s="18">
        <x:v>0.39</x:v>
      </x:c>
      <x:c r="G15" s="18">
        <x:v>0.39</x:v>
      </x:c>
      <x:c r="H15" s="25" t="n">
        <x:f>AVERAGE(F15:G15)</x:f>
        <x:v>0.39</x:v>
      </x:c>
      <x:c r="I15" s="25"/>
      <x:c r="J15" s="2"/>
    </x:row>
    <x:row r="16">
      <x:c r="B16" s="2" t="s">
        <x:v>251</x:v>
      </x:c>
      <x:c r="C16" s="1">
        <x:v>46203</x:v>
      </x:c>
      <x:c r="D16" s="2" t="s">
        <x:v>244</x:v>
      </x:c>
      <x:c r="E16" s="2" t="s">
        <x:v>252</x:v>
      </x:c>
      <x:c r="F16" s="13">
        <x:v>273</x:v>
      </x:c>
      <x:c r="G16" s="13">
        <x:v>285</x:v>
      </x:c>
      <x:c r="H16" s="5" t="n">
        <x:f>AVERAGE(F16:G16)</x:f>
        <x:v>279</x:v>
      </x:c>
      <x:c r="I16" s="5"/>
      <x:c r="J16" s="2"/>
    </x:row>
    <x:row r="17">
      <x:c r="B17" s="2" t="s">
        <x:v>253</x:v>
      </x:c>
      <x:c r="C17" s="1">
        <x:v>46203</x:v>
      </x:c>
      <x:c r="D17" s="2" t="s">
        <x:v>244</x:v>
      </x:c>
      <x:c r="E17" s="2" t="s">
        <x:v>254</x:v>
      </x:c>
      <x:c r="F17" s="18">
        <x:v>0.2</x:v>
      </x:c>
      <x:c r="G17" s="18">
        <x:v>0.2</x:v>
      </x:c>
      <x:c r="H17" s="25" t="n">
        <x:f>AVERAGE(F17:G17)</x:f>
        <x:v>0.2</x:v>
      </x:c>
      <x:c r="I17" s="25"/>
      <x:c r="J17" s="2"/>
    </x:row>
    <x:row r="18">
      <x:c r="B18" s="2" t="s">
        <x:v>255</x:v>
      </x:c>
      <x:c r="C18" s="1">
        <x:v>46203</x:v>
      </x:c>
      <x:c r="D18" s="2" t="s">
        <x:v>256</x:v>
      </x:c>
      <x:c r="E18" s="2" t="s">
        <x:v>18</x:v>
      </x:c>
      <x:c r="F18" s="13">
        <x:v>244</x:v>
      </x:c>
      <x:c r="G18" s="13">
        <x:v>250</x:v>
      </x:c>
      <x:c r="H18" s="5" t="n">
        <x:f>AVERAGE(F18:G18)</x:f>
        <x:v>247</x:v>
      </x:c>
      <x:c r="I18" s="5"/>
      <x:c r="J18" s="2"/>
    </x:row>
    <x:row r="19">
      <x:c r="B19" s="2" t="s">
        <x:v>257</x:v>
      </x:c>
      <x:c r="C19" s="1">
        <x:v>46203</x:v>
      </x:c>
      <x:c r="D19" s="2" t="s">
        <x:v>256</x:v>
      </x:c>
      <x:c r="E19" s="2" t="s">
        <x:v>246</x:v>
      </x:c>
      <x:c r="F19" s="12">
        <x:v>0.35</x:v>
      </x:c>
      <x:c r="G19" s="12">
        <x:v>0.41</x:v>
      </x:c>
      <x:c r="H19" s="15" t="n">
        <x:f>AVERAGE(F19:G19)</x:f>
        <x:v>0.38</x:v>
      </x:c>
      <x:c r="I19" s="15"/>
      <x:c r="J19" s="2"/>
    </x:row>
    <x:row r="20">
      <x:c r="B20" s="2" t="s">
        <x:v>258</x:v>
      </x:c>
      <x:c r="C20" s="1">
        <x:v>46203</x:v>
      </x:c>
      <x:c r="D20" s="2" t="s">
        <x:v>256</x:v>
      </x:c>
      <x:c r="E20" s="2" t="s">
        <x:v>248</x:v>
      </x:c>
      <x:c r="F20" s="12">
        <x:v>1.53</x:v>
      </x:c>
      <x:c r="G20" s="12">
        <x:v>1.59</x:v>
      </x:c>
      <x:c r="H20" s="15" t="n">
        <x:f>AVERAGE(F20:G20)</x:f>
        <x:v>1.56</x:v>
      </x:c>
      <x:c r="I20" s="15"/>
      <x:c r="J20" s="2"/>
    </x:row>
    <x:row r="21">
      <x:c r="B21" s="2" t="s">
        <x:v>259</x:v>
      </x:c>
      <x:c r="C21" s="1">
        <x:v>46111</x:v>
      </x:c>
      <x:c r="D21" s="2" t="s">
        <x:v>260</x:v>
      </x:c>
      <x:c r="E21" s="2" t="s">
        <x:v>18</x:v>
      </x:c>
      <x:c r="F21" s="13">
        <x:v>240</x:v>
      </x:c>
      <x:c r="G21" s="13">
        <x:v>246</x:v>
      </x:c>
      <x:c r="H21" s="5" t="n">
        <x:f>AVERAGE(F21:G21)</x:f>
        <x:v>243</x:v>
      </x:c>
      <x:c r="I21" s="22" t="n">
        <x:f>'Income Statement'!G10</x:f>
        <x:v>253.46499999999997</x:v>
      </x:c>
      <x:c r="J21" s="2" t="str">
        <x:f>IF(I21&gt;H21,"BEAT",IF(I21&lt;H21,"MISS","AT MID"))</x:f>
        <x:v>BEAT</x:v>
      </x:c>
    </x:row>
    <x:row r="22">
      <x:c r="B22" s="2" t="s">
        <x:v>261</x:v>
      </x:c>
      <x:c r="C22" s="1">
        <x:v>46111</x:v>
      </x:c>
      <x:c r="D22" s="2" t="s">
        <x:v>260</x:v>
      </x:c>
      <x:c r="E22" s="2" t="s">
        <x:v>248</x:v>
      </x:c>
      <x:c r="F22" s="12">
        <x:v>1.47</x:v>
      </x:c>
      <x:c r="G22" s="12">
        <x:v>1.53</x:v>
      </x:c>
      <x:c r="H22" s="15" t="n">
        <x:f>AVERAGE(F22:G22)</x:f>
        <x:v>1.5</x:v>
      </x:c>
      <x:c r="I22" s="24" t="n">
        <x:f>'Income Statement'!G54</x:f>
        <x:v>1.6159064051051752</x:v>
      </x:c>
      <x:c r="J22" s="2" t="str">
        <x:f>IF(I22&gt;H22,"BEAT",IF(I22&lt;H22,"MISS","AT MID"))</x:f>
        <x:v>BEAT</x:v>
      </x:c>
    </x:row>
    <x:row r="23">
      <x:c r="B23" s="2" t="s">
        <x:v>262</x:v>
      </x:c>
      <x:c r="C23" s="1">
        <x:v>46042</x:v>
      </x:c>
      <x:c r="D23" s="2" t="s">
        <x:v>263</x:v>
      </x:c>
      <x:c r="E23" s="2" t="s">
        <x:v>18</x:v>
      </x:c>
      <x:c r="F23" s="13">
        <x:v>244</x:v>
      </x:c>
      <x:c r="G23" s="13">
        <x:v>250</x:v>
      </x:c>
      <x:c r="H23" s="5" t="n">
        <x:f>AVERAGE(F23:G23)</x:f>
        <x:v>247</x:v>
      </x:c>
      <x:c r="I23" s="22" t="n">
        <x:f>'Income Statement'!F10</x:f>
        <x:v>247.79900000000004</x:v>
      </x:c>
      <x:c r="J23" s="2" t="str">
        <x:f>IF(I23&gt;H23,"BEAT",IF(I23&lt;H23,"MISS","AT MID"))</x:f>
        <x:v>BEAT</x:v>
      </x:c>
    </x:row>
    <x:row r="24">
      <x:c r="B24" s="2" t="s">
        <x:v>264</x:v>
      </x:c>
      <x:c r="C24" s="1">
        <x:v>46042</x:v>
      </x:c>
      <x:c r="D24" s="2" t="s">
        <x:v>263</x:v>
      </x:c>
      <x:c r="E24" s="2" t="s">
        <x:v>248</x:v>
      </x:c>
      <x:c r="F24" s="12">
        <x:v>1.56</x:v>
      </x:c>
      <x:c r="G24" s="12">
        <x:v>1.62</x:v>
      </x:c>
      <x:c r="H24" s="15" t="n">
        <x:f>AVERAGE(F24:G24)</x:f>
        <x:v>1.59</x:v>
      </x:c>
      <x:c r="I24" s="24" t="n">
        <x:f>'Income Statement'!F54</x:f>
        <x:v>1.598446020267267</x:v>
      </x:c>
      <x:c r="J24" s="2" t="str">
        <x:f>IF(I24&gt;H24,"BEAT",IF(I24&lt;H24,"MISS","AT MID"))</x:f>
        <x:v>BEAT</x:v>
      </x:c>
    </x:row>
    <x:row r="25">
      <x:c r="B25" s="2" t="s">
        <x:v>265</x:v>
      </x:c>
      <x:c r="C25" s="1">
        <x:v>46225</x:v>
      </x:c>
      <x:c r="D25" s="2" t="s">
        <x:v>256</x:v>
      </x:c>
      <x:c r="E25" s="2" t="s">
        <x:v>266</x:v>
      </x:c>
      <x:c r="F25" s="13">
        <x:v>250</x:v>
      </x:c>
      <x:c r="G25" s="5"/>
      <x:c r="H25" s="5" t="n">
        <x:f>F25</x:f>
        <x:v>250</x:v>
      </x:c>
      <x:c r="I25" s="5"/>
      <x:c r="J25" s="2"/>
    </x:row>
    <x:row r="26">
      <x:c r="B26" s="2" t="s">
        <x:v>267</x:v>
      </x:c>
      <x:c r="C26" s="1">
        <x:v>46225</x:v>
      </x:c>
      <x:c r="D26" s="2" t="s">
        <x:v>256</x:v>
      </x:c>
      <x:c r="E26" s="2" t="s">
        <x:v>268</x:v>
      </x:c>
      <x:c r="F26" s="12">
        <x:v>1.59</x:v>
      </x:c>
      <x:c r="G26" s="15"/>
      <x:c r="H26" s="15" t="n">
        <x:f>F26</x:f>
        <x:v>1.59</x:v>
      </x:c>
      <x:c r="I26" s="15"/>
      <x:c r="J26" s="2"/>
    </x:row>
    <x:row r="27"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31.5">
      <x:c r="B28" s="2"/>
      <x:c r="C28" s="2"/>
      <x:c r="D28" s="2"/>
      <x:c r="E28" s="2"/>
      <x:c r="F28" s="2"/>
      <x:c r="G28" s="2"/>
      <x:c r="H28" s="2"/>
      <x:c r="I28" s="2"/>
      <x:c r="J28" s="2"/>
      <x:c r="L28" s="6" t="s">
        <x:v>269</x:v>
      </x:c>
    </x:row>
  </x:sheetData>
  <x:pageMargins left="0.7" right="0.7" top="0.75" bottom="0.75" header="0.3" footer="0.3"/>
  <x:legacyDrawing xmlns:r="http://schemas.openxmlformats.org/officeDocument/2006/relationships" r:id="R05ced498aa40451d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2" customWidth="1"/>
    <x:col min="3" max="3" width="20" customWidth="1"/>
    <x:col min="4" max="4" width="24" customWidth="1"/>
    <x:col min="5" max="5" width="72" customWidth="1"/>
    <x:col min="6" max="6" width="46" customWidth="1"/>
    <x:col min="7" max="8" width="15" customWidth="1"/>
    <x:col min="9" max="9" width="3" customWidth="1"/>
  </x:cols>
  <x:sheetData>
    <x:row r="2">
      <x:c r="B2" s="3" t="s">
        <x:v>0</x:v>
      </x:c>
      <x:c r="C2" s="3"/>
      <x:c r="D2" s="3"/>
      <x:c r="E2" s="3"/>
      <x:c r="F2" s="3"/>
      <x:c r="G2" s="3"/>
      <x:c r="H2" s="3"/>
    </x:row>
    <x:row r="3">
      <x:c r="B3" s="2" t="s">
        <x:v>270</x:v>
      </x:c>
      <x:c r="C3" s="2"/>
      <x:c r="D3" s="2"/>
      <x:c r="E3" s="2"/>
      <x:c r="F3" s="2"/>
      <x:c r="G3" s="2"/>
      <x:c r="H3" s="2"/>
    </x:row>
    <x:row r="4">
      <x:c r="B4" s="2" t="s">
        <x:v>2</x:v>
      </x:c>
      <x:c r="C4" s="2"/>
      <x:c r="D4" s="2"/>
      <x:c r="E4" s="2"/>
      <x:c r="F4" s="2"/>
      <x:c r="G4" s="2"/>
      <x:c r="H4" s="2"/>
    </x:row>
    <x:row r="5">
      <x:c r="B5" s="2"/>
      <x:c r="C5" s="2"/>
      <x:c r="D5" s="2"/>
      <x:c r="E5" s="2"/>
      <x:c r="F5" s="2"/>
      <x:c r="G5" s="2"/>
      <x:c r="H5" s="2"/>
    </x:row>
    <x:row r="6">
      <x:c r="B6" s="10" t="s">
        <x:v>3</x:v>
      </x:c>
      <x:c r="C6" s="55" t="s">
        <x:v>4</x:v>
      </x:c>
      <x:c r="D6" s="55" t="s">
        <x:v>5</x:v>
      </x:c>
      <x:c r="E6" s="55" t="s">
        <x:v>6</x:v>
      </x:c>
      <x:c r="F6" s="55" t="s">
        <x:v>7</x:v>
      </x:c>
      <x:c r="G6" s="55" t="s">
        <x:v>8</x:v>
      </x:c>
      <x:c r="H6" s="56" t="s">
        <x:v>9</x:v>
      </x:c>
    </x:row>
    <x:row r="7">
      <x:c r="B7" s="2" t="s">
        <x:v>10</x:v>
      </x:c>
      <x:c r="C7" s="1">
        <x:v>45900</x:v>
      </x:c>
      <x:c r="D7" s="1">
        <x:v>45991</x:v>
      </x:c>
      <x:c r="E7" s="1">
        <x:v>45991</x:v>
      </x:c>
      <x:c r="F7" s="1">
        <x:v>46081</x:v>
      </x:c>
      <x:c r="G7" s="1">
        <x:v>46173</x:v>
      </x:c>
      <x:c r="H7" s="26">
        <x:v>46265</x:v>
      </x:c>
    </x:row>
    <x:row r="8">
      <x:c r="B8" s="2" t="s">
        <x:v>11</x:v>
      </x:c>
      <x:c r="C8" s="2">
        <x:v>92</x:v>
      </x:c>
      <x:c r="D8" s="2">
        <x:v>91</x:v>
      </x:c>
      <x:c r="E8" s="2">
        <x:v>365</x:v>
      </x:c>
      <x:c r="F8" s="2">
        <x:v>90</x:v>
      </x:c>
      <x:c r="G8" s="2">
        <x:v>92</x:v>
      </x:c>
      <x:c r="H8" s="17">
        <x:v>92</x:v>
      </x:c>
    </x:row>
    <x:row r="9">
      <x:c r="B9" s="2"/>
      <x:c r="C9" s="2"/>
      <x:c r="D9" s="2"/>
      <x:c r="E9" s="2"/>
      <x:c r="F9" s="2"/>
    </x:row>
    <x:row r="10">
      <x:c r="B10" s="10" t="s">
        <x:v>271</x:v>
      </x:c>
      <x:c r="C10" s="55" t="s">
        <x:v>272</x:v>
      </x:c>
      <x:c r="D10" s="10" t="s">
        <x:v>273</x:v>
      </x:c>
      <x:c r="E10" s="10" t="s">
        <x:v>274</x:v>
      </x:c>
      <x:c r="F10" s="10" t="s">
        <x:v>275</x:v>
      </x:c>
    </x:row>
    <x:row r="11">
      <x:c r="B11" s="2" t="s">
        <x:v>276</x:v>
      </x:c>
      <x:c r="C11" s="1">
        <x:v>45929</x:v>
      </x:c>
      <x:c r="D11" s="2" t="s">
        <x:v>277</x:v>
      </x:c>
      <x:c r="E11" s="2" t="s">
        <x:v>278</x:v>
      </x:c>
      <x:c r="F11" s="2" t="s">
        <x:v>279</x:v>
      </x:c>
    </x:row>
    <x:row r="12">
      <x:c r="B12" s="2" t="s">
        <x:v>280</x:v>
      </x:c>
      <x:c r="C12" s="1">
        <x:v>46042</x:v>
      </x:c>
      <x:c r="D12" s="2" t="s">
        <x:v>277</x:v>
      </x:c>
      <x:c r="E12" s="2" t="s">
        <x:v>281</x:v>
      </x:c>
      <x:c r="F12" s="2" t="s">
        <x:v>282</x:v>
      </x:c>
    </x:row>
    <x:row r="13">
      <x:c r="B13" s="2" t="s">
        <x:v>283</x:v>
      </x:c>
      <x:c r="C13" s="1">
        <x:v>46042</x:v>
      </x:c>
      <x:c r="D13" s="2" t="s">
        <x:v>284</x:v>
      </x:c>
      <x:c r="E13" s="2" t="s">
        <x:v>285</x:v>
      </x:c>
      <x:c r="F13" s="2" t="s">
        <x:v>286</x:v>
      </x:c>
    </x:row>
    <x:row r="14">
      <x:c r="B14" s="2" t="s">
        <x:v>287</x:v>
      </x:c>
      <x:c r="C14" s="1">
        <x:v>46111</x:v>
      </x:c>
      <x:c r="D14" s="2" t="s">
        <x:v>277</x:v>
      </x:c>
      <x:c r="E14" s="2" t="s">
        <x:v>288</x:v>
      </x:c>
      <x:c r="F14" s="2" t="s">
        <x:v>289</x:v>
      </x:c>
    </x:row>
    <x:row r="15">
      <x:c r="B15" s="2" t="s">
        <x:v>290</x:v>
      </x:c>
      <x:c r="C15" s="1">
        <x:v>46111</x:v>
      </x:c>
      <x:c r="D15" s="2" t="s">
        <x:v>291</x:v>
      </x:c>
      <x:c r="E15" s="2" t="s">
        <x:v>292</x:v>
      </x:c>
      <x:c r="F15" s="2" t="s">
        <x:v>293</x:v>
      </x:c>
    </x:row>
    <x:row r="16">
      <x:c r="B16" s="2" t="s">
        <x:v>294</x:v>
      </x:c>
      <x:c r="C16" s="1">
        <x:v>46203</x:v>
      </x:c>
      <x:c r="D16" s="2" t="s">
        <x:v>277</x:v>
      </x:c>
      <x:c r="E16" s="2" t="s">
        <x:v>295</x:v>
      </x:c>
      <x:c r="F16" s="2" t="s">
        <x:v>296</x:v>
      </x:c>
    </x:row>
    <x:row r="17">
      <x:c r="B17" s="2" t="s">
        <x:v>297</x:v>
      </x:c>
      <x:c r="C17" s="1">
        <x:v>46203</x:v>
      </x:c>
      <x:c r="D17" s="2" t="s">
        <x:v>291</x:v>
      </x:c>
      <x:c r="E17" s="2" t="s">
        <x:v>298</x:v>
      </x:c>
      <x:c r="F17" s="2" t="s">
        <x:v>299</x:v>
      </x:c>
    </x:row>
    <x:row r="18">
      <x:c r="B18" s="2" t="s">
        <x:v>300</x:v>
      </x:c>
      <x:c r="C18" s="1">
        <x:v>46225</x:v>
      </x:c>
      <x:c r="D18" s="2" t="s">
        <x:v>291</x:v>
      </x:c>
      <x:c r="E18" s="2" t="s">
        <x:v>301</x:v>
      </x:c>
      <x:c r="F18" s="2" t="s">
        <x:v>302</x:v>
      </x:c>
    </x:row>
    <x:row r="19">
      <x:c r="B19" s="2" t="s">
        <x:v>303</x:v>
      </x:c>
      <x:c r="C19" s="1">
        <x:v>46287</x:v>
      </x:c>
      <x:c r="D19" s="2" t="s">
        <x:v>304</x:v>
      </x:c>
      <x:c r="E19" s="2" t="s">
        <x:v>305</x:v>
      </x:c>
      <x:c r="F19" s="2" t="s">
        <x:v>306</x:v>
      </x:c>
    </x:row>
    <x:row r="20">
      <x:c r="B20" s="2" t="s">
        <x:v>307</x:v>
      </x:c>
      <x:c r="C20" s="1">
        <x:v>46290</x:v>
      </x:c>
      <x:c r="D20" s="2" t="s">
        <x:v>308</x:v>
      </x:c>
      <x:c r="E20" s="2" t="s">
        <x:v>309</x:v>
      </x:c>
      <x:c r="F20" s="2" t="s">
        <x:v>310</x:v>
      </x:c>
    </x:row>
    <x:row r="21">
      <x:c r="B21" s="2" t="s">
        <x:v>311</x:v>
      </x:c>
      <x:c r="C21" s="1">
        <x:v>46042</x:v>
      </x:c>
      <x:c r="D21" s="2" t="s">
        <x:v>312</x:v>
      </x:c>
      <x:c r="E21" s="2" t="s">
        <x:v>313</x:v>
      </x:c>
      <x:c r="F21" s="2" t="s">
        <x:v>314</x:v>
      </x:c>
    </x:row>
    <x:row r="22">
      <x:c r="B22" s="2" t="s">
        <x:v>315</x:v>
      </x:c>
      <x:c r="C22" s="1">
        <x:v>46289</x:v>
      </x:c>
      <x:c r="D22" s="2" t="s">
        <x:v>316</x:v>
      </x:c>
      <x:c r="E22" s="2" t="s">
        <x:v>317</x:v>
      </x:c>
      <x:c r="F22" s="2" t="s">
        <x:v>318</x:v>
      </x:c>
    </x:row>
    <x:row r="23">
      <x:c r="B23" s="2" t="s">
        <x:v>319</x:v>
      </x:c>
      <x:c r="C23" s="1">
        <x:v>46289</x:v>
      </x:c>
      <x:c r="D23" s="2" t="s">
        <x:v>316</x:v>
      </x:c>
      <x:c r="E23" s="2" t="s">
        <x:v>320</x:v>
      </x:c>
      <x:c r="F23" s="2" t="s">
        <x:v>321</x:v>
      </x:c>
    </x:row>
    <x:row r="24">
      <x:c r="B24" s="2" t="s">
        <x:v>322</x:v>
      </x:c>
      <x:c r="C24" s="1">
        <x:v>46203</x:v>
      </x:c>
      <x:c r="D24" s="2" t="s">
        <x:v>323</x:v>
      </x:c>
      <x:c r="E24" s="2" t="s">
        <x:v>324</x:v>
      </x:c>
      <x:c r="F24" s="2" t="s">
        <x:v>325</x:v>
      </x:c>
    </x:row>
    <x:row r="25">
      <x:c r="B25" s="2"/>
      <x:c r="C25" s="2"/>
      <x:c r="D25" s="2"/>
      <x:c r="E25" s="2"/>
      <x:c r="F25" s="2"/>
    </x:row>
    <x:row r="26">
      <x:c r="B26" s="2" t="s">
        <x:v>326</x:v>
      </x:c>
      <x:c r="C26" s="1">
        <x:v>46203</x:v>
      </x:c>
      <x:c r="D26" s="2" t="s">
        <x:v>327</x:v>
      </x:c>
      <x:c r="E26" s="2" t="s">
        <x:v>294</x:v>
      </x:c>
      <x:c r="F26" s="2" t="s">
        <x:v>328</x:v>
      </x:c>
    </x:row>
    <x:row r="27">
      <x:c r="B27" s="2" t="s">
        <x:v>329</x:v>
      </x:c>
      <x:c r="C27" s="1">
        <x:v>46042</x:v>
      </x:c>
      <x:c r="D27" s="2" t="s">
        <x:v>330</x:v>
      </x:c>
      <x:c r="E27" s="2" t="s">
        <x:v>331</x:v>
      </x:c>
      <x:c r="F27" s="2" t="s">
        <x:v>332</x:v>
      </x:c>
    </x:row>
    <x:row r="28">
      <x:c r="B28" s="2" t="s">
        <x:v>333</x:v>
      </x:c>
      <x:c r="C28" s="1">
        <x:v>46289</x:v>
      </x:c>
      <x:c r="D28" s="2" t="s">
        <x:v>334</x:v>
      </x:c>
      <x:c r="E28" s="2" t="s">
        <x:v>335</x:v>
      </x:c>
      <x:c r="F28" s="2" t="s">
        <x:v>336</x:v>
      </x:c>
    </x:row>
    <x:row r="29">
      <x:c r="B29" s="2" t="s">
        <x:v>337</x:v>
      </x:c>
      <x:c r="C29" s="1">
        <x:v>46291</x:v>
      </x:c>
      <x:c r="D29" s="2" t="s">
        <x:v>338</x:v>
      </x:c>
      <x:c r="E29" s="2" t="s">
        <x:v>339</x:v>
      </x:c>
      <x:c r="F29" s="2" t="s">
        <x:v>340</x:v>
      </x:c>
    </x:row>
    <x:row r="30">
      <x:c r="B30" s="2"/>
      <x:c r="C30" s="2"/>
      <x:c r="D30" s="2"/>
      <x:c r="E30" s="2"/>
      <x:c r="F30" s="2"/>
    </x:row>
    <x:row r="31">
      <x:c r="B31" s="10" t="s">
        <x:v>341</x:v>
      </x:c>
      <x:c r="C31" s="10" t="s">
        <x:v>342</x:v>
      </x:c>
      <x:c r="D31" s="10" t="s">
        <x:v>273</x:v>
      </x:c>
      <x:c r="E31" s="10" t="s">
        <x:v>343</x:v>
      </x:c>
      <x:c r="F31" s="10" t="s">
        <x:v>344</x:v>
      </x:c>
    </x:row>
    <x:row r="32">
      <x:c r="B32" s="2" t="s">
        <x:v>345</x:v>
      </x:c>
      <x:c r="C32" s="47" t="str">
        <x:f>Inputs!L70</x:f>
        <x:v>2026-09-24 (date only)</x:v>
      </x:c>
      <x:c r="D32" s="2" t="s">
        <x:v>334</x:v>
      </x:c>
      <x:c r="E32" s="47" t="str">
        <x:f>Inputs!L72</x:f>
        <x:v>c2bba6c20e9011bebeb214a1a7bfcc6ed7fe7b2397cac29941cb9639db46efb5</x:v>
      </x:c>
      <x:c r="F32" s="2" t="s">
        <x:v>346</x:v>
      </x:c>
    </x:row>
    <x:row r="33">
      <x:c r="B33" s="2" t="s">
        <x:v>347</x:v>
      </x:c>
      <x:c r="C33" s="47" t="str">
        <x:f>Inputs!L70</x:f>
        <x:v>2026-09-24 (date only)</x:v>
      </x:c>
      <x:c r="D33" s="2" t="s">
        <x:v>334</x:v>
      </x:c>
      <x:c r="E33" s="47" t="str">
        <x:f>Inputs!L71</x:f>
        <x:v>8f2a83ebb5c33552dda97a307c8df14ff1563f73eef13eb1bfbf5e93fa662fff</x:v>
      </x:c>
      <x:c r="F33" s="2" t="s">
        <x:v>348</x:v>
      </x:c>
    </x:row>
    <x:row r="34">
      <x:c r="B34" s="2" t="s">
        <x:v>349</x:v>
      </x:c>
      <x:c r="C34" s="47" t="str">
        <x:f>Inputs!L70</x:f>
        <x:v>2026-09-24 (date only)</x:v>
      </x:c>
      <x:c r="D34" s="2" t="s">
        <x:v>334</x:v>
      </x:c>
      <x:c r="E34" s="47" t="str">
        <x:f>Inputs!L72</x:f>
        <x:v>c2bba6c20e9011bebeb214a1a7bfcc6ed7fe7b2397cac29941cb9639db46efb5</x:v>
      </x:c>
      <x:c r="F34" s="2" t="s">
        <x:v>350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4" customWidth="1"/>
    <x:col min="3" max="8" width="12" customWidth="1"/>
    <x:col min="9" max="9" width="3" customWidth="1"/>
    <x:col min="11" max="11" width="37" customWidth="1"/>
    <x:col min="12" max="12" width="70" customWidth="1"/>
    <x:col min="14" max="14" width="39" customWidth="1"/>
    <x:col min="15" max="15" width="22" customWidth="1"/>
    <x:col min="16" max="16" width="54" customWidth="1"/>
  </x:cols>
  <x:sheetData>
    <x:row r="2">
      <x:c r="B2" s="3" t="s">
        <x:v>0</x:v>
      </x:c>
      <x:c r="C2" s="3"/>
      <x:c r="D2" s="3"/>
      <x:c r="E2" s="3"/>
      <x:c r="F2" s="3"/>
      <x:c r="G2" s="3"/>
      <x:c r="H2" s="3"/>
    </x:row>
    <x:row r="3">
      <x:c r="B3" s="2" t="s">
        <x:v>351</x:v>
      </x:c>
      <x:c r="C3" s="2"/>
      <x:c r="D3" s="2"/>
      <x:c r="E3" s="2"/>
      <x:c r="F3" s="2"/>
      <x:c r="G3" s="2"/>
      <x:c r="H3" s="2"/>
    </x:row>
    <x:row r="4">
      <x:c r="B4" s="2" t="s">
        <x:v>2</x:v>
      </x:c>
      <x:c r="C4" s="2"/>
      <x:c r="D4" s="2"/>
      <x:c r="E4" s="2"/>
      <x:c r="F4" s="2"/>
      <x:c r="G4" s="2"/>
      <x:c r="H4" s="2"/>
    </x:row>
    <x:row r="5">
      <x:c r="B5" s="2"/>
      <x:c r="C5" s="2"/>
      <x:c r="D5" s="2"/>
      <x:c r="E5" s="2"/>
      <x:c r="F5" s="2"/>
      <x:c r="G5" s="2"/>
      <x:c r="H5" s="2"/>
    </x:row>
    <x:row r="6">
      <x:c r="B6" s="10" t="s">
        <x:v>3</x:v>
      </x:c>
      <x:c r="C6" s="55" t="s">
        <x:v>4</x:v>
      </x:c>
      <x:c r="D6" s="55" t="s">
        <x:v>5</x:v>
      </x:c>
      <x:c r="E6" s="55" t="s">
        <x:v>6</x:v>
      </x:c>
      <x:c r="F6" s="55" t="s">
        <x:v>7</x:v>
      </x:c>
      <x:c r="G6" s="55" t="s">
        <x:v>8</x:v>
      </x:c>
      <x:c r="H6" s="56" t="s">
        <x:v>9</x:v>
      </x:c>
    </x:row>
    <x:row r="7">
      <x:c r="B7" s="2" t="s">
        <x:v>10</x:v>
      </x:c>
      <x:c r="C7" s="1">
        <x:v>45900</x:v>
      </x:c>
      <x:c r="D7" s="1">
        <x:v>45991</x:v>
      </x:c>
      <x:c r="E7" s="1">
        <x:v>45991</x:v>
      </x:c>
      <x:c r="F7" s="1">
        <x:v>46081</x:v>
      </x:c>
      <x:c r="G7" s="1">
        <x:v>46173</x:v>
      </x:c>
      <x:c r="H7" s="26">
        <x:v>46265</x:v>
      </x:c>
    </x:row>
    <x:row r="8">
      <x:c r="B8" s="2" t="s">
        <x:v>11</x:v>
      </x:c>
      <x:c r="C8" s="2">
        <x:v>92</x:v>
      </x:c>
      <x:c r="D8" s="2">
        <x:v>91</x:v>
      </x:c>
      <x:c r="E8" s="2">
        <x:v>365</x:v>
      </x:c>
      <x:c r="F8" s="2">
        <x:v>90</x:v>
      </x:c>
      <x:c r="G8" s="2">
        <x:v>92</x:v>
      </x:c>
      <x:c r="H8" s="17">
        <x:v>92</x:v>
      </x:c>
    </x:row>
    <x:row r="9"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</x:row>
    <x:row r="10" ht="43.5">
      <x:c r="B10" s="50" t="s">
        <x:v>352</x:v>
      </x:c>
      <x:c r="C10" s="60" t="s">
        <x:v>353</x:v>
      </x:c>
      <x:c r="D10" s="60" t="s">
        <x:v>354</x:v>
      </x:c>
      <x:c r="E10" s="60" t="s">
        <x:v>355</x:v>
      </x:c>
      <x:c r="F10" s="60" t="s">
        <x:v>356</x:v>
      </x:c>
      <x:c r="G10" s="60" t="s">
        <x:v>357</x:v>
      </x:c>
      <x:c r="H10" s="60" t="s">
        <x:v>358</x:v>
      </x:c>
      <x:c r="I10" s="60" t="s">
        <x:v>359</x:v>
      </x:c>
      <x:c r="J10" s="2"/>
      <x:c r="K10" s="2" t="s">
        <x:v>360</x:v>
      </x:c>
      <x:c r="L10" s="2" t="s">
        <x:v>361</x:v>
      </x:c>
      <x:c r="M10" s="2"/>
      <x:c r="N10" s="53" t="s">
        <x:v>362</x:v>
      </x:c>
      <x:c r="O10" s="52">
        <x:v>-0.05768422273445539</x:v>
      </x:c>
    </x:row>
    <x:row r="11">
      <x:c r="B11" s="1">
        <x:v>45716</x:v>
      </x:c>
      <x:c r="C11" s="49">
        <x:v>1.06</x:v>
      </x:c>
      <x:c r="D11" s="49">
        <x:v>1.31</x:v>
      </x:c>
      <x:c r="E11" s="49">
        <x:v>0.04</x:v>
      </x:c>
      <x:c r="F11" s="49">
        <x:v>0.24</x:v>
      </x:c>
      <x:c r="G11" s="49">
        <x:v>235.64</x:v>
      </x:c>
      <x:c r="H11" s="49">
        <x:v>238.02</x:v>
      </x:c>
      <x:c r="I11" s="1">
        <x:v>45747</x:v>
      </x:c>
      <x:c r="J11" s="2"/>
      <x:c r="K11" s="2" t="s">
        <x:v>363</x:v>
      </x:c>
      <x:c r="L11" s="2" t="s">
        <x:v>0</x:v>
      </x:c>
      <x:c r="M11" s="2"/>
      <x:c r="N11" s="2" t="s">
        <x:v>364</x:v>
      </x:c>
      <x:c r="O11" s="18">
        <x:v>0.009661931200727114</x:v>
      </x:c>
    </x:row>
    <x:row r="12">
      <x:c r="B12" s="1">
        <x:v>45808</x:v>
      </x:c>
      <x:c r="C12" s="49">
        <x:v>1.3</x:v>
      </x:c>
      <x:c r="D12" s="49">
        <x:v>1.4</x:v>
      </x:c>
      <x:c r="E12" s="49">
        <x:v>0.28</x:v>
      </x:c>
      <x:c r="F12" s="49">
        <x:v>0.39</x:v>
      </x:c>
      <x:c r="G12" s="49">
        <x:v>237.23</x:v>
      </x:c>
      <x:c r="H12" s="49">
        <x:v>237.36</x:v>
      </x:c>
      <x:c r="I12" s="1">
        <x:v>45838</x:v>
      </x:c>
      <x:c r="J12" s="2"/>
      <x:c r="K12" s="2" t="s">
        <x:v>365</x:v>
      </x:c>
      <x:c r="L12" s="2" t="s">
        <x:v>30</x:v>
      </x:c>
      <x:c r="M12" s="2"/>
      <x:c r="N12" s="2" t="s">
        <x:v>366</x:v>
      </x:c>
      <x:c r="O12" s="18">
        <x:v>0.020478049448668045</x:v>
      </x:c>
    </x:row>
    <x:row r="13">
      <x:c r="B13" s="1">
        <x:v>45900</x:v>
      </x:c>
      <x:c r="C13" s="49">
        <x:v>1.3</x:v>
      </x:c>
      <x:c r="D13" s="49">
        <x:v>1.5</x:v>
      </x:c>
      <x:c r="E13" s="49">
        <x:v>0.33</x:v>
      </x:c>
      <x:c r="F13" s="49">
        <x:v>0.44</x:v>
      </x:c>
      <x:c r="G13" s="49">
        <x:v>240.11</x:v>
      </x:c>
      <x:c r="H13" s="49">
        <x:v>249.8</x:v>
      </x:c>
      <x:c r="I13" s="1">
        <x:v>45929</x:v>
      </x:c>
      <x:c r="J13" s="2"/>
      <x:c r="K13" s="2" t="s">
        <x:v>367</x:v>
      </x:c>
      <x:c r="L13" s="49">
        <x:v>33351</x:v>
      </x:c>
      <x:c r="M13" s="2"/>
      <x:c r="N13" s="2" t="s">
        <x:v>368</x:v>
      </x:c>
      <x:c r="O13" s="18">
        <x:v>0.003996490886051252</x:v>
      </x:c>
    </x:row>
    <x:row r="14">
      <x:c r="B14" s="1">
        <x:v>45991</x:v>
      </x:c>
      <x:c r="C14" s="49">
        <x:v>1.31</x:v>
      </x:c>
      <x:c r="D14" s="49">
        <x:v>1.51</x:v>
      </x:c>
      <x:c r="E14" s="49">
        <x:v>0.32</x:v>
      </x:c>
      <x:c r="F14" s="49">
        <x:v>0.59</x:v>
      </x:c>
      <x:c r="G14" s="49">
        <x:v>252.86</x:v>
      </x:c>
      <x:c r="H14" s="49">
        <x:v>252.67</x:v>
      </x:c>
      <x:c r="I14" s="1">
        <x:v>46042</x:v>
      </x:c>
      <x:c r="J14" s="2"/>
      <x:c r="K14" s="2" t="s">
        <x:v>369</x:v>
      </x:c>
      <x:c r="L14" s="49">
        <x:v>6</x:v>
      </x:c>
      <x:c r="M14" s="2"/>
      <x:c r="N14" s="2" t="s">
        <x:v>370</x:v>
      </x:c>
      <x:c r="O14" s="18">
        <x:v>0.005760368663594528</x:v>
      </x:c>
    </x:row>
    <x:row r="15">
      <x:c r="B15" s="1">
        <x:v>46081</x:v>
      </x:c>
      <x:c r="C15" s="49">
        <x:v>1.57</x:v>
      </x:c>
      <x:c r="D15" s="49">
        <x:v>1.6</x:v>
      </x:c>
      <x:c r="E15" s="49">
        <x:v>0.51</x:v>
      </x:c>
      <x:c r="F15" s="49">
        <x:v>0.53</x:v>
      </x:c>
      <x:c r="G15" s="49">
        <x:v>246.4</x:v>
      </x:c>
      <x:c r="H15" s="49">
        <x:v>247.8</x:v>
      </x:c>
      <x:c r="I15" s="1">
        <x:v>46111</x:v>
      </x:c>
      <x:c r="J15" s="2"/>
      <x:c r="K15" s="2" t="s">
        <x:v>371</x:v>
      </x:c>
      <x:c r="L15" s="2" t="s">
        <x:v>372</x:v>
      </x:c>
      <x:c r="M15" s="2"/>
      <x:c r="N15" s="2" t="s">
        <x:v>373</x:v>
      </x:c>
      <x:c r="O15" s="18">
        <x:v>0</x:v>
      </x:c>
    </x:row>
    <x:row r="16">
      <x:c r="B16" s="1">
        <x:v>46173</x:v>
      </x:c>
      <x:c r="C16" s="49">
        <x:v>1.49</x:v>
      </x:c>
      <x:c r="D16" s="49">
        <x:v>1.62</x:v>
      </x:c>
      <x:c r="E16" s="49">
        <x:v>0.39</x:v>
      </x:c>
      <x:c r="F16" s="49">
        <x:v>0.5</x:v>
      </x:c>
      <x:c r="G16" s="49">
        <x:v>242.74</x:v>
      </x:c>
      <x:c r="H16" s="49">
        <x:v>253.47</x:v>
      </x:c>
      <x:c r="I16" s="1">
        <x:v>46203</x:v>
      </x:c>
      <x:c r="J16" s="2"/>
      <x:c r="K16" s="2" t="s">
        <x:v>374</x:v>
      </x:c>
      <x:c r="L16" s="2" t="s">
        <x:v>375</x:v>
      </x:c>
      <x:c r="M16" s="2"/>
      <x:c r="N16" s="2" t="s">
        <x:v>376</x:v>
      </x:c>
      <x:c r="O16" s="49">
        <x:v>0.2</x:v>
      </x:c>
    </x:row>
    <x:row r="17">
      <x:c r="B17" s="2"/>
      <x:c r="C17" s="2"/>
      <x:c r="D17" s="2"/>
      <x:c r="E17" s="2"/>
      <x:c r="F17" s="2"/>
      <x:c r="G17" s="2"/>
      <x:c r="H17" s="2"/>
      <x:c r="I17" s="2"/>
      <x:c r="J17" s="2"/>
      <x:c r="K17" s="2" t="s">
        <x:v>352</x:v>
      </x:c>
      <x:c r="L17" s="54">
        <x:v>46265</x:v>
      </x:c>
      <x:c r="M17" s="2"/>
      <x:c r="N17" s="2" t="s">
        <x:v>377</x:v>
      </x:c>
      <x:c r="O17" s="18">
        <x:v>0.77</x:v>
      </x:c>
    </x:row>
    <x:row r="18">
      <x:c r="B18" s="2"/>
      <x:c r="C18" s="2"/>
      <x:c r="D18" s="2"/>
      <x:c r="E18" s="2"/>
      <x:c r="F18" s="2"/>
      <x:c r="G18" s="2"/>
      <x:c r="H18" s="2"/>
      <x:c r="I18" s="2"/>
      <x:c r="J18" s="2"/>
      <x:c r="K18" s="2" t="s">
        <x:v>378</x:v>
      </x:c>
      <x:c r="L18" s="54">
        <x:v>46295</x:v>
      </x:c>
      <x:c r="M18" s="2"/>
      <x:c r="N18" s="2" t="s">
        <x:v>379</x:v>
      </x:c>
      <x:c r="O18" s="18">
        <x:v>1</x:v>
      </x:c>
    </x:row>
    <x:row r="19">
      <x:c r="B19" s="2"/>
      <x:c r="C19" s="2"/>
      <x:c r="D19" s="2"/>
      <x:c r="E19" s="2"/>
      <x:c r="F19" s="2"/>
      <x:c r="G19" s="2"/>
      <x:c r="H19" s="2"/>
      <x:c r="I19" s="2"/>
      <x:c r="J19" s="2"/>
      <x:c r="K19" s="2" t="s">
        <x:v>380</x:v>
      </x:c>
      <x:c r="L19" s="12">
        <x:v>1.52</x:v>
      </x:c>
      <x:c r="M19" s="2"/>
      <x:c r="N19" s="2" t="s">
        <x:v>381</x:v>
      </x:c>
      <x:c r="O19" s="49">
        <x:v>0</x:v>
      </x:c>
    </x:row>
    <x:row r="20">
      <x:c r="B20" s="2"/>
      <x:c r="C20" s="2"/>
      <x:c r="D20" s="2"/>
      <x:c r="E20" s="2"/>
      <x:c r="F20" s="2"/>
      <x:c r="G20" s="2"/>
      <x:c r="H20" s="2"/>
      <x:c r="I20" s="2"/>
      <x:c r="J20" s="2"/>
      <x:c r="K20" s="2" t="s">
        <x:v>382</x:v>
      </x:c>
      <x:c r="L20" s="49">
        <x:v>1.54</x:v>
      </x:c>
      <x:c r="M20" s="2"/>
      <x:c r="N20" s="2" t="s">
        <x:v>383</x:v>
      </x:c>
      <x:c r="O20" s="49">
        <x:v>3.35</x:v>
      </x:c>
    </x:row>
    <x:row r="21">
      <x:c r="B21" s="2"/>
      <x:c r="C21" s="2"/>
      <x:c r="D21" s="2"/>
      <x:c r="E21" s="2"/>
      <x:c r="F21" s="2"/>
      <x:c r="G21" s="2"/>
      <x:c r="H21" s="2"/>
      <x:c r="I21" s="2"/>
      <x:c r="J21" s="2"/>
      <x:c r="K21" s="2" t="s">
        <x:v>384</x:v>
      </x:c>
      <x:c r="L21" s="49">
        <x:v>1.54</x:v>
      </x:c>
      <x:c r="M21" s="2"/>
      <x:c r="N21" s="2" t="s">
        <x:v>385</x:v>
      </x:c>
      <x:c r="O21" s="49">
        <x:v>32.5</x:v>
      </x:c>
    </x:row>
    <x:row r="22">
      <x:c r="B22" s="2"/>
      <x:c r="C22" s="2"/>
      <x:c r="D22" s="2"/>
      <x:c r="E22" s="2"/>
      <x:c r="F22" s="2"/>
      <x:c r="G22" s="2"/>
      <x:c r="H22" s="2"/>
      <x:c r="I22" s="2"/>
      <x:c r="J22" s="2"/>
      <x:c r="K22" s="2" t="s">
        <x:v>386</x:v>
      </x:c>
      <x:c r="L22" s="49">
        <x:v>1.45</x:v>
      </x:c>
      <x:c r="M22" s="2"/>
      <x:c r="N22" s="2" t="s">
        <x:v>387</x:v>
      </x:c>
      <x:c r="O22" s="49">
        <x:v>8.7</x:v>
      </x:c>
    </x:row>
    <x:row r="23">
      <x:c r="B23" s="2"/>
      <x:c r="C23" s="2"/>
      <x:c r="D23" s="2"/>
      <x:c r="E23" s="2"/>
      <x:c r="F23" s="2"/>
      <x:c r="G23" s="2"/>
      <x:c r="H23" s="2"/>
      <x:c r="I23" s="2"/>
      <x:c r="J23" s="2"/>
      <x:c r="K23" s="2" t="s">
        <x:v>388</x:v>
      </x:c>
      <x:c r="L23" s="49">
        <x:v>0.04</x:v>
      </x:c>
      <x:c r="M23" s="2"/>
      <x:c r="N23" s="2" t="s">
        <x:v>82</x:v>
      </x:c>
      <x:c r="O23" s="49">
        <x:v>55.1</x:v>
      </x:c>
    </x:row>
    <x:row r="24">
      <x:c r="B24" s="2"/>
      <x:c r="C24" s="2"/>
      <x:c r="D24" s="2"/>
      <x:c r="E24" s="2"/>
      <x:c r="F24" s="2"/>
      <x:c r="G24" s="2"/>
      <x:c r="H24" s="2"/>
      <x:c r="I24" s="2"/>
      <x:c r="J24" s="2"/>
      <x:c r="K24" s="2" t="s">
        <x:v>389</x:v>
      </x:c>
      <x:c r="L24" s="49">
        <x:v>4</x:v>
      </x:c>
      <x:c r="M24" s="2"/>
      <x:c r="N24" s="2" t="s">
        <x:v>83</x:v>
      </x:c>
      <x:c r="O24" s="49">
        <x:v>48.4</x:v>
      </x:c>
    </x:row>
    <x:row r="25">
      <x:c r="B25" s="2"/>
      <x:c r="C25" s="2"/>
      <x:c r="D25" s="2"/>
      <x:c r="E25" s="2"/>
      <x:c r="F25" s="2"/>
      <x:c r="G25" s="2"/>
      <x:c r="H25" s="2"/>
      <x:c r="I25" s="2"/>
      <x:c r="J25" s="2"/>
      <x:c r="K25" s="2" t="s">
        <x:v>390</x:v>
      </x:c>
      <x:c r="L25" s="2" t="s">
        <x:v>20</x:v>
      </x:c>
      <x:c r="M25" s="2"/>
      <x:c r="N25" s="2" t="s">
        <x:v>84</x:v>
      </x:c>
      <x:c r="O25" s="49">
        <x:v>29.7</x:v>
      </x:c>
    </x:row>
    <x:row r="26">
      <x:c r="B26" s="2"/>
      <x:c r="C26" s="2"/>
      <x:c r="D26" s="2"/>
      <x:c r="E26" s="2"/>
      <x:c r="F26" s="2"/>
      <x:c r="G26" s="2"/>
      <x:c r="H26" s="2"/>
      <x:c r="I26" s="2"/>
      <x:c r="J26" s="2"/>
      <x:c r="K26" s="2" t="s">
        <x:v>391</x:v>
      </x:c>
      <x:c r="L26" s="49">
        <x:v>1.53</x:v>
      </x:c>
      <x:c r="M26" s="2"/>
      <x:c r="N26" s="2" t="s">
        <x:v>392</x:v>
      </x:c>
      <x:c r="O26" s="49">
        <x:v>25.8</x:v>
      </x:c>
    </x:row>
    <x:row r="27">
      <x:c r="B27" s="2"/>
      <x:c r="C27" s="2"/>
      <x:c r="D27" s="2"/>
      <x:c r="E27" s="2"/>
      <x:c r="F27" s="2"/>
      <x:c r="G27" s="2"/>
      <x:c r="H27" s="2"/>
      <x:c r="I27" s="2"/>
      <x:c r="J27" s="2"/>
      <x:c r="K27" s="2" t="s">
        <x:v>393</x:v>
      </x:c>
      <x:c r="L27" s="49">
        <x:v>1.59</x:v>
      </x:c>
      <x:c r="M27" s="2"/>
      <x:c r="N27" s="2" t="s">
        <x:v>394</x:v>
      </x:c>
      <x:c r="O27" s="49">
        <x:v>1.5</x:v>
      </x:c>
    </x:row>
    <x:row r="28">
      <x:c r="B28" s="2"/>
      <x:c r="C28" s="2"/>
      <x:c r="D28" s="2"/>
      <x:c r="E28" s="2"/>
      <x:c r="F28" s="2"/>
      <x:c r="G28" s="2"/>
      <x:c r="H28" s="2"/>
      <x:c r="I28" s="2"/>
      <x:c r="J28" s="2"/>
      <x:c r="K28" s="2" t="s">
        <x:v>395</x:v>
      </x:c>
      <x:c r="L28" s="12">
        <x:v>0.39</x:v>
      </x:c>
      <x:c r="M28" s="2"/>
      <x:c r="N28" s="2" t="s">
        <x:v>396</x:v>
      </x:c>
      <x:c r="O28" s="49">
        <x:v>1.3</x:v>
      </x:c>
    </x:row>
    <x:row r="29">
      <x:c r="B29" s="2"/>
      <x:c r="C29" s="2"/>
      <x:c r="D29" s="2"/>
      <x:c r="E29" s="2"/>
      <x:c r="F29" s="2"/>
      <x:c r="G29" s="2"/>
      <x:c r="H29" s="2"/>
      <x:c r="I29" s="2"/>
      <x:c r="J29" s="2"/>
      <x:c r="K29" s="2" t="s">
        <x:v>397</x:v>
      </x:c>
      <x:c r="L29" s="49">
        <x:v>0.38</x:v>
      </x:c>
      <x:c r="M29" s="2"/>
      <x:c r="N29" s="2" t="s">
        <x:v>398</x:v>
      </x:c>
      <x:c r="O29" s="51">
        <x:v>3.3</x:v>
      </x:c>
      <x:c r="P29" s="6" t="s">
        <x:v>399</x:v>
      </x:c>
    </x:row>
    <x:row r="30">
      <x:c r="B30" s="2"/>
      <x:c r="C30" s="2"/>
      <x:c r="D30" s="2"/>
      <x:c r="E30" s="2"/>
      <x:c r="F30" s="2"/>
      <x:c r="G30" s="2"/>
      <x:c r="H30" s="2"/>
      <x:c r="I30" s="2"/>
      <x:c r="J30" s="2"/>
      <x:c r="K30" s="2" t="s">
        <x:v>400</x:v>
      </x:c>
      <x:c r="L30" s="49">
        <x:v>0.42</x:v>
      </x:c>
      <x:c r="M30" s="2"/>
      <x:c r="N30" s="2" t="s">
        <x:v>92</x:v>
      </x:c>
      <x:c r="O30" s="49">
        <x:v>-16.7</x:v>
      </x:c>
      <x:c r="P30" s="6"/>
    </x:row>
    <x:row r="31">
      <x:c r="B31" s="2"/>
      <x:c r="C31" s="2"/>
      <x:c r="D31" s="2"/>
      <x:c r="E31" s="2"/>
      <x:c r="F31" s="2"/>
      <x:c r="G31" s="2"/>
      <x:c r="H31" s="2"/>
      <x:c r="I31" s="2"/>
      <x:c r="J31" s="2"/>
      <x:c r="K31" s="2" t="s">
        <x:v>401</x:v>
      </x:c>
      <x:c r="L31" s="49">
        <x:v>0.38</x:v>
      </x:c>
      <x:c r="M31" s="2"/>
      <x:c r="N31" s="2" t="s">
        <x:v>402</x:v>
      </x:c>
      <x:c r="O31" s="49">
        <x:v>0.35</x:v>
      </x:c>
      <x:c r="P31" s="6"/>
    </x:row>
    <x:row r="32">
      <x:c r="B32" s="2"/>
      <x:c r="C32" s="2"/>
      <x:c r="D32" s="2"/>
      <x:c r="E32" s="2"/>
      <x:c r="F32" s="2"/>
      <x:c r="G32" s="2"/>
      <x:c r="H32" s="2"/>
      <x:c r="I32" s="2"/>
      <x:c r="J32" s="2"/>
      <x:c r="K32" s="2" t="s">
        <x:v>403</x:v>
      </x:c>
      <x:c r="L32" s="49">
        <x:v>0.02</x:v>
      </x:c>
      <x:c r="M32" s="2"/>
      <x:c r="N32" s="2" t="s">
        <x:v>404</x:v>
      </x:c>
      <x:c r="O32" s="49">
        <x:v>-0.35</x:v>
      </x:c>
      <x:c r="P32" s="6"/>
    </x:row>
    <x:row r="33">
      <x:c r="B33" s="2"/>
      <x:c r="C33" s="2"/>
      <x:c r="D33" s="2"/>
      <x:c r="E33" s="2"/>
      <x:c r="F33" s="2"/>
      <x:c r="G33" s="2"/>
      <x:c r="H33" s="2"/>
      <x:c r="I33" s="2"/>
      <x:c r="J33" s="2"/>
      <x:c r="K33" s="2" t="s">
        <x:v>405</x:v>
      </x:c>
      <x:c r="L33" s="49">
        <x:v>3</x:v>
      </x:c>
      <x:c r="M33" s="2"/>
      <x:c r="N33" s="2" t="s">
        <x:v>406</x:v>
      </x:c>
      <x:c r="O33" s="18">
        <x:v>0.25</x:v>
      </x:c>
      <x:c r="P33" s="6"/>
    </x:row>
    <x:row r="34">
      <x:c r="B34" s="2"/>
      <x:c r="C34" s="2"/>
      <x:c r="D34" s="2"/>
      <x:c r="E34" s="2"/>
      <x:c r="F34" s="2"/>
      <x:c r="G34" s="2"/>
      <x:c r="H34" s="2"/>
      <x:c r="I34" s="2"/>
      <x:c r="J34" s="2"/>
      <x:c r="K34" s="2" t="s">
        <x:v>407</x:v>
      </x:c>
      <x:c r="L34" s="49">
        <x:v>0.35</x:v>
      </x:c>
      <x:c r="M34" s="2"/>
      <x:c r="N34" s="2" t="s">
        <x:v>153</x:v>
      </x:c>
      <x:c r="O34" s="49">
        <x:v>19.8</x:v>
      </x:c>
      <x:c r="P34" s="6"/>
    </x:row>
    <x:row r="35">
      <x:c r="B35" s="2"/>
      <x:c r="C35" s="2"/>
      <x:c r="D35" s="2"/>
      <x:c r="E35" s="2"/>
      <x:c r="F35" s="2"/>
      <x:c r="G35" s="2"/>
      <x:c r="H35" s="2"/>
      <x:c r="I35" s="2"/>
      <x:c r="J35" s="2"/>
      <x:c r="K35" s="2" t="s">
        <x:v>408</x:v>
      </x:c>
      <x:c r="L35" s="49">
        <x:v>0.41</x:v>
      </x:c>
      <x:c r="M35" s="2"/>
      <x:c r="N35" s="2" t="s">
        <x:v>409</x:v>
      </x:c>
      <x:c r="O35" s="18">
        <x:v>0.2</x:v>
      </x:c>
      <x:c r="P35" s="6"/>
    </x:row>
    <x:row r="36">
      <x:c r="B36" s="2"/>
      <x:c r="C36" s="2"/>
      <x:c r="D36" s="2"/>
      <x:c r="E36" s="2"/>
      <x:c r="F36" s="2"/>
      <x:c r="G36" s="2"/>
      <x:c r="H36" s="2"/>
      <x:c r="I36" s="2"/>
      <x:c r="J36" s="2"/>
      <x:c r="K36" s="2" t="s">
        <x:v>410</x:v>
      </x:c>
      <x:c r="L36" s="13">
        <x:v>247.59</x:v>
      </x:c>
      <x:c r="M36" s="2"/>
      <x:c r="N36" s="2" t="s">
        <x:v>411</x:v>
      </x:c>
      <x:c r="O36" s="49">
        <x:v>41.25</x:v>
      </x:c>
      <x:c r="P36" s="6"/>
    </x:row>
    <x:row r="37">
      <x:c r="B37" s="2"/>
      <x:c r="C37" s="2"/>
      <x:c r="D37" s="2"/>
      <x:c r="E37" s="2"/>
      <x:c r="F37" s="2"/>
      <x:c r="G37" s="2"/>
      <x:c r="H37" s="2"/>
      <x:c r="I37" s="2"/>
      <x:c r="J37" s="2"/>
      <x:c r="K37" s="2" t="s">
        <x:v>412</x:v>
      </x:c>
      <x:c r="L37" s="49">
        <x:v>247.2</x:v>
      </x:c>
      <x:c r="M37" s="2"/>
      <x:c r="N37" s="2" t="s">
        <x:v>413</x:v>
      </x:c>
      <x:c r="O37" s="49">
        <x:v>0.45</x:v>
      </x:c>
      <x:c r="P37" s="6"/>
    </x:row>
    <x:row r="38">
      <x:c r="B38" s="2"/>
      <x:c r="C38" s="2"/>
      <x:c r="D38" s="2"/>
      <x:c r="E38" s="2"/>
      <x:c r="F38" s="2"/>
      <x:c r="G38" s="2"/>
      <x:c r="H38" s="2"/>
      <x:c r="I38" s="2"/>
      <x:c r="J38" s="2"/>
      <x:c r="K38" s="2" t="s">
        <x:v>414</x:v>
      </x:c>
      <x:c r="L38" s="49">
        <x:v>249.8</x:v>
      </x:c>
      <x:c r="M38" s="2"/>
      <x:c r="N38" s="2" t="s">
        <x:v>415</x:v>
      </x:c>
      <x:c r="O38" s="49">
        <x:v>38</x:v>
      </x:c>
      <x:c r="P38" s="6"/>
    </x:row>
    <x:row r="39">
      <x:c r="B39" s="2"/>
      <x:c r="C39" s="2"/>
      <x:c r="D39" s="2"/>
      <x:c r="E39" s="2"/>
      <x:c r="F39" s="2"/>
      <x:c r="G39" s="2"/>
      <x:c r="H39" s="2"/>
      <x:c r="I39" s="2"/>
      <x:c r="J39" s="2"/>
      <x:c r="K39" s="2" t="s">
        <x:v>416</x:v>
      </x:c>
      <x:c r="L39" s="49">
        <x:v>245.42</x:v>
      </x:c>
      <x:c r="M39" s="2"/>
      <x:c r="N39" s="2" t="s">
        <x:v>417</x:v>
      </x:c>
      <x:c r="O39" s="49">
        <x:v>4</x:v>
      </x:c>
      <x:c r="P39" s="6"/>
    </x:row>
    <x:row r="40">
      <x:c r="B40" s="2"/>
      <x:c r="C40" s="2"/>
      <x:c r="D40" s="2"/>
      <x:c r="E40" s="2"/>
      <x:c r="F40" s="2"/>
      <x:c r="G40" s="2"/>
      <x:c r="H40" s="2"/>
      <x:c r="I40" s="2"/>
      <x:c r="J40" s="2"/>
      <x:c r="K40" s="2" t="s">
        <x:v>418</x:v>
      </x:c>
      <x:c r="L40" s="49">
        <x:v>1.41</x:v>
      </x:c>
      <x:c r="M40" s="2"/>
      <x:c r="N40" s="2"/>
      <x:c r="O40" s="49"/>
      <x:c r="P40" s="6"/>
    </x:row>
    <x:row r="41">
      <x:c r="B41" s="2"/>
      <x:c r="C41" s="2"/>
      <x:c r="D41" s="2"/>
      <x:c r="E41" s="2"/>
      <x:c r="F41" s="2"/>
      <x:c r="G41" s="2"/>
      <x:c r="H41" s="2"/>
      <x:c r="I41" s="2"/>
      <x:c r="J41" s="2"/>
      <x:c r="K41" s="2" t="s">
        <x:v>419</x:v>
      </x:c>
      <x:c r="L41" s="49">
        <x:v>6</x:v>
      </x:c>
      <x:c r="M41" s="2"/>
      <x:c r="N41" s="2" t="s">
        <x:v>420</x:v>
      </x:c>
      <x:c r="O41" s="49">
        <x:v>20</x:v>
      </x:c>
      <x:c r="P41" s="6"/>
    </x:row>
    <x:row r="42">
      <x:c r="B42" s="2"/>
      <x:c r="C42" s="2"/>
      <x:c r="D42" s="2"/>
      <x:c r="E42" s="2"/>
      <x:c r="F42" s="2"/>
      <x:c r="G42" s="2"/>
      <x:c r="H42" s="2"/>
      <x:c r="I42" s="2"/>
      <x:c r="J42" s="2"/>
      <x:c r="K42" s="2" t="s">
        <x:v>421</x:v>
      </x:c>
      <x:c r="L42" s="49">
        <x:v>244</x:v>
      </x:c>
      <x:c r="M42" s="2"/>
      <x:c r="N42" s="2" t="s">
        <x:v>422</x:v>
      </x:c>
      <x:c r="O42" s="49">
        <x:v>-20</x:v>
      </x:c>
      <x:c r="P42" s="6"/>
    </x:row>
    <x:row r="43">
      <x:c r="B43" s="2"/>
      <x:c r="C43" s="2"/>
      <x:c r="D43" s="2"/>
      <x:c r="E43" s="2"/>
      <x:c r="F43" s="2"/>
      <x:c r="G43" s="2"/>
      <x:c r="H43" s="2"/>
      <x:c r="I43" s="2"/>
      <x:c r="J43" s="2"/>
      <x:c r="K43" s="2" t="s">
        <x:v>423</x:v>
      </x:c>
      <x:c r="L43" s="49">
        <x:v>250</x:v>
      </x:c>
      <x:c r="M43" s="2"/>
      <x:c r="N43" s="2" t="s">
        <x:v>424</x:v>
      </x:c>
      <x:c r="O43" s="49">
        <x:v>-2</x:v>
      </x:c>
      <x:c r="P43" s="6"/>
    </x:row>
    <x:row r="44">
      <x:c r="B44" s="2"/>
      <x:c r="C44" s="2"/>
      <x:c r="D44" s="2"/>
      <x:c r="E44" s="2"/>
      <x:c r="F44" s="2"/>
      <x:c r="G44" s="2"/>
      <x:c r="H44" s="2"/>
      <x:c r="I44" s="2"/>
      <x:c r="J44" s="2"/>
      <x:c r="K44" s="2" t="s">
        <x:v>425</x:v>
      </x:c>
      <x:c r="L44" s="49">
        <x:v>96.7</x:v>
      </x:c>
      <x:c r="M44" s="2"/>
      <x:c r="N44" s="2" t="s">
        <x:v>426</x:v>
      </x:c>
      <x:c r="O44" s="49">
        <x:v>0.2</x:v>
      </x:c>
      <x:c r="P44" s="6"/>
    </x:row>
    <x:row r="45">
      <x:c r="B45" s="2"/>
      <x:c r="C45" s="2"/>
      <x:c r="D45" s="2"/>
      <x:c r="E45" s="2"/>
      <x:c r="F45" s="2"/>
      <x:c r="G45" s="2"/>
      <x:c r="H45" s="2"/>
      <x:c r="I45" s="2"/>
      <x:c r="J45" s="2"/>
      <x:c r="K45" s="2" t="s">
        <x:v>427</x:v>
      </x:c>
      <x:c r="L45" s="49">
        <x:v>95.31</x:v>
      </x:c>
      <x:c r="M45" s="2"/>
      <x:c r="N45" s="2" t="s">
        <x:v>428</x:v>
      </x:c>
      <x:c r="O45" s="49">
        <x:v>0</x:v>
      </x:c>
      <x:c r="P45" s="6"/>
    </x:row>
    <x:row r="46">
      <x:c r="B46" s="2"/>
      <x:c r="C46" s="2"/>
      <x:c r="D46" s="2"/>
      <x:c r="E46" s="2"/>
      <x:c r="F46" s="2"/>
      <x:c r="G46" s="2"/>
      <x:c r="H46" s="2"/>
      <x:c r="I46" s="2"/>
      <x:c r="J46" s="2"/>
      <x:c r="K46" s="2" t="s">
        <x:v>429</x:v>
      </x:c>
      <x:c r="L46" s="13">
        <x:v>63.25</x:v>
      </x:c>
      <x:c r="M46" s="2"/>
      <x:c r="N46" s="2" t="s">
        <x:v>430</x:v>
      </x:c>
      <x:c r="O46" s="2" t="s">
        <x:v>431</x:v>
      </x:c>
      <x:c r="P46" s="6"/>
    </x:row>
    <x:row r="47">
      <x:c r="B47" s="2"/>
      <x:c r="C47" s="2"/>
      <x:c r="D47" s="2"/>
      <x:c r="E47" s="2"/>
      <x:c r="F47" s="2"/>
      <x:c r="G47" s="2"/>
      <x:c r="H47" s="2"/>
      <x:c r="I47" s="2"/>
      <x:c r="J47" s="2"/>
      <x:c r="K47" s="2" t="s">
        <x:v>432</x:v>
      </x:c>
      <x:c r="L47" s="13">
        <x:v>15.88</x:v>
      </x:c>
      <x:c r="M47" s="2"/>
      <x:c r="N47" s="2" t="s">
        <x:v>433</x:v>
      </x:c>
      <x:c r="O47" s="49">
        <x:v>65.108</x:v>
      </x:c>
      <x:c r="P47" s="6"/>
    </x:row>
    <x:row r="48">
      <x:c r="B48" s="2"/>
      <x:c r="C48" s="2"/>
      <x:c r="D48" s="2"/>
      <x:c r="E48" s="2"/>
      <x:c r="F48" s="2"/>
      <x:c r="G48" s="2"/>
      <x:c r="H48" s="2"/>
      <x:c r="I48" s="2"/>
      <x:c r="J48" s="2"/>
      <x:c r="K48" s="2" t="s">
        <x:v>434</x:v>
      </x:c>
      <x:c r="L48" s="49">
        <x:v>85.57</x:v>
      </x:c>
      <x:c r="M48" s="2"/>
      <x:c r="N48" s="2" t="s">
        <x:v>435</x:v>
      </x:c>
      <x:c r="O48" s="49">
        <x:v>0.35</x:v>
      </x:c>
      <x:c r="P48" s="6"/>
    </x:row>
    <x:row r="49">
      <x:c r="B49" s="2"/>
      <x:c r="C49" s="2"/>
      <x:c r="D49" s="2"/>
      <x:c r="E49" s="2"/>
      <x:c r="F49" s="2"/>
      <x:c r="G49" s="2"/>
      <x:c r="H49" s="2"/>
      <x:c r="I49" s="2"/>
      <x:c r="J49" s="2"/>
      <x:c r="K49" s="2" t="s">
        <x:v>436</x:v>
      </x:c>
      <x:c r="L49" s="49">
        <x:v>20</x:v>
      </x:c>
      <x:c r="M49" s="2"/>
      <x:c r="N49" s="2" t="s">
        <x:v>437</x:v>
      </x:c>
      <x:c r="O49" s="49">
        <x:v>0.1</x:v>
      </x:c>
      <x:c r="P49" s="6"/>
    </x:row>
    <x:row r="50">
      <x:c r="B50" s="2"/>
      <x:c r="C50" s="2"/>
      <x:c r="D50" s="2"/>
      <x:c r="E50" s="2"/>
      <x:c r="F50" s="2"/>
      <x:c r="G50" s="2"/>
      <x:c r="H50" s="2"/>
      <x:c r="I50" s="2"/>
      <x:c r="J50" s="2"/>
      <x:c r="K50" s="2" t="s">
        <x:v>438</x:v>
      </x:c>
      <x:c r="L50" s="49">
        <x:v>-1.4</x:v>
      </x:c>
      <x:c r="M50" s="2"/>
      <x:c r="N50" s="2" t="s">
        <x:v>439</x:v>
      </x:c>
      <x:c r="O50" s="49">
        <x:v>-57.681</x:v>
      </x:c>
      <x:c r="P50" s="6"/>
    </x:row>
    <x:row r="51">
      <x:c r="B51" s="2"/>
      <x:c r="C51" s="2"/>
      <x:c r="D51" s="2"/>
      <x:c r="E51" s="2"/>
      <x:c r="F51" s="2"/>
      <x:c r="G51" s="2"/>
      <x:c r="H51" s="2"/>
      <x:c r="I51" s="2"/>
      <x:c r="J51" s="2"/>
      <x:c r="K51" s="2" t="s">
        <x:v>440</x:v>
      </x:c>
      <x:c r="L51" s="49">
        <x:v>55.9</x:v>
      </x:c>
      <x:c r="M51" s="2"/>
      <x:c r="N51" s="2" t="s">
        <x:v>441</x:v>
      </x:c>
      <x:c r="O51" s="49">
        <x:v>-62.585</x:v>
      </x:c>
      <x:c r="P51" s="6"/>
    </x:row>
    <x:row r="52">
      <x:c r="B52" s="2"/>
      <x:c r="C52" s="2"/>
      <x:c r="D52" s="2"/>
      <x:c r="E52" s="2"/>
      <x:c r="F52" s="2"/>
      <x:c r="G52" s="2"/>
      <x:c r="H52" s="2"/>
      <x:c r="I52" s="2"/>
      <x:c r="J52" s="2"/>
      <x:c r="K52" s="2" t="s">
        <x:v>442</x:v>
      </x:c>
      <x:c r="L52" s="49">
        <x:v>57.3</x:v>
      </x:c>
      <x:c r="M52" s="2"/>
      <x:c r="N52" s="2" t="s">
        <x:v>443</x:v>
      </x:c>
      <x:c r="O52" s="49">
        <x:v>-238.369</x:v>
      </x:c>
      <x:c r="P52" s="6"/>
    </x:row>
    <x:row r="53">
      <x:c r="B53" s="2"/>
      <x:c r="C53" s="2"/>
      <x:c r="D53" s="2"/>
      <x:c r="E53" s="2"/>
      <x:c r="F53" s="2"/>
      <x:c r="G53" s="2"/>
      <x:c r="H53" s="2"/>
      <x:c r="I53" s="2"/>
      <x:c r="J53" s="2"/>
      <x:c r="K53" s="2" t="s">
        <x:v>444</x:v>
      </x:c>
      <x:c r="L53" s="49">
        <x:v>39.3</x:v>
      </x:c>
      <x:c r="M53" s="2"/>
      <x:c r="N53" s="2" t="s">
        <x:v>445</x:v>
      </x:c>
      <x:c r="O53" s="49">
        <x:v>-78.877</x:v>
      </x:c>
      <x:c r="P53" s="6"/>
    </x:row>
    <x:row r="54">
      <x:c r="B54" s="2"/>
      <x:c r="C54" s="2"/>
      <x:c r="D54" s="2"/>
      <x:c r="E54" s="2"/>
      <x:c r="F54" s="2"/>
      <x:c r="G54" s="2"/>
      <x:c r="H54" s="2"/>
      <x:c r="I54" s="2"/>
      <x:c r="J54" s="2"/>
      <x:c r="K54" s="2" t="s">
        <x:v>446</x:v>
      </x:c>
      <x:c r="L54" s="49">
        <x:v>54.33</x:v>
      </x:c>
      <x:c r="M54" s="2"/>
      <x:c r="N54" s="2" t="s">
        <x:v>447</x:v>
      </x:c>
      <x:c r="O54" s="49">
        <x:v>-85.141</x:v>
      </x:c>
      <x:c r="P54" s="6"/>
    </x:row>
    <x:row r="55">
      <x:c r="B55" s="2"/>
      <x:c r="C55" s="2"/>
      <x:c r="D55" s="2"/>
      <x:c r="E55" s="2"/>
      <x:c r="F55" s="2"/>
      <x:c r="G55" s="2"/>
      <x:c r="H55" s="2"/>
      <x:c r="I55" s="2"/>
      <x:c r="J55" s="2"/>
      <x:c r="K55" s="2" t="s">
        <x:v>448</x:v>
      </x:c>
      <x:c r="L55" s="49">
        <x:v>51.5</x:v>
      </x:c>
      <x:c r="M55" s="2"/>
      <x:c r="N55" s="2" t="s">
        <x:v>449</x:v>
      </x:c>
      <x:c r="O55" s="49">
        <x:v>44.156</x:v>
      </x:c>
      <x:c r="P55" s="6"/>
    </x:row>
    <x:row r="56">
      <x:c r="B56" s="2"/>
      <x:c r="C56" s="2"/>
      <x:c r="D56" s="2"/>
      <x:c r="E56" s="2"/>
      <x:c r="F56" s="2"/>
      <x:c r="G56" s="2"/>
      <x:c r="H56" s="2"/>
      <x:c r="I56" s="2"/>
      <x:c r="J56" s="2"/>
      <x:c r="K56" s="2" t="s">
        <x:v>450</x:v>
      </x:c>
      <x:c r="L56" s="49">
        <x:v>83</x:v>
      </x:c>
      <x:c r="M56" s="2"/>
      <x:c r="N56" s="2" t="s">
        <x:v>451</x:v>
      </x:c>
      <x:c r="O56" s="49">
        <x:v>44.887</x:v>
      </x:c>
      <x:c r="P56" s="6"/>
    </x:row>
    <x:row r="57">
      <x:c r="B57" s="2"/>
      <x:c r="C57" s="2"/>
      <x:c r="D57" s="2"/>
      <x:c r="E57" s="2"/>
      <x:c r="F57" s="2"/>
      <x:c r="G57" s="2"/>
      <x:c r="H57" s="2"/>
      <x:c r="I57" s="2"/>
      <x:c r="J57" s="2"/>
      <x:c r="K57" s="2" t="s">
        <x:v>452</x:v>
      </x:c>
      <x:c r="L57" s="49">
        <x:v>40</x:v>
      </x:c>
      <x:c r="M57" s="2"/>
      <x:c r="N57" s="2" t="s">
        <x:v>453</x:v>
      </x:c>
      <x:c r="O57" s="49">
        <x:v>45.208</x:v>
      </x:c>
      <x:c r="P57" s="6"/>
    </x:row>
    <x:row r="58">
      <x:c r="B58" s="2"/>
      <x:c r="C58" s="2"/>
      <x:c r="D58" s="2"/>
      <x:c r="E58" s="2"/>
      <x:c r="F58" s="2"/>
      <x:c r="G58" s="2"/>
      <x:c r="H58" s="2"/>
      <x:c r="I58" s="2"/>
      <x:c r="J58" s="2"/>
      <x:c r="K58" s="2" t="s">
        <x:v>454</x:v>
      </x:c>
      <x:c r="L58" s="49">
        <x:v>13.76</x:v>
      </x:c>
      <x:c r="M58" s="2"/>
      <x:c r="N58" s="2" t="s">
        <x:v>455</x:v>
      </x:c>
      <x:c r="O58" s="49">
        <x:v>44.427</x:v>
      </x:c>
      <x:c r="P58" s="6"/>
    </x:row>
    <x:row r="59">
      <x:c r="B59" s="2"/>
      <x:c r="C59" s="2"/>
      <x:c r="D59" s="2"/>
      <x:c r="E59" s="2"/>
      <x:c r="F59" s="2"/>
      <x:c r="G59" s="2"/>
      <x:c r="H59" s="2"/>
      <x:c r="I59" s="2"/>
      <x:c r="J59" s="2"/>
      <x:c r="K59" s="2" t="s">
        <x:v>456</x:v>
      </x:c>
      <x:c r="L59" s="49">
        <x:v>6</x:v>
      </x:c>
      <x:c r="M59" s="2"/>
      <x:c r="N59" s="2" t="s">
        <x:v>457</x:v>
      </x:c>
      <x:c r="O59" s="49">
        <x:v>43.711</x:v>
      </x:c>
      <x:c r="P59" s="6"/>
    </x:row>
    <x:row r="60">
      <x:c r="B60" s="2"/>
      <x:c r="C60" s="2"/>
      <x:c r="D60" s="2"/>
      <x:c r="E60" s="2"/>
      <x:c r="F60" s="2"/>
      <x:c r="G60" s="2"/>
      <x:c r="H60" s="2"/>
      <x:c r="I60" s="2"/>
      <x:c r="J60" s="2"/>
      <x:c r="K60" s="2" t="s">
        <x:v>458</x:v>
      </x:c>
      <x:c r="L60" s="2" t="s">
        <x:v>459</x:v>
      </x:c>
      <x:c r="M60" s="2"/>
      <x:c r="N60" s="2"/>
      <x:c r="O60" s="2"/>
      <x:c r="P60" s="6"/>
    </x:row>
    <x:row r="61">
      <x:c r="B61" s="2"/>
      <x:c r="C61" s="2"/>
      <x:c r="D61" s="2"/>
      <x:c r="E61" s="2"/>
      <x:c r="F61" s="2"/>
      <x:c r="G61" s="2"/>
      <x:c r="H61" s="2"/>
      <x:c r="I61" s="2"/>
      <x:c r="J61" s="2"/>
      <x:c r="K61" s="2" t="s">
        <x:v>460</x:v>
      </x:c>
      <x:c r="L61" s="49">
        <x:v>1.33</x:v>
      </x:c>
      <x:c r="M61" s="2"/>
      <x:c r="N61" s="2" t="s">
        <x:v>461</x:v>
      </x:c>
      <x:c r="O61" s="51">
        <x:v>8</x:v>
      </x:c>
      <x:c r="P61" s="6" t="s">
        <x:v>462</x:v>
      </x:c>
    </x:row>
    <x:row r="62">
      <x:c r="B62" s="2"/>
      <x:c r="C62" s="2"/>
      <x:c r="D62" s="2"/>
      <x:c r="E62" s="2"/>
      <x:c r="F62" s="2"/>
      <x:c r="G62" s="2"/>
      <x:c r="H62" s="2"/>
      <x:c r="I62" s="2"/>
      <x:c r="J62" s="2"/>
      <x:c r="K62" s="2" t="s">
        <x:v>463</x:v>
      </x:c>
      <x:c r="L62" s="49">
        <x:v>40.23</x:v>
      </x:c>
      <x:c r="M62" s="2"/>
      <x:c r="N62" s="2" t="s">
        <x:v>464</x:v>
      </x:c>
      <x:c r="O62" s="51">
        <x:v>3</x:v>
      </x:c>
      <x:c r="P62" s="6"/>
    </x:row>
    <x:row r="63">
      <x:c r="B63" s="2"/>
      <x:c r="C63" s="2"/>
      <x:c r="D63" s="2"/>
      <x:c r="E63" s="2"/>
      <x:c r="F63" s="2"/>
      <x:c r="G63" s="2"/>
      <x:c r="H63" s="2"/>
      <x:c r="I63" s="2"/>
      <x:c r="J63" s="2"/>
      <x:c r="K63" s="2" t="s">
        <x:v>465</x:v>
      </x:c>
      <x:c r="L63" s="2" t="s">
        <x:v>466</x:v>
      </x:c>
      <x:c r="M63" s="2"/>
      <x:c r="N63" s="2" t="s">
        <x:v>467</x:v>
      </x:c>
      <x:c r="O63" s="51">
        <x:v>8</x:v>
      </x:c>
      <x:c r="P63" s="6"/>
    </x:row>
    <x:row r="64"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 t="s">
        <x:v>468</x:v>
      </x:c>
      <x:c r="O64" s="51">
        <x:v>2</x:v>
      </x:c>
      <x:c r="P64" s="6"/>
    </x:row>
    <x:row r="65"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</x:row>
    <x:row r="66" ht="36"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 t="s">
        <x:v>469</x:v>
      </x:c>
      <x:c r="O66" s="51">
        <x:v>0</x:v>
      </x:c>
      <x:c r="P66" s="6" t="s">
        <x:v>470</x:v>
      </x:c>
    </x:row>
    <x:row r="67"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</x:row>
    <x:row r="68"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</x:row>
    <x:row r="69"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</x:row>
    <x:row r="70">
      <x:c r="B70" s="2"/>
      <x:c r="C70" s="2"/>
      <x:c r="D70" s="2"/>
      <x:c r="E70" s="2"/>
      <x:c r="F70" s="2"/>
      <x:c r="G70" s="2"/>
      <x:c r="H70" s="2"/>
      <x:c r="I70" s="2"/>
      <x:c r="J70" s="2"/>
      <x:c r="K70" s="2" t="s">
        <x:v>471</x:v>
      </x:c>
      <x:c r="L70" s="2" t="s">
        <x:v>42</x:v>
      </x:c>
      <x:c r="M70" s="2"/>
      <x:c r="N70" s="2"/>
      <x:c r="O70" s="2"/>
    </x:row>
    <x:row r="71">
      <x:c r="B71" s="2"/>
      <x:c r="C71" s="2"/>
      <x:c r="D71" s="2"/>
      <x:c r="E71" s="2"/>
      <x:c r="F71" s="2"/>
      <x:c r="G71" s="2"/>
      <x:c r="H71" s="2"/>
      <x:c r="I71" s="2"/>
      <x:c r="J71" s="2"/>
      <x:c r="K71" s="2" t="s">
        <x:v>347</x:v>
      </x:c>
      <x:c r="L71" s="2" t="s">
        <x:v>472</x:v>
      </x:c>
      <x:c r="M71" s="2"/>
      <x:c r="N71" s="2"/>
      <x:c r="O71" s="2"/>
    </x:row>
    <x:row r="72">
      <x:c r="B72" s="2"/>
      <x:c r="C72" s="2"/>
      <x:c r="D72" s="2"/>
      <x:c r="E72" s="2"/>
      <x:c r="F72" s="2"/>
      <x:c r="G72" s="2"/>
      <x:c r="H72" s="2"/>
      <x:c r="I72" s="2"/>
      <x:c r="J72" s="2"/>
      <x:c r="K72" s="2" t="s">
        <x:v>349</x:v>
      </x:c>
      <x:c r="L72" s="2" t="s">
        <x:v>473</x:v>
      </x:c>
      <x:c r="M72" s="2"/>
      <x:c r="N72" s="2"/>
      <x:c r="O72" s="2"/>
    </x:row>
    <x:row r="73">
      <x:c r="B73" s="2"/>
      <x:c r="C73" s="2"/>
      <x:c r="D73" s="2"/>
      <x:c r="E73" s="2"/>
      <x:c r="F73" s="2"/>
      <x:c r="G73" s="2"/>
      <x:c r="H73" s="2"/>
      <x:c r="I73" s="2"/>
      <x:c r="J73" s="2"/>
      <x:c r="K73" s="2" t="s">
        <x:v>474</x:v>
      </x:c>
      <x:c r="L73" s="2" t="s">
        <x:v>475</x:v>
      </x:c>
      <x:c r="M73" s="2"/>
      <x:c r="N73" s="2"/>
      <x:c r="O73" s="2"/>
    </x:row>
    <x:row r="74"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</x:row>
  </x:sheetData>
  <x:pageMargins left="0.7" right="0.7" top="0.75" bottom="0.75" header="0.3" footer="0.3"/>
  <x:legacyDrawing xmlns:r="http://schemas.openxmlformats.org/officeDocument/2006/relationships" r:id="R1f4ad49a053448e3"/>
</x:worksheet>
</file>