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c9110845c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3e37e3b01f914acf"/>
    <x:sheet xmlns:r="http://schemas.openxmlformats.org/officeDocument/2006/relationships" name="Revenue summary" sheetId="2" r:id="Ra2e09ea112f44752"/>
    <x:sheet xmlns:r="http://schemas.openxmlformats.org/officeDocument/2006/relationships" name="Segment - North America" sheetId="3" r:id="Re1f1e0ac5fb248d3"/>
    <x:sheet xmlns:r="http://schemas.openxmlformats.org/officeDocument/2006/relationships" name="Segment - EMEA" sheetId="4" r:id="R20c2e2542d87460e"/>
    <x:sheet xmlns:r="http://schemas.openxmlformats.org/officeDocument/2006/relationships" name="Segment - Greater China" sheetId="5" r:id="Raba3ae77f6914d79"/>
    <x:sheet xmlns:r="http://schemas.openxmlformats.org/officeDocument/2006/relationships" name="Segment - APLA" sheetId="6" r:id="R0d2385d203244f74"/>
    <x:sheet xmlns:r="http://schemas.openxmlformats.org/officeDocument/2006/relationships" name="Segment - Global Brand Div." sheetId="7" r:id="R9f77b003868941e6"/>
    <x:sheet xmlns:r="http://schemas.openxmlformats.org/officeDocument/2006/relationships" name="Segment - Converse" sheetId="8" r:id="R5f13824341374aec"/>
    <x:sheet xmlns:r="http://schemas.openxmlformats.org/officeDocument/2006/relationships" name="Segment - Corporate" sheetId="9" r:id="R35f68b2bd278419e"/>
    <x:sheet xmlns:r="http://schemas.openxmlformats.org/officeDocument/2006/relationships" name="Income Statement" sheetId="10" r:id="R3a9f4652f3d94414"/>
    <x:sheet xmlns:r="http://schemas.openxmlformats.org/officeDocument/2006/relationships" name="Balance Sheet" sheetId="11" r:id="R40244a4811044730"/>
    <x:sheet xmlns:r="http://schemas.openxmlformats.org/officeDocument/2006/relationships" name="Cash Flow Statement" sheetId="12" r:id="R128a4e67f3964412"/>
    <x:sheet xmlns:r="http://schemas.openxmlformats.org/officeDocument/2006/relationships" name="Geo" sheetId="13" r:id="Re738dfe9d9aa4880"/>
    <x:sheet xmlns:r="http://schemas.openxmlformats.org/officeDocument/2006/relationships" name="Share Count" sheetId="14" r:id="R26ed96ab107b4708"/>
    <x:sheet xmlns:r="http://schemas.openxmlformats.org/officeDocument/2006/relationships" name="Guidance" sheetId="15" r:id="R6d2c1fd28b794b78"/>
    <x:sheet xmlns:r="http://schemas.openxmlformats.org/officeDocument/2006/relationships" name="Sources" sheetId="16" r:id="Re82979a7989b4d9c"/>
    <x:sheet xmlns:r="http://schemas.openxmlformats.org/officeDocument/2006/relationships" name="Inputs" sheetId="17" r:id="Raa828edb522a4330"/>
  </x:sheets>
</x:workbook>
</file>

<file path=xl/comments1.xml><?xml version="1.0" encoding="utf-8"?>
<x:comments xmlns:x="http://schemas.openxmlformats.org/spreadsheetml/2006/main">
  <x:authors>
    <x:author>Shortcut</x:author>
  </x:authors>
  <x:commentList>
    <x:comment ref="N51" authorId="0">
      <x:text>
        <x:r>
          <x:t>www_sec_gov_Archives_edgar_data_320187_000032018725000091_q1_5a53fe26.md | Page 1 | 6,777</x:t>
        </x:r>
      </x:text>
    </x:comment>
    <x:comment ref="N52" authorId="0">
      <x:text>
        <x:r>
          <x:t>www_sec_gov_Archives_edgar_data_320187_000032018725000091_q1_5a53fe26.md | Page 1 | 4,943</x:t>
        </x:r>
      </x:text>
    </x:comment>
    <x:comment ref="N53" authorId="0">
      <x:text>
        <x:r>
          <x:t>www_sec_gov_Archives_edgar_data_320187_000032018725000091_q1_5a53fe26.md | Page 1 | 42.2</x:t>
        </x:r>
      </x:text>
    </x:comment>
    <x:comment ref="N54" authorId="0">
      <x:text>
        <x:r>
          <x:t>www_sec_gov_Archives_edgar_data_320187_000032018725000091_q1_5a53fe26.md | Page 1 | 1,188</x:t>
        </x:r>
      </x:text>
    </x:comment>
    <x:comment ref="N55" authorId="0">
      <x:text>
        <x:r>
          <x:t>www_sec_gov_Archives_edgar_data_320187_000032018725000091_q1_5a53fe26.md | Page 1 | 2,828</x:t>
        </x:r>
      </x:text>
    </x:comment>
    <x:comment ref="N56" authorId="0">
      <x:text>
        <x:r>
          <x:t>www_sec_gov_Archives_edgar_data_320187_000032018725000091_q1_5a53fe26.md | Page 1 | 4,016</x:t>
        </x:r>
      </x:text>
    </x:comment>
    <x:comment ref="N57" authorId="0">
      <x:text>
        <x:r>
          <x:t>www_sec_gov_Archives_edgar_data_320187_000032018725000091_q1_5a53fe26.md | Page 1 | 34.3</x:t>
        </x:r>
      </x:text>
    </x:comment>
    <x:comment ref="N58" authorId="0">
      <x:text>
        <x:r>
          <x:t>www_sec_gov_Archives_edgar_data_320187_000032018725000091_q1_5a53fe26.md | Page 1 | (18)</x:t>
        </x:r>
      </x:text>
    </x:comment>
    <x:comment ref="N59" authorId="0">
      <x:text>
        <x:r>
          <x:t>www_sec_gov_Archives_edgar_data_320187_000032018725000091_q1_5a53fe26.md | Page 1 | 23</x:t>
        </x:r>
      </x:text>
    </x:comment>
    <x:comment ref="N60" authorId="0">
      <x:text>
        <x:r>
          <x:t>www_sec_gov_Archives_edgar_data_320187_000032018725000091_q1_5a53fe26.md | Page 1 | 922</x:t>
        </x:r>
      </x:text>
    </x:comment>
    <x:comment ref="N61" authorId="0">
      <x:text>
        <x:r>
          <x:t>www_sec_gov_Archives_edgar_data_320187_000032018725000091_q1_5a53fe26.md | Page 1 | 195</x:t>
        </x:r>
      </x:text>
    </x:comment>
    <x:comment ref="N62" authorId="0">
      <x:text>
        <x:r>
          <x:t>www_sec_gov_Archives_edgar_data_320187_000032018725000091_q1_5a53fe26.md | Page 1 | 21.1</x:t>
        </x:r>
      </x:text>
    </x:comment>
    <x:comment ref="N63" authorId="0">
      <x:text>
        <x:r>
          <x:t>www_sec_gov_Archives_edgar_data_320187_000032018725000091_q1_5a53fe26.md | Page 1 | 727</x:t>
        </x:r>
      </x:text>
    </x:comment>
    <x:comment ref="N64" authorId="0">
      <x:text>
        <x:r>
          <x:t>www_sec_gov_Archives_edgar_data_320187_000032018725000091_q1_5a53fe26.md | Page 1 | 1,476.6</x:t>
        </x:r>
      </x:text>
    </x:comment>
    <x:comment ref="N65" authorId="0">
      <x:text>
        <x:r>
          <x:t>www_sec_gov_Archives_edgar_data_320187_000032018725000091_q1_5a53fe26.md | Page 1 | 1,479.0</x:t>
        </x:r>
      </x:text>
    </x:comment>
    <x:comment ref="N66" authorId="0">
      <x:text>
        <x:r>
          <x:t>www_sec_gov_Archives_edgar_data_320187_000032018725000091_q1_5a53fe26.md | Page 1 | 0.400</x:t>
        </x:r>
      </x:text>
    </x:comment>
    <x:comment ref="N67" authorId="0">
      <x:text>
        <x:r>
          <x:t>www_sec_gov_Archives_edgar_data_320187_000032018725000138_q2_b2e3bac7.md | Page 1 | 12,427</x:t>
        </x:r>
      </x:text>
    </x:comment>
    <x:comment ref="N68" authorId="0">
      <x:text>
        <x:r>
          <x:t>www_sec_gov_Archives_edgar_data_320187_000032018725000138_q2_b2e3bac7.md | Page 1 | 7,382</x:t>
        </x:r>
      </x:text>
    </x:comment>
    <x:comment ref="N69" authorId="0">
      <x:text>
        <x:r>
          <x:t>www_sec_gov_Archives_edgar_data_320187_000032018725000138_q2_b2e3bac7.md | Page 1 | 5,045</x:t>
        </x:r>
      </x:text>
    </x:comment>
    <x:comment ref="N70" authorId="0">
      <x:text>
        <x:r>
          <x:t>www_sec_gov_Archives_edgar_data_320187_000032018725000138_q2_b2e3bac7.md | Page 1 | 40.6</x:t>
        </x:r>
      </x:text>
    </x:comment>
    <x:comment ref="N71" authorId="0">
      <x:text>
        <x:r>
          <x:t>www_sec_gov_Archives_edgar_data_320187_000032018725000138_q2_b2e3bac7.md | Page 1 | 1,273</x:t>
        </x:r>
      </x:text>
    </x:comment>
    <x:comment ref="N72" authorId="0">
      <x:text>
        <x:r>
          <x:t>www_sec_gov_Archives_edgar_data_320187_000032018725000138_q2_b2e3bac7.md | Page 1 | 2,766</x:t>
        </x:r>
      </x:text>
    </x:comment>
    <x:comment ref="N73" authorId="0">
      <x:text>
        <x:r>
          <x:t>www_sec_gov_Archives_edgar_data_320187_000032018725000138_q2_b2e3bac7.md | Page 1 | 4,039</x:t>
        </x:r>
      </x:text>
    </x:comment>
    <x:comment ref="N74" authorId="0">
      <x:text>
        <x:r>
          <x:t>www_sec_gov_Archives_edgar_data_320187_000032018725000138_q2_b2e3bac7.md | Page 1 | 32.5</x:t>
        </x:r>
      </x:text>
    </x:comment>
    <x:comment ref="N50" authorId="0">
      <x:text>
        <x:r>
          <x:t>www_sec_gov_Archives_edgar_data_320187_000032018725000091_q1_5a53fe26.md | Page 1 | 11,720</x:t>
        </x:r>
      </x:text>
    </x:comment>
    <x:comment ref="N75" authorId="0">
      <x:text>
        <x:r>
          <x:t>www_sec_gov_Archives_edgar_data_320187_000032018725000138_q2_b2e3bac7.md | Page 1 | (9)</x:t>
        </x:r>
      </x:text>
    </x:comment>
    <x:comment ref="N76" authorId="0">
      <x:text>
        <x:r>
          <x:t>www_sec_gov_Archives_edgar_data_320187_000032018725000138_q2_b2e3bac7.md | Page 1 | 16</x:t>
        </x:r>
      </x:text>
    </x:comment>
    <x:comment ref="N77" authorId="0">
      <x:text>
        <x:r>
          <x:t>www_sec_gov_Archives_edgar_data_320187_000032018725000138_q2_b2e3bac7.md | Page 1 | 999</x:t>
        </x:r>
      </x:text>
    </x:comment>
    <x:comment ref="N78" authorId="0">
      <x:text>
        <x:r>
          <x:t>www_sec_gov_Archives_edgar_data_320187_000032018725000138_q2_b2e3bac7.md | Page 1 | 207</x:t>
        </x:r>
      </x:text>
    </x:comment>
    <x:comment ref="N79" authorId="0">
      <x:text>
        <x:r>
          <x:t>www_sec_gov_Archives_edgar_data_320187_000032018725000138_q2_b2e3bac7.md | Page 1 | 20.7</x:t>
        </x:r>
      </x:text>
    </x:comment>
    <x:comment ref="N80" authorId="0">
      <x:text>
        <x:r>
          <x:t>www_sec_gov_Archives_edgar_data_320187_000032018725000138_q2_b2e3bac7.md | Page 1 | 792</x:t>
        </x:r>
      </x:text>
    </x:comment>
    <x:comment ref="N81" authorId="0">
      <x:text>
        <x:r>
          <x:t>www_sec_gov_Archives_edgar_data_320187_000032018725000138_q2_b2e3bac7.md | Page 1 | 1,479.5</x:t>
        </x:r>
      </x:text>
    </x:comment>
    <x:comment ref="N82" authorId="0">
      <x:text>
        <x:r>
          <x:t>www_sec_gov_Archives_edgar_data_320187_000032018725000138_q2_b2e3bac7.md | Page 1 | 1,481.0</x:t>
        </x:r>
      </x:text>
    </x:comment>
    <x:comment ref="N83" authorId="0">
      <x:text>
        <x:r>
          <x:t>www_sec_gov_Archives_edgar_data_320187_000032018725000138_q2_b2e3bac7.md | Page 1 | 0.410</x:t>
        </x:r>
      </x:text>
    </x:comment>
    <x:comment ref="N84" authorId="0">
      <x:text>
        <x:r>
          <x:t>www_sec_gov_Archives_edgar_data_320187_000032018726000026_q3_dd3e8aff.md | Page 1 | 11,279</x:t>
        </x:r>
      </x:text>
    </x:comment>
    <x:comment ref="N85" authorId="0">
      <x:text>
        <x:r>
          <x:t>www_sec_gov_Archives_edgar_data_320187_000032018726000026_q3_dd3e8aff.md | Page 1 | 6,749</x:t>
        </x:r>
      </x:text>
    </x:comment>
    <x:comment ref="N86" authorId="0">
      <x:text>
        <x:r>
          <x:t>www_sec_gov_Archives_edgar_data_320187_000032018726000026_q3_dd3e8aff.md | Page 1 | 4,530</x:t>
        </x:r>
      </x:text>
    </x:comment>
    <x:comment ref="N87" authorId="0">
      <x:text>
        <x:r>
          <x:t>www_sec_gov_Archives_edgar_data_320187_000032018726000026_q3_dd3e8aff.md | Page 1 | 40.2</x:t>
        </x:r>
      </x:text>
    </x:comment>
    <x:comment ref="N88" authorId="0">
      <x:text>
        <x:r>
          <x:t>www_sec_gov_Archives_edgar_data_320187_000032018726000026_q3_dd3e8aff.md | Page 1 | 1,090</x:t>
        </x:r>
      </x:text>
    </x:comment>
    <x:comment ref="N89" authorId="0">
      <x:text>
        <x:r>
          <x:t>www_sec_gov_Archives_edgar_data_320187_000032018726000026_q3_dd3e8aff.md | Page 1 | 2,887</x:t>
        </x:r>
      </x:text>
    </x:comment>
    <x:comment ref="N90" authorId="0">
      <x:text>
        <x:r>
          <x:t>www_sec_gov_Archives_edgar_data_320187_000032018726000026_q3_dd3e8aff.md | Page 1 | 3,977</x:t>
        </x:r>
      </x:text>
    </x:comment>
    <x:comment ref="N91" authorId="0">
      <x:text>
        <x:r>
          <x:t>www_sec_gov_Archives_edgar_data_320187_000032018726000026_q3_dd3e8aff.md | Page 1 | 35.3</x:t>
        </x:r>
      </x:text>
    </x:comment>
    <x:comment ref="N92" authorId="0">
      <x:text>
        <x:r>
          <x:t>www_sec_gov_Archives_edgar_data_320187_000032018726000026_q3_dd3e8aff.md | Page 1 | (15)</x:t>
        </x:r>
      </x:text>
    </x:comment>
    <x:comment ref="N93" authorId="0">
      <x:text>
        <x:r>
          <x:t>www_sec_gov_Archives_edgar_data_320187_000032018726000026_q3_dd3e8aff.md | Page 1 | (82)</x:t>
        </x:r>
      </x:text>
    </x:comment>
    <x:comment ref="N94" authorId="0">
      <x:text>
        <x:r>
          <x:t>www_sec_gov_Archives_edgar_data_320187_000032018726000026_q3_dd3e8aff.md | Page 1 | 650</x:t>
        </x:r>
      </x:text>
    </x:comment>
    <x:comment ref="N95" authorId="0">
      <x:text>
        <x:r>
          <x:t>www_sec_gov_Archives_edgar_data_320187_000032018726000026_q3_dd3e8aff.md | Page 1 | 130</x:t>
        </x:r>
      </x:text>
    </x:comment>
    <x:comment ref="N96" authorId="0">
      <x:text>
        <x:r>
          <x:t>www_sec_gov_Archives_edgar_data_320187_000032018726000026_q3_dd3e8aff.md | Page 1 | 20.0</x:t>
        </x:r>
      </x:text>
    </x:comment>
    <x:comment ref="N97" authorId="0">
      <x:text>
        <x:r>
          <x:t>www_sec_gov_Archives_edgar_data_320187_000032018726000026_q3_dd3e8aff.md | Page 1 | 520</x:t>
        </x:r>
      </x:text>
    </x:comment>
    <x:comment ref="N98" authorId="0">
      <x:text>
        <x:r>
          <x:t>www_sec_gov_Archives_edgar_data_320187_000032018726000026_q3_dd3e8aff.md | Page 1 | 1,480.5</x:t>
        </x:r>
      </x:text>
    </x:comment>
    <x:comment ref="N99" authorId="0">
      <x:text>
        <x:r>
          <x:t>www_sec_gov_Archives_edgar_data_320187_000032018726000026_q3_dd3e8aff.md | Page 1 | 1,481.6</x:t>
        </x:r>
      </x:text>
    </x:comment>
    <x:comment ref="N100" authorId="0">
      <x:text>
        <x:r>
          <x:t>www_sec_gov_Archives_edgar_data_320187_000032018726000026_q3_dd3e8aff.md | Page 1 | 0.410</x:t>
        </x:r>
      </x:text>
    </x:comment>
    <x:comment ref="N101" authorId="0">
      <x:text>
        <x:r>
          <x:t>www_sec_gov_Archives_edgar_data_320187_000032018726000076_q4_979aae1f.md | Page 1 | 10,972</x:t>
        </x:r>
      </x:text>
    </x:comment>
    <x:comment ref="N102" authorId="0">
      <x:text>
        <x:r>
          <x:t>www_sec_gov_Archives_edgar_data_320187_000032018726000076_q4_979aae1f.md | Page 1 | 5,579</x:t>
        </x:r>
      </x:text>
    </x:comment>
    <x:comment ref="N103" authorId="0">
      <x:text>
        <x:r>
          <x:t>www_sec_gov_Archives_edgar_data_320187_000032018726000076_q4_979aae1f.md | Page 1 | 5,393</x:t>
        </x:r>
      </x:text>
    </x:comment>
    <x:comment ref="N104" authorId="0">
      <x:text>
        <x:r>
          <x:t>www_sec_gov_Archives_edgar_data_320187_000032018726000076_q4_979aae1f.md | Page 1 | 49.2</x:t>
        </x:r>
      </x:text>
    </x:comment>
    <x:comment ref="N105" authorId="0">
      <x:text>
        <x:r>
          <x:t>www_sec_gov_Archives_edgar_data_320187_000032018726000076_q4_979aae1f.md | Page 1 | 1,203</x:t>
        </x:r>
      </x:text>
    </x:comment>
    <x:comment ref="N106" authorId="0">
      <x:text>
        <x:r>
          <x:t>www_sec_gov_Archives_edgar_data_320187_000032018726000076_q4_979aae1f.md | Page 1 | 2,879</x:t>
        </x:r>
      </x:text>
    </x:comment>
    <x:comment ref="N107" authorId="0">
      <x:text>
        <x:r>
          <x:t>www_sec_gov_Archives_edgar_data_320187_000032018726000076_q4_979aae1f.md | Page 1 | 4,082</x:t>
        </x:r>
      </x:text>
    </x:comment>
    <x:comment ref="N108" authorId="0">
      <x:text>
        <x:r>
          <x:t>www_sec_gov_Archives_edgar_data_320187_000032018726000076_q4_979aae1f.md | Page 1 | 37.2</x:t>
        </x:r>
      </x:text>
    </x:comment>
    <x:comment ref="N109" authorId="0">
      <x:text>
        <x:r>
          <x:t>www_sec_gov_Archives_edgar_data_320187_000032018726000076_q4_979aae1f.md | Page 1 | (8)</x:t>
        </x:r>
      </x:text>
    </x:comment>
    <x:comment ref="N110" authorId="0">
      <x:text>
        <x:r>
          <x:t>www_sec_gov_Archives_edgar_data_320187_000032018726000076_q4_979aae1f.md | Page 1 | (10)</x:t>
        </x:r>
      </x:text>
    </x:comment>
    <x:comment ref="N111" authorId="0">
      <x:text>
        <x:r>
          <x:t>www_sec_gov_Archives_edgar_data_320187_000032018726000076_q4_979aae1f.md | Page 1 | 1,329</x:t>
        </x:r>
      </x:text>
    </x:comment>
    <x:comment ref="N112" authorId="0">
      <x:text>
        <x:r>
          <x:t>www_sec_gov_Archives_edgar_data_320187_000032018726000076_q4_979aae1f.md | Page 1 | 260</x:t>
        </x:r>
      </x:text>
    </x:comment>
    <x:comment ref="N113" authorId="0">
      <x:text>
        <x:r>
          <x:t>www_sec_gov_Archives_edgar_data_320187_000032018726000076_q4_979aae1f.md | Page 1 | 19.6</x:t>
        </x:r>
      </x:text>
    </x:comment>
    <x:comment ref="N114" authorId="0">
      <x:text>
        <x:r>
          <x:t>www_sec_gov_Archives_edgar_data_320187_000032018726000076_q4_979aae1f.md | Page 1 | 1,069</x:t>
        </x:r>
      </x:text>
    </x:comment>
    <x:comment ref="N115" authorId="0">
      <x:text>
        <x:r>
          <x:t>www_sec_gov_Archives_edgar_data_320187_000032018726000076_q4_979aae1f.md | Page 1 | 1,482.6</x:t>
        </x:r>
      </x:text>
    </x:comment>
    <x:comment ref="N116" authorId="0">
      <x:text>
        <x:r>
          <x:t>www_sec_gov_Archives_edgar_data_320187_000032018726000076_q4_979aae1f.md | Page 1 | 1,482.9</x:t>
        </x:r>
      </x:text>
    </x:comment>
    <x:comment ref="N117" authorId="0">
      <x:text>
        <x:r>
          <x:t>www_sec_gov_Archives_edgar_data_320187_000032018726000076_q4_979aae1f.md | Page 1 | 0.410</x:t>
        </x:r>
      </x:text>
    </x:comment>
    <x:comment ref="N118" authorId="0">
      <x:text>
        <x:r>
          <x:t>www_sec_gov_Archives_edgar_data_320187_000032018725000091_q1_5a53fe26.md | Page 1 | 2025</x:t>
        </x:r>
      </x:text>
    </x:comment>
    <x:comment ref="N119" authorId="0">
      <x:text>
        <x:r>
          <x:t>www_sec_gov_Archives_edgar_data_320187_000032018725000091_q1_5a53fe26.md | Page 1 | 7,024</x:t>
        </x:r>
      </x:text>
    </x:comment>
    <x:comment ref="N120" authorId="0">
      <x:text>
        <x:r>
          <x:t>www_sec_gov_Archives_edgar_data_320187_000032018725000091_q1_5a53fe26.md | Page 1 | 1,551</x:t>
        </x:r>
      </x:text>
    </x:comment>
    <x:comment ref="N121" authorId="0">
      <x:text>
        <x:r>
          <x:t>www_sec_gov_Archives_edgar_data_320187_000032018725000091_q1_5a53fe26.md | Page 1 | 4,962</x:t>
        </x:r>
      </x:text>
    </x:comment>
    <x:comment ref="N122" authorId="0">
      <x:text>
        <x:r>
          <x:t>www_sec_gov_Archives_edgar_data_320187_000032018725000091_q1_5a53fe26.md | Page 1 | 8,114</x:t>
        </x:r>
      </x:text>
    </x:comment>
    <x:comment ref="N123" authorId="0">
      <x:text>
        <x:r>
          <x:t>www_sec_gov_Archives_edgar_data_320187_000032018725000091_q1_5a53fe26.md | Page 1 | 2,247</x:t>
        </x:r>
      </x:text>
    </x:comment>
    <x:comment ref="N124" authorId="0">
      <x:text>
        <x:r>
          <x:t>www_sec_gov_Archives_edgar_data_320187_000032018725000091_q1_5a53fe26.md | Page 1 | 23,898</x:t>
        </x:r>
      </x:text>
    </x:comment>
    <x:comment ref="N125" authorId="0">
      <x:text>
        <x:r>
          <x:t>www_sec_gov_Archives_edgar_data_320187_000032018725000091_q1_5a53fe26.md | Page 1 | 4,861</x:t>
        </x:r>
      </x:text>
    </x:comment>
    <x:comment ref="N126" authorId="0">
      <x:text>
        <x:r>
          <x:t>www_sec_gov_Archives_edgar_data_320187_000032018725000091_q1_5a53fe26.md | Page 1 | 2,727</x:t>
        </x:r>
      </x:text>
    </x:comment>
    <x:comment ref="N127" authorId="0">
      <x:text>
        <x:r>
          <x:t>www_sec_gov_Archives_edgar_data_320187_000032018725000091_q1_5a53fe26.md | Page 1 | 259</x:t>
        </x:r>
      </x:text>
    </x:comment>
    <x:comment ref="N128" authorId="0">
      <x:text>
        <x:r>
          <x:t>www_sec_gov_Archives_edgar_data_320187_000032018725000091_q1_5a53fe26.md | Page 1 | 240</x:t>
        </x:r>
      </x:text>
    </x:comment>
    <x:comment ref="N129" authorId="0">
      <x:text>
        <x:r>
          <x:t>www_sec_gov_Archives_edgar_data_320187_000032018725000091_q1_5a53fe26.md | Page 1 | 5,349</x:t>
        </x:r>
      </x:text>
    </x:comment>
    <x:comment ref="N130" authorId="0">
      <x:text>
        <x:r>
          <x:t>www_sec_gov_Archives_edgar_data_320187_000032018725000091_q1_5a53fe26.md | Page 1 | 37,334</x:t>
        </x:r>
      </x:text>
    </x:comment>
    <x:comment ref="N131" authorId="0">
      <x:text>
        <x:r>
          <x:t>www_sec_gov_Archives_edgar_data_320187_000032018725000091_q1_5a53fe26.md | Page 1 | —</x:t>
        </x:r>
      </x:text>
    </x:comment>
    <x:comment ref="N132" authorId="0">
      <x:text>
        <x:r>
          <x:t>www_sec_gov_Archives_edgar_data_320187_000032018725000091_q1_5a53fe26.md | Page 1 | 4</x:t>
        </x:r>
      </x:text>
    </x:comment>
    <x:comment ref="N133" authorId="0">
      <x:text>
        <x:r>
          <x:t>www_sec_gov_Archives_edgar_data_320187_000032018725000091_q1_5a53fe26.md | Page 1 | 3,772</x:t>
        </x:r>
      </x:text>
    </x:comment>
    <x:comment ref="N134" authorId="0">
      <x:text>
        <x:r>
          <x:t>www_sec_gov_Archives_edgar_data_320187_000032018725000091_q1_5a53fe26.md | Page 1 | 506</x:t>
        </x:r>
      </x:text>
    </x:comment>
    <x:comment ref="N135" authorId="0">
      <x:text>
        <x:r>
          <x:t>www_sec_gov_Archives_edgar_data_320187_000032018725000091_q1_5a53fe26.md | Page 1 | 5,923</x:t>
        </x:r>
      </x:text>
    </x:comment>
    <x:comment ref="N136" authorId="0">
      <x:text>
        <x:r>
          <x:t>www_sec_gov_Archives_edgar_data_320187_000032018725000091_q1_5a53fe26.md | Page 1 | 706</x:t>
        </x:r>
      </x:text>
    </x:comment>
    <x:comment ref="N137" authorId="0">
      <x:text>
        <x:r>
          <x:t>www_sec_gov_Archives_edgar_data_320187_000032018725000091_q1_5a53fe26.md | Page 1 | 10,911</x:t>
        </x:r>
      </x:text>
    </x:comment>
    <x:comment ref="N138" authorId="0">
      <x:text>
        <x:r>
          <x:t>www_sec_gov_Archives_edgar_data_320187_000032018725000091_q1_5a53fe26.md | Page 1 | 7,996</x:t>
        </x:r>
      </x:text>
    </x:comment>
    <x:comment ref="N139" authorId="0">
      <x:text>
        <x:r>
          <x:t>www_sec_gov_Archives_edgar_data_320187_000032018725000091_q1_5a53fe26.md | Page 1 | 2,555</x:t>
        </x:r>
      </x:text>
    </x:comment>
    <x:comment ref="N140" authorId="0">
      <x:text>
        <x:r>
          <x:t>www_sec_gov_Archives_edgar_data_320187_000032018725000091_q1_5a53fe26.md | Page 1 | 2,404</x:t>
        </x:r>
      </x:text>
    </x:comment>
    <x:comment ref="N141" authorId="0">
      <x:text>
        <x:r>
          <x:t>www_sec_gov_Archives_edgar_data_320187_000032018725000091_q1_5a53fe26.md | Page 1 | 13,468</x:t>
        </x:r>
      </x:text>
    </x:comment>
    <x:comment ref="N142" authorId="0">
      <x:text>
        <x:r>
          <x:t>www_sec_gov_Archives_edgar_data_320187_000032018725000091_q1_5a53fe26.md | Page 1 | 37,334</x:t>
        </x:r>
      </x:text>
    </x:comment>
    <x:comment ref="N143" authorId="0">
      <x:text>
        <x:r>
          <x:t>www_sec_gov_Archives_edgar_data_320187_000032018725000138_q2_b2e3bac7.md | Page 1 | 2025</x:t>
        </x:r>
      </x:text>
    </x:comment>
    <x:comment ref="N144" authorId="0">
      <x:text>
        <x:r>
          <x:t>www_sec_gov_Archives_edgar_data_320187_000032018725000138_q2_b2e3bac7.md | Page 1 | 6,974</x:t>
        </x:r>
      </x:text>
    </x:comment>
    <x:comment ref="N145" authorId="0">
      <x:text>
        <x:r>
          <x:t>www_sec_gov_Archives_edgar_data_320187_000032018725000138_q2_b2e3bac7.md | Page 1 | 1,371</x:t>
        </x:r>
      </x:text>
    </x:comment>
    <x:comment ref="N146" authorId="0">
      <x:text>
        <x:r>
          <x:t>www_sec_gov_Archives_edgar_data_320187_000032018725000138_q2_b2e3bac7.md | Page 1 | 5,738</x:t>
        </x:r>
      </x:text>
    </x:comment>
    <x:comment ref="N147" authorId="0">
      <x:text>
        <x:r>
          <x:t>www_sec_gov_Archives_edgar_data_320187_000032018725000138_q2_b2e3bac7.md | Page 1 | 7,726</x:t>
        </x:r>
      </x:text>
    </x:comment>
    <x:comment ref="N148" authorId="0">
      <x:text>
        <x:r>
          <x:t>www_sec_gov_Archives_edgar_data_320187_000032018725000138_q2_b2e3bac7.md | Page 1 | 2,206</x:t>
        </x:r>
      </x:text>
    </x:comment>
    <x:comment ref="N149" authorId="0">
      <x:text>
        <x:r>
          <x:t>www_sec_gov_Archives_edgar_data_320187_000032018725000138_q2_b2e3bac7.md | Page 1 | 24,015</x:t>
        </x:r>
      </x:text>
    </x:comment>
    <x:comment ref="N150" authorId="0">
      <x:text>
        <x:r>
          <x:t>www_sec_gov_Archives_edgar_data_320187_000032018725000138_q2_b2e3bac7.md | Page 1 | 4,843</x:t>
        </x:r>
      </x:text>
    </x:comment>
    <x:comment ref="N151" authorId="0">
      <x:text>
        <x:r>
          <x:t>www_sec_gov_Archives_edgar_data_320187_000032018725000138_q2_b2e3bac7.md | Page 1 | 2,894</x:t>
        </x:r>
      </x:text>
    </x:comment>
    <x:comment ref="N152" authorId="0">
      <x:text>
        <x:r>
          <x:t>www_sec_gov_Archives_edgar_data_320187_000032018725000138_q2_b2e3bac7.md | Page 1 | 259</x:t>
        </x:r>
      </x:text>
    </x:comment>
    <x:comment ref="N153" authorId="0">
      <x:text>
        <x:r>
          <x:t>www_sec_gov_Archives_edgar_data_320187_000032018725000138_q2_b2e3bac7.md | Page 1 | 240</x:t>
        </x:r>
      </x:text>
    </x:comment>
    <x:comment ref="N154" authorId="0">
      <x:text>
        <x:r>
          <x:t>www_sec_gov_Archives_edgar_data_320187_000032018725000138_q2_b2e3bac7.md | Page 1 | 5,536</x:t>
        </x:r>
      </x:text>
    </x:comment>
    <x:comment ref="N155" authorId="0">
      <x:text>
        <x:r>
          <x:t>www_sec_gov_Archives_edgar_data_320187_000032018725000138_q2_b2e3bac7.md | Page 1 | 37,787</x:t>
        </x:r>
      </x:text>
    </x:comment>
    <x:comment ref="N156" authorId="0">
      <x:text>
        <x:r>
          <x:t>www_sec_gov_Archives_edgar_data_320187_000032018725000138_q2_b2e3bac7.md | Page 1 | 999</x:t>
        </x:r>
      </x:text>
    </x:comment>
    <x:comment ref="N157" authorId="0">
      <x:text>
        <x:r>
          <x:t>www_sec_gov_Archives_edgar_data_320187_000032018725000138_q2_b2e3bac7.md | Page 1 | —</x:t>
        </x:r>
      </x:text>
    </x:comment>
    <x:comment ref="N158" authorId="0">
      <x:text>
        <x:r>
          <x:t>www_sec_gov_Archives_edgar_data_320187_000032018725000138_q2_b2e3bac7.md | Page 1 | 3,717</x:t>
        </x:r>
      </x:text>
    </x:comment>
    <x:comment ref="N159" authorId="0">
      <x:text>
        <x:r>
          <x:t>www_sec_gov_Archives_edgar_data_320187_000032018725000138_q2_b2e3bac7.md | Page 1 | 513</x:t>
        </x:r>
      </x:text>
    </x:comment>
    <x:comment ref="N160" authorId="0">
      <x:text>
        <x:r>
          <x:t>www_sec_gov_Archives_edgar_data_320187_000032018725000138_q2_b2e3bac7.md | Page 1 | 5,919</x:t>
        </x:r>
      </x:text>
    </x:comment>
    <x:comment ref="N161" authorId="0">
      <x:text>
        <x:r>
          <x:t>www_sec_gov_Archives_edgar_data_320187_000032018725000138_q2_b2e3bac7.md | Page 1 | 492</x:t>
        </x:r>
      </x:text>
    </x:comment>
    <x:comment ref="N162" authorId="0">
      <x:text>
        <x:r>
          <x:t>www_sec_gov_Archives_edgar_data_320187_000032018725000138_q2_b2e3bac7.md | Page 1 | 11,640</x:t>
        </x:r>
      </x:text>
    </x:comment>
    <x:comment ref="N163" authorId="0">
      <x:text>
        <x:r>
          <x:t>www_sec_gov_Archives_edgar_data_320187_000032018725000138_q2_b2e3bac7.md | Page 1 | 7,016</x:t>
        </x:r>
      </x:text>
    </x:comment>
    <x:comment ref="N164" authorId="0">
      <x:text>
        <x:r>
          <x:t>www_sec_gov_Archives_edgar_data_320187_000032018725000138_q2_b2e3bac7.md | Page 1 | 2,754</x:t>
        </x:r>
      </x:text>
    </x:comment>
    <x:comment ref="N165" authorId="0">
      <x:text>
        <x:r>
          <x:t>www_sec_gov_Archives_edgar_data_320187_000032018725000138_q2_b2e3bac7.md | Page 1 | 2,292</x:t>
        </x:r>
      </x:text>
    </x:comment>
    <x:comment ref="N166" authorId="0">
      <x:text>
        <x:r>
          <x:t>www_sec_gov_Archives_edgar_data_320187_000032018725000138_q2_b2e3bac7.md | Page 1 | 14,085</x:t>
        </x:r>
      </x:text>
    </x:comment>
    <x:comment ref="N167" authorId="0">
      <x:text>
        <x:r>
          <x:t>www_sec_gov_Archives_edgar_data_320187_000032018725000138_q2_b2e3bac7.md | Page 1 | 37,787</x:t>
        </x:r>
      </x:text>
    </x:comment>
    <x:comment ref="N168" authorId="0">
      <x:text>
        <x:r>
          <x:t>www_sec_gov_Archives_edgar_data_320187_000032018726000026_q3_dd3e8aff.md | Page 1 | 2026</x:t>
        </x:r>
      </x:text>
    </x:comment>
    <x:comment ref="N169" authorId="0">
      <x:text>
        <x:r>
          <x:t>www_sec_gov_Archives_edgar_data_320187_000032018726000026_q3_dd3e8aff.md | Page 1 | 6,660</x:t>
        </x:r>
      </x:text>
    </x:comment>
    <x:comment ref="N170" authorId="0">
      <x:text>
        <x:r>
          <x:t>www_sec_gov_Archives_edgar_data_320187_000032018726000026_q3_dd3e8aff.md | Page 1 | 1,397</x:t>
        </x:r>
      </x:text>
    </x:comment>
    <x:comment ref="N171" authorId="0">
      <x:text>
        <x:r>
          <x:t>www_sec_gov_Archives_edgar_data_320187_000032018726000026_q3_dd3e8aff.md | Page 1 | 5,369</x:t>
        </x:r>
      </x:text>
    </x:comment>
    <x:comment ref="N172" authorId="0">
      <x:text>
        <x:r>
          <x:t>www_sec_gov_Archives_edgar_data_320187_000032018726000026_q3_dd3e8aff.md | Page 1 | 7,487</x:t>
        </x:r>
      </x:text>
    </x:comment>
    <x:comment ref="N173" authorId="0">
      <x:text>
        <x:r>
          <x:t>www_sec_gov_Archives_edgar_data_320187_000032018726000026_q3_dd3e8aff.md | Page 1 | 2,271</x:t>
        </x:r>
      </x:text>
    </x:comment>
    <x:comment ref="N174" authorId="0">
      <x:text>
        <x:r>
          <x:t>www_sec_gov_Archives_edgar_data_320187_000032018726000026_q3_dd3e8aff.md | Page 1 | 23,184</x:t>
        </x:r>
      </x:text>
    </x:comment>
    <x:comment ref="N175" authorId="0">
      <x:text>
        <x:r>
          <x:t>www_sec_gov_Archives_edgar_data_320187_000032018726000026_q3_dd3e8aff.md | Page 1 | 4,766</x:t>
        </x:r>
      </x:text>
    </x:comment>
    <x:comment ref="N176" authorId="0">
      <x:text>
        <x:r>
          <x:t>www_sec_gov_Archives_edgar_data_320187_000032018726000026_q3_dd3e8aff.md | Page 1 | 2,886</x:t>
        </x:r>
      </x:text>
    </x:comment>
    <x:comment ref="N177" authorId="0">
      <x:text>
        <x:r>
          <x:t>www_sec_gov_Archives_edgar_data_320187_000032018726000026_q3_dd3e8aff.md | Page 1 | 259</x:t>
        </x:r>
      </x:text>
    </x:comment>
    <x:comment ref="N178" authorId="0">
      <x:text>
        <x:r>
          <x:t>www_sec_gov_Archives_edgar_data_320187_000032018726000026_q3_dd3e8aff.md | Page 1 | 240</x:t>
        </x:r>
      </x:text>
    </x:comment>
    <x:comment ref="N179" authorId="0">
      <x:text>
        <x:r>
          <x:t>www_sec_gov_Archives_edgar_data_320187_000032018726000026_q3_dd3e8aff.md | Page 1 | 5,729</x:t>
        </x:r>
      </x:text>
    </x:comment>
    <x:comment ref="N180" authorId="0">
      <x:text>
        <x:r>
          <x:t>www_sec_gov_Archives_edgar_data_320187_000032018726000026_q3_dd3e8aff.md | Page 1 | 37,064</x:t>
        </x:r>
      </x:text>
    </x:comment>
    <x:comment ref="N181" authorId="0">
      <x:text>
        <x:r>
          <x:t>www_sec_gov_Archives_edgar_data_320187_000032018726000026_q3_dd3e8aff.md | Page 1 | 999</x:t>
        </x:r>
      </x:text>
    </x:comment>
    <x:comment ref="N182" authorId="0">
      <x:text>
        <x:r>
          <x:t>www_sec_gov_Archives_edgar_data_320187_000032018726000026_q3_dd3e8aff.md | Page 1 | —</x:t>
        </x:r>
      </x:text>
    </x:comment>
    <x:comment ref="N183" authorId="0">
      <x:text>
        <x:r>
          <x:t>www_sec_gov_Archives_edgar_data_320187_000032018726000026_q3_dd3e8aff.md | Page 1 | 2,888</x:t>
        </x:r>
      </x:text>
    </x:comment>
    <x:comment ref="N184" authorId="0">
      <x:text>
        <x:r>
          <x:t>www_sec_gov_Archives_edgar_data_320187_000032018726000026_q3_dd3e8aff.md | Page 1 | 493</x:t>
        </x:r>
      </x:text>
    </x:comment>
    <x:comment ref="N185" authorId="0">
      <x:text>
        <x:r>
          <x:t>www_sec_gov_Archives_edgar_data_320187_000032018726000026_q3_dd3e8aff.md | Page 1 | 6,183</x:t>
        </x:r>
      </x:text>
    </x:comment>
    <x:comment ref="N186" authorId="0">
      <x:text>
        <x:r>
          <x:t>www_sec_gov_Archives_edgar_data_320187_000032018726000026_q3_dd3e8aff.md | Page 1 | 275</x:t>
        </x:r>
      </x:text>
    </x:comment>
    <x:comment ref="N187" authorId="0">
      <x:text>
        <x:r>
          <x:t>www_sec_gov_Archives_edgar_data_320187_000032018726000026_q3_dd3e8aff.md | Page 1 | 10,838</x:t>
        </x:r>
      </x:text>
    </x:comment>
    <x:comment ref="N188" authorId="0">
      <x:text>
        <x:r>
          <x:t>www_sec_gov_Archives_edgar_data_320187_000032018726000026_q3_dd3e8aff.md | Page 1 | 7,030</x:t>
        </x:r>
      </x:text>
    </x:comment>
    <x:comment ref="N189" authorId="0">
      <x:text>
        <x:r>
          <x:t>www_sec_gov_Archives_edgar_data_320187_000032018726000026_q3_dd3e8aff.md | Page 1 | 2,656</x:t>
        </x:r>
      </x:text>
    </x:comment>
    <x:comment ref="N190" authorId="0">
      <x:text>
        <x:r>
          <x:t>www_sec_gov_Archives_edgar_data_320187_000032018726000026_q3_dd3e8aff.md | Page 1 | 2,450</x:t>
        </x:r>
      </x:text>
    </x:comment>
    <x:comment ref="N191" authorId="0">
      <x:text>
        <x:r>
          <x:t>www_sec_gov_Archives_edgar_data_320187_000032018726000026_q3_dd3e8aff.md | Page 1 | 14,090</x:t>
        </x:r>
      </x:text>
    </x:comment>
    <x:comment ref="N192" authorId="0">
      <x:text>
        <x:r>
          <x:t>www_sec_gov_Archives_edgar_data_320187_000032018726000026_q3_dd3e8aff.md | Page 1 | 37,064</x:t>
        </x:r>
      </x:text>
    </x:comment>
    <x:comment ref="N193" authorId="0">
      <x:text>
        <x:r>
          <x:t>www_sec_gov_Archives_edgar_data_320187_000032018726000076_q4_979aae1f.md | Page 1 | 2026</x:t>
        </x:r>
      </x:text>
    </x:comment>
    <x:comment ref="N194" authorId="0">
      <x:text>
        <x:r>
          <x:t>www_sec_gov_Archives_edgar_data_320187_000032018726000076_q4_979aae1f.md | Page 1 | 7,563</x:t>
        </x:r>
      </x:text>
    </x:comment>
    <x:comment ref="N195" authorId="0">
      <x:text>
        <x:r>
          <x:t>www_sec_gov_Archives_edgar_data_320187_000032018726000076_q4_979aae1f.md | Page 1 | 1,464</x:t>
        </x:r>
      </x:text>
    </x:comment>
    <x:comment ref="N196" authorId="0">
      <x:text>
        <x:r>
          <x:t>www_sec_gov_Archives_edgar_data_320187_000032018726000076_q4_979aae1f.md | Page 1 | 5,931</x:t>
        </x:r>
      </x:text>
    </x:comment>
    <x:comment ref="N197" authorId="0">
      <x:text>
        <x:r>
          <x:t>www_sec_gov_Archives_edgar_data_320187_000032018726000076_q4_979aae1f.md | Page 1 | 7,501</x:t>
        </x:r>
      </x:text>
    </x:comment>
    <x:comment ref="N198" authorId="0">
      <x:text>
        <x:r>
          <x:t>www_sec_gov_Archives_edgar_data_320187_000032018726000076_q4_979aae1f.md | Page 1 | 2,144</x:t>
        </x:r>
      </x:text>
    </x:comment>
    <x:comment ref="N199" authorId="0">
      <x:text>
        <x:r>
          <x:t>www_sec_gov_Archives_edgar_data_320187_000032018726000076_q4_979aae1f.md | Page 1 | 24,603</x:t>
        </x:r>
      </x:text>
    </x:comment>
    <x:comment ref="N200" authorId="0">
      <x:text>
        <x:r>
          <x:t>www_sec_gov_Archives_edgar_data_320187_000032018726000076_q4_979aae1f.md | Page 1 | 4,796</x:t>
        </x:r>
      </x:text>
    </x:comment>
    <x:comment ref="N201" authorId="0">
      <x:text>
        <x:r>
          <x:t>www_sec_gov_Archives_edgar_data_320187_000032018726000076_q4_979aae1f.md | Page 1 | 2,838</x:t>
        </x:r>
      </x:text>
    </x:comment>
    <x:comment ref="N202" authorId="0">
      <x:text>
        <x:r>
          <x:t>www_sec_gov_Archives_edgar_data_320187_000032018726000076_q4_979aae1f.md | Page 1 | 259</x:t>
        </x:r>
      </x:text>
    </x:comment>
    <x:comment ref="N203" authorId="0">
      <x:text>
        <x:r>
          <x:t>www_sec_gov_Archives_edgar_data_320187_000032018726000076_q4_979aae1f.md | Page 1 | 240</x:t>
        </x:r>
      </x:text>
    </x:comment>
    <x:comment ref="N204" authorId="0">
      <x:text>
        <x:r>
          <x:t>www_sec_gov_Archives_edgar_data_320187_000032018726000076_q4_979aae1f.md | Page 1 | 5,674</x:t>
        </x:r>
      </x:text>
    </x:comment>
    <x:comment ref="N205" authorId="0">
      <x:text>
        <x:r>
          <x:t>www_sec_gov_Archives_edgar_data_320187_000032018726000076_q4_979aae1f.md | Page 1 | 38,410</x:t>
        </x:r>
      </x:text>
    </x:comment>
    <x:comment ref="N206" authorId="0">
      <x:text>
        <x:r>
          <x:t>www_sec_gov_Archives_edgar_data_320187_000032018726000076_q4_979aae1f.md | Page 1 | 2,000</x:t>
        </x:r>
      </x:text>
    </x:comment>
    <x:comment ref="N207" authorId="0">
      <x:text>
        <x:r>
          <x:t>www_sec_gov_Archives_edgar_data_320187_000032018726000076_q4_979aae1f.md | Page 1 | 3,600</x:t>
        </x:r>
      </x:text>
    </x:comment>
    <x:comment ref="N208" authorId="0">
      <x:text>
        <x:r>
          <x:t>www_sec_gov_Archives_edgar_data_320187_000032018726000076_q4_979aae1f.md | Page 1 | 478</x:t>
        </x:r>
      </x:text>
    </x:comment>
    <x:comment ref="N209" authorId="0">
      <x:text>
        <x:r>
          <x:t>www_sec_gov_Archives_edgar_data_320187_000032018726000076_q4_979aae1f.md | Page 1 | 6,092</x:t>
        </x:r>
      </x:text>
    </x:comment>
    <x:comment ref="N210" authorId="0">
      <x:text>
        <x:r>
          <x:t>www_sec_gov_Archives_edgar_data_320187_000032018726000076_q4_979aae1f.md | Page 1 | 377</x:t>
        </x:r>
      </x:text>
    </x:comment>
    <x:comment ref="N211" authorId="0">
      <x:text>
        <x:r>
          <x:t>www_sec_gov_Archives_edgar_data_320187_000032018726000076_q4_979aae1f.md | Page 1 | 12,547</x:t>
        </x:r>
      </x:text>
    </x:comment>
    <x:comment ref="N212" authorId="0">
      <x:text>
        <x:r>
          <x:t>www_sec_gov_Archives_edgar_data_320187_000032018726000076_q4_979aae1f.md | Page 1 | 5,942</x:t>
        </x:r>
      </x:text>
    </x:comment>
    <x:comment ref="N213" authorId="0">
      <x:text>
        <x:r>
          <x:t>www_sec_gov_Archives_edgar_data_320187_000032018726000076_q4_979aae1f.md | Page 1 | 2,613</x:t>
        </x:r>
      </x:text>
    </x:comment>
    <x:comment ref="N214" authorId="0">
      <x:text>
        <x:r>
          <x:t>www_sec_gov_Archives_edgar_data_320187_000032018726000076_q4_979aae1f.md | Page 1 | 2,443</x:t>
        </x:r>
      </x:text>
    </x:comment>
    <x:comment ref="N215" authorId="0">
      <x:text>
        <x:r>
          <x:t>www_sec_gov_Archives_edgar_data_320187_000032018726000076_q4_979aae1f.md | Page 1 | 14,865</x:t>
        </x:r>
      </x:text>
    </x:comment>
    <x:comment ref="N216" authorId="0">
      <x:text>
        <x:r>
          <x:t>www_sec_gov_Archives_edgar_data_320187_000032018726000076_q4_979aae1f.md | Page 1 | 38,410</x:t>
        </x:r>
      </x:text>
    </x:comment>
    <x:comment ref="N217" authorId="0">
      <x:text>
        <x:r>
          <x:t>www_sec_gov_Archives_edgar_data_320187_000032018725000097_nk_661fb285.md | Page 1 | 2025</x:t>
        </x:r>
      </x:text>
    </x:comment>
    <x:comment ref="N218" authorId="0">
      <x:text>
        <x:r>
          <x:t>www_sec_gov_Archives_edgar_data_320187_000032018725000097_nk_661fb285.md | Page 1 | 727</x:t>
        </x:r>
      </x:text>
    </x:comment>
    <x:comment ref="N219" authorId="0">
      <x:text>
        <x:r>
          <x:t>www_sec_gov_Archives_edgar_data_320187_000032018725000097_nk_661fb285.md | Page 1 | 190</x:t>
        </x:r>
      </x:text>
    </x:comment>
    <x:comment ref="N220" authorId="0">
      <x:text>
        <x:r>
          <x:t>www_sec_gov_Archives_edgar_data_320187_000032018725000097_nk_661fb285.md | Page 1 | (25)</x:t>
        </x:r>
      </x:text>
    </x:comment>
    <x:comment ref="N221" authorId="0">
      <x:text>
        <x:r>
          <x:t>www_sec_gov_Archives_edgar_data_320187_000032018725000097_nk_661fb285.md | Page 1 | 185</x:t>
        </x:r>
      </x:text>
    </x:comment>
    <x:comment ref="N222" authorId="0">
      <x:text>
        <x:r>
          <x:t>www_sec_gov_Archives_edgar_data_320187_000032018725000097_nk_661fb285.md | Page 1 | 8</x:t>
        </x:r>
      </x:text>
    </x:comment>
    <x:comment ref="N223" authorId="0">
      <x:text>
        <x:r>
          <x:t>www_sec_gov_Archives_edgar_data_320187_000032018725000097_nk_661fb285.md | Page 1 | 34</x:t>
        </x:r>
      </x:text>
    </x:comment>
    <x:comment ref="N224" authorId="0">
      <x:text>
        <x:r>
          <x:t>www_sec_gov_Archives_edgar_data_320187_000032018725000097_nk_661fb285.md | Page 1 | (215)</x:t>
        </x:r>
      </x:text>
    </x:comment>
    <x:comment ref="N225" authorId="0">
      <x:text>
        <x:r>
          <x:t>www_sec_gov_Archives_edgar_data_320187_000032018725000097_nk_661fb285.md | Page 1 | (610)</x:t>
        </x:r>
      </x:text>
    </x:comment>
    <x:comment ref="N226" authorId="0">
      <x:text>
        <x:r>
          <x:t>www_sec_gov_Archives_edgar_data_320187_000032018725000097_nk_661fb285.md | Page 1 | (165)</x:t>
        </x:r>
      </x:text>
    </x:comment>
    <x:comment ref="N227" authorId="0">
      <x:text>
        <x:r>
          <x:t>www_sec_gov_Archives_edgar_data_320187_000032018725000097_nk_661fb285.md | Page 1 | 93</x:t>
        </x:r>
      </x:text>
    </x:comment>
    <x:comment ref="N228" authorId="0">
      <x:text>
        <x:r>
          <x:t>www_sec_gov_Archives_edgar_data_320187_000032018725000097_nk_661fb285.md | Page 1 | 222</x:t>
        </x:r>
      </x:text>
    </x:comment>
    <x:comment ref="N229" authorId="0">
      <x:text>
        <x:r>
          <x:t>www_sec_gov_Archives_edgar_data_320187_000032018725000097_nk_661fb285.md | Page 1 | (355)</x:t>
        </x:r>
      </x:text>
    </x:comment>
    <x:comment ref="N230" authorId="0">
      <x:text>
        <x:r>
          <x:t>www_sec_gov_Archives_edgar_data_320187_000032018725000097_nk_661fb285.md | Page 1 | 209</x:t>
        </x:r>
      </x:text>
    </x:comment>
    <x:comment ref="N231" authorId="0">
      <x:text>
        <x:r>
          <x:t>www_sec_gov_Archives_edgar_data_320187_000032018725000097_nk_661fb285.md | Page 1 | 294</x:t>
        </x:r>
      </x:text>
    </x:comment>
    <x:comment ref="N232" authorId="0">
      <x:text>
        <x:r>
          <x:t>www_sec_gov_Archives_edgar_data_320187_000032018725000097_nk_661fb285.md | Page 1 | (207)</x:t>
        </x:r>
      </x:text>
    </x:comment>
    <x:comment ref="N233" authorId="0">
      <x:text>
        <x:r>
          <x:t>www_sec_gov_Archives_edgar_data_320187_000032018725000097_nk_661fb285.md | Page 1 | (59)</x:t>
        </x:r>
      </x:text>
    </x:comment>
    <x:comment ref="N234" authorId="0">
      <x:text>
        <x:r>
          <x:t>www_sec_gov_Archives_edgar_data_320187_000032018725000097_nk_661fb285.md | Page 1 | (1)</x:t>
        </x:r>
      </x:text>
    </x:comment>
    <x:comment ref="N235" authorId="0">
      <x:text>
        <x:r>
          <x:t>www_sec_gov_Archives_edgar_data_320187_000032018725000097_nk_661fb285.md | Page 1 | 127</x:t>
        </x:r>
      </x:text>
    </x:comment>
    <x:comment ref="N236" authorId="0">
      <x:text>
        <x:r>
          <x:t>www_sec_gov_Archives_edgar_data_320187_000032018725000097_nk_661fb285.md | Page 1 | (126)</x:t>
        </x:r>
      </x:text>
    </x:comment>
    <x:comment ref="N237" authorId="0">
      <x:text>
        <x:r>
          <x:t>www_sec_gov_Archives_edgar_data_320187_000032018725000097_nk_661fb285.md | Page 1 | (591)</x:t>
        </x:r>
      </x:text>
    </x:comment>
    <x:comment ref="N238" authorId="0">
      <x:text>
        <x:r>
          <x:t>www_sec_gov_Archives_edgar_data_320187_000032018725000097_nk_661fb285.md | Page 1 | (7)</x:t>
        </x:r>
      </x:text>
    </x:comment>
    <x:comment ref="N239" authorId="0">
      <x:text>
        <x:r>
          <x:t>www_sec_gov_Archives_edgar_data_320187_000032018725000097_nk_661fb285.md | Page 1 | (598)</x:t>
        </x:r>
      </x:text>
    </x:comment>
    <x:comment ref="N240" authorId="0">
      <x:text>
        <x:r>
          <x:t>www_sec_gov_Archives_edgar_data_320187_000032018725000097_nk_661fb285.md | Page 1 | (5)</x:t>
        </x:r>
      </x:text>
    </x:comment>
    <x:comment ref="N241" authorId="0">
      <x:text>
        <x:r>
          <x:t>www_sec_gov_Archives_edgar_data_320187_000032018725000097_nk_661fb285.md | Page 1 | (440)</x:t>
        </x:r>
      </x:text>
    </x:comment>
    <x:comment ref="N242" authorId="0">
      <x:text>
        <x:r>
          <x:t>www_sec_gov_Archives_edgar_data_320187_000032018725000097_nk_661fb285.md | Page 1 | 7,464</x:t>
        </x:r>
      </x:text>
    </x:comment>
    <x:comment ref="N243" authorId="0">
      <x:text>
        <x:r>
          <x:t>www_sec_gov_Archives_edgar_data_320187_000032018725000097_nk_661fb285.md | Page 1 | 7,024</x:t>
        </x:r>
      </x:text>
    </x:comment>
    <x:comment ref="N244" authorId="0">
      <x:text>
        <x:r>
          <x:t>www_sec_gov_Archives_edgar_data_320187_000032018725000151_nk_3709c6f8.md | Page 1 | 2025</x:t>
        </x:r>
      </x:text>
    </x:comment>
    <x:comment ref="N245" authorId="0">
      <x:text>
        <x:r>
          <x:t>www_sec_gov_Archives_edgar_data_320187_000032018725000151_nk_3709c6f8.md | Page 1 | 369</x:t>
        </x:r>
      </x:text>
    </x:comment>
    <x:comment ref="N246" authorId="0">
      <x:text>
        <x:r>
          <x:t>www_sec_gov_Archives_edgar_data_320187_000032018725000151_nk_3709c6f8.md | Page 1 | (68)</x:t>
        </x:r>
      </x:text>
    </x:comment>
    <x:comment ref="N247" authorId="0">
      <x:text>
        <x:r>
          <x:t>www_sec_gov_Archives_edgar_data_320187_000032018725000151_nk_3709c6f8.md | Page 1 | 361</x:t>
        </x:r>
      </x:text>
    </x:comment>
    <x:comment ref="N248" authorId="0">
      <x:text>
        <x:r>
          <x:t>www_sec_gov_Archives_edgar_data_320187_000032018725000151_nk_3709c6f8.md | Page 1 | 9</x:t>
        </x:r>
      </x:text>
    </x:comment>
    <x:comment ref="N249" authorId="0">
      <x:text>
        <x:r>
          <x:t>www_sec_gov_Archives_edgar_data_320187_000032018725000151_nk_3709c6f8.md | Page 1 | 54</x:t>
        </x:r>
      </x:text>
    </x:comment>
    <x:comment ref="N250" authorId="0">
      <x:text>
        <x:r>
          <x:t>www_sec_gov_Archives_edgar_data_320187_000032018725000151_nk_3709c6f8.md | Page 1 | (1,021)</x:t>
        </x:r>
      </x:text>
    </x:comment>
    <x:comment ref="N251" authorId="0">
      <x:text>
        <x:r>
          <x:t>www_sec_gov_Archives_edgar_data_320187_000032018725000151_nk_3709c6f8.md | Page 1 | (257)</x:t>
        </x:r>
      </x:text>
    </x:comment>
    <x:comment ref="N252" authorId="0">
      <x:text>
        <x:r>
          <x:t>www_sec_gov_Archives_edgar_data_320187_000032018725000151_nk_3709c6f8.md | Page 1 | 111</x:t>
        </x:r>
      </x:text>
    </x:comment>
    <x:comment ref="N253" authorId="0">
      <x:text>
        <x:r>
          <x:t>www_sec_gov_Archives_edgar_data_320187_000032018725000151_nk_3709c6f8.md | Page 1 | (276)</x:t>
        </x:r>
      </x:text>
    </x:comment>
    <x:comment ref="N254" authorId="0">
      <x:text>
        <x:r>
          <x:t>www_sec_gov_Archives_edgar_data_320187_000032018725000151_nk_3709c6f8.md | Page 1 | 801</x:t>
        </x:r>
      </x:text>
    </x:comment>
    <x:comment ref="N255" authorId="0">
      <x:text>
        <x:r>
          <x:t>www_sec_gov_Archives_edgar_data_320187_000032018725000151_nk_3709c6f8.md | Page 1 | (636)</x:t>
        </x:r>
      </x:text>
    </x:comment>
    <x:comment ref="N256" authorId="0">
      <x:text>
        <x:r>
          <x:t>www_sec_gov_Archives_edgar_data_320187_000032018725000151_nk_3709c6f8.md | Page 1 | 395</x:t>
        </x:r>
      </x:text>
    </x:comment>
    <x:comment ref="N257" authorId="0">
      <x:text>
        <x:r>
          <x:t>www_sec_gov_Archives_edgar_data_320187_000032018725000151_nk_3709c6f8.md | Page 1 | 536</x:t>
        </x:r>
      </x:text>
    </x:comment>
    <x:comment ref="N258" authorId="0">
      <x:text>
        <x:r>
          <x:t>www_sec_gov_Archives_edgar_data_320187_000032018725000151_nk_3709c6f8.md | Page 1 | (400)</x:t>
        </x:r>
      </x:text>
    </x:comment>
    <x:comment ref="N259" authorId="0">
      <x:text>
        <x:r>
          <x:t>www_sec_gov_Archives_edgar_data_320187_000032018725000151_nk_3709c6f8.md | Page 1 | (3)</x:t>
        </x:r>
      </x:text>
    </x:comment>
    <x:comment ref="N260" authorId="0">
      <x:text>
        <x:r>
          <x:t>www_sec_gov_Archives_edgar_data_320187_000032018725000151_nk_3709c6f8.md | Page 1 | (108)</x:t>
        </x:r>
      </x:text>
    </x:comment>
    <x:comment ref="N261" authorId="0">
      <x:text>
        <x:r>
          <x:t>www_sec_gov_Archives_edgar_data_320187_000032018725000151_nk_3709c6f8.md | Page 1 | (4)</x:t>
        </x:r>
      </x:text>
    </x:comment>
    <x:comment ref="N262" authorId="0">
      <x:text>
        <x:r>
          <x:t>www_sec_gov_Archives_edgar_data_320187_000032018725000151_nk_3709c6f8.md | Page 1 | 234</x:t>
        </x:r>
      </x:text>
    </x:comment>
    <x:comment ref="N263" authorId="0">
      <x:text>
        <x:r>
          <x:t>www_sec_gov_Archives_edgar_data_320187_000032018725000151_nk_3709c6f8.md | Page 1 | (146)</x:t>
        </x:r>
      </x:text>
    </x:comment>
    <x:comment ref="N264" authorId="0">
      <x:text>
        <x:r>
          <x:t>www_sec_gov_Archives_edgar_data_320187_000032018725000151_nk_3709c6f8.md | Page 1 | (1,189)</x:t>
        </x:r>
      </x:text>
    </x:comment>
    <x:comment ref="N265" authorId="0">
      <x:text>
        <x:r>
          <x:t>www_sec_gov_Archives_edgar_data_320187_000032018725000151_nk_3709c6f8.md | Page 1 | (72)</x:t>
        </x:r>
      </x:text>
    </x:comment>
    <x:comment ref="N266" authorId="0">
      <x:text>
        <x:r>
          <x:t>www_sec_gov_Archives_edgar_data_320187_000032018725000151_nk_3709c6f8.md | Page 1 | (1,177)</x:t>
        </x:r>
      </x:text>
    </x:comment>
    <x:comment ref="N267" authorId="0">
      <x:text>
        <x:r>
          <x:t>www_sec_gov_Archives_edgar_data_320187_000032018725000151_nk_3709c6f8.md | Page 1 | (6)</x:t>
        </x:r>
      </x:text>
    </x:comment>
    <x:comment ref="N268" authorId="0">
      <x:text>
        <x:r>
          <x:t>www_sec_gov_Archives_edgar_data_320187_000032018725000151_nk_3709c6f8.md | Page 1 | (490)</x:t>
        </x:r>
      </x:text>
    </x:comment>
    <x:comment ref="N269" authorId="0">
      <x:text>
        <x:r>
          <x:t>www_sec_gov_Archives_edgar_data_320187_000032018725000151_nk_3709c6f8.md | Page 1 | 7,464</x:t>
        </x:r>
      </x:text>
    </x:comment>
    <x:comment ref="N270" authorId="0">
      <x:text>
        <x:r>
          <x:t>www_sec_gov_Archives_edgar_data_320187_000032018726000037_nk_32a658f3.md | Page 1 | 2026</x:t>
        </x:r>
      </x:text>
    </x:comment>
    <x:comment ref="N271" authorId="0">
      <x:text>
        <x:r>
          <x:t>www_sec_gov_Archives_edgar_data_320187_000032018726000037_nk_32a658f3.md | Page 1 | 2,039</x:t>
        </x:r>
      </x:text>
    </x:comment>
    <x:comment ref="N272" authorId="0">
      <x:text>
        <x:r>
          <x:t>www_sec_gov_Archives_edgar_data_320187_000032018726000037_nk_32a658f3.md | Page 1 | 554</x:t>
        </x:r>
      </x:text>
    </x:comment>
    <x:comment ref="N273" authorId="0">
      <x:text>
        <x:r>
          <x:t>www_sec_gov_Archives_edgar_data_320187_000032018726000037_nk_32a658f3.md | Page 1 | (132)</x:t>
        </x:r>
      </x:text>
    </x:comment>
    <x:comment ref="N274" authorId="0">
      <x:text>
        <x:r>
          <x:t>www_sec_gov_Archives_edgar_data_320187_000032018726000037_nk_32a658f3.md | Page 1 | 555</x:t>
        </x:r>
      </x:text>
    </x:comment>
    <x:comment ref="N275" authorId="0">
      <x:text>
        <x:r>
          <x:t>www_sec_gov_Archives_edgar_data_320187_000032018726000037_nk_32a658f3.md | Page 1 | 40</x:t>
        </x:r>
      </x:text>
    </x:comment>
    <x:comment ref="N276" authorId="0">
      <x:text>
        <x:r>
          <x:t>www_sec_gov_Archives_edgar_data_320187_000032018726000037_nk_32a658f3.md | Page 1 | 1</x:t>
        </x:r>
      </x:text>
    </x:comment>
    <x:comment ref="N277" authorId="0">
      <x:text>
        <x:r>
          <x:t>www_sec_gov_Archives_edgar_data_320187_000032018726000037_nk_32a658f3.md | Page 1 | (623)</x:t>
        </x:r>
      </x:text>
    </x:comment>
    <x:comment ref="N278" authorId="0">
      <x:text>
        <x:r>
          <x:t>www_sec_gov_Archives_edgar_data_320187_000032018726000037_nk_32a658f3.md | Page 1 | 24</x:t>
        </x:r>
      </x:text>
    </x:comment>
    <x:comment ref="N279" authorId="0">
      <x:text>
        <x:r>
          <x:t>www_sec_gov_Archives_edgar_data_320187_000032018726000037_nk_32a658f3.md | Page 1 | 260</x:t>
        </x:r>
      </x:text>
    </x:comment>
    <x:comment ref="N280" authorId="0">
      <x:text>
        <x:r>
          <x:t>www_sec_gov_Archives_edgar_data_320187_000032018726000037_nk_32a658f3.md | Page 1 | (1,487)</x:t>
        </x:r>
      </x:text>
    </x:comment>
    <x:comment ref="N281" authorId="0">
      <x:text>
        <x:r>
          <x:t>www_sec_gov_Archives_edgar_data_320187_000032018726000037_nk_32a658f3.md | Page 1 | 1,231</x:t>
        </x:r>
      </x:text>
    </x:comment>
    <x:comment ref="N282" authorId="0">
      <x:text>
        <x:r>
          <x:t>www_sec_gov_Archives_edgar_data_320187_000032018726000037_nk_32a658f3.md | Page 1 | (889)</x:t>
        </x:r>
      </x:text>
    </x:comment>
    <x:comment ref="N283" authorId="0">
      <x:text>
        <x:r>
          <x:t>www_sec_gov_Archives_edgar_data_320187_000032018726000037_nk_32a658f3.md | Page 1 | 478</x:t>
        </x:r>
      </x:text>
    </x:comment>
    <x:comment ref="N284" authorId="0">
      <x:text>
        <x:r>
          <x:t>www_sec_gov_Archives_edgar_data_320187_000032018726000037_nk_32a658f3.md | Page 1 | 744</x:t>
        </x:r>
      </x:text>
    </x:comment>
    <x:comment ref="N285" authorId="0">
      <x:text>
        <x:r>
          <x:t>www_sec_gov_Archives_edgar_data_320187_000032018726000037_nk_32a658f3.md | Page 1 | (546)</x:t>
        </x:r>
      </x:text>
    </x:comment>
    <x:comment ref="N286" authorId="0">
      <x:text>
        <x:r>
          <x:t>www_sec_gov_Archives_edgar_data_320187_000032018726000037_nk_32a658f3.md | Page 1 | (63)</x:t>
        </x:r>
      </x:text>
    </x:comment>
    <x:comment ref="N287" authorId="0">
      <x:text>
        <x:r>
          <x:t>www_sec_gov_Archives_edgar_data_320187_000032018726000037_nk_32a658f3.md | Page 1 | (276)</x:t>
        </x:r>
      </x:text>
    </x:comment>
    <x:comment ref="N288" authorId="0">
      <x:text>
        <x:r>
          <x:t>www_sec_gov_Archives_edgar_data_320187_000032018726000037_nk_32a658f3.md | Page 1 | (4)</x:t>
        </x:r>
      </x:text>
    </x:comment>
    <x:comment ref="N289" authorId="0">
      <x:text>
        <x:r>
          <x:t>www_sec_gov_Archives_edgar_data_320187_000032018726000037_nk_32a658f3.md | Page 1 | 251</x:t>
        </x:r>
      </x:text>
    </x:comment>
    <x:comment ref="N290" authorId="0">
      <x:text>
        <x:r>
          <x:t>www_sec_gov_Archives_edgar_data_320187_000032018726000037_nk_32a658f3.md | Page 1 | (146)</x:t>
        </x:r>
      </x:text>
    </x:comment>
    <x:comment ref="N291" authorId="0">
      <x:text>
        <x:r>
          <x:t>www_sec_gov_Archives_edgar_data_320187_000032018726000037_nk_32a658f3.md | Page 1 | (1,798)</x:t>
        </x:r>
      </x:text>
    </x:comment>
    <x:comment ref="N292" authorId="0">
      <x:text>
        <x:r>
          <x:t>www_sec_gov_Archives_edgar_data_320187_000032018726000037_nk_32a658f3.md | Page 1 | (81)</x:t>
        </x:r>
      </x:text>
    </x:comment>
    <x:comment ref="N293" authorId="0">
      <x:text>
        <x:r>
          <x:t>www_sec_gov_Archives_edgar_data_320187_000032018726000037_nk_32a658f3.md | Page 1 | (1,778)</x:t>
        </x:r>
      </x:text>
    </x:comment>
    <x:comment ref="N294" authorId="0">
      <x:text>
        <x:r>
          <x:t>www_sec_gov_Archives_edgar_data_320187_000032018726000037_nk_32a658f3.md | Page 1 | 19</x:t>
        </x:r>
      </x:text>
    </x:comment>
    <x:comment ref="N295" authorId="0">
      <x:text>
        <x:r>
          <x:t>www_sec_gov_Archives_edgar_data_320187_000032018726000037_nk_32a658f3.md | Page 1 | (804)</x:t>
        </x:r>
      </x:text>
    </x:comment>
    <x:comment ref="N296" authorId="0">
      <x:text>
        <x:r>
          <x:t>www_sec_gov_Archives_edgar_data_320187_000032018726000037_nk_32a658f3.md | Page 1 | 7,464</x:t>
        </x:r>
      </x:text>
    </x:comment>
    <x:comment ref="N297" authorId="0">
      <x:text>
        <x:r>
          <x:t>www_sec_gov_Archives_edgar_data_320187_000032018726000037_nk_32a658f3.md | Page 1 | 6,660</x:t>
        </x:r>
      </x:text>
    </x:comment>
    <x:comment ref="N298" authorId="0">
      <x:text>
        <x:r>
          <x:t>www_sec_gov_Archives_edgar_data_320187_000032018725000091_q1_5a53fe26.md | Page 1 | 3,219</x:t>
        </x:r>
      </x:text>
    </x:comment>
    <x:comment ref="N299" authorId="0">
      <x:text>
        <x:r>
          <x:t>www_sec_gov_Archives_edgar_data_320187_000032018725000091_q1_5a53fe26.md | Page 1 | 1,474</x:t>
        </x:r>
      </x:text>
    </x:comment>
    <x:comment ref="N300" authorId="0">
      <x:text>
        <x:r>
          <x:t>www_sec_gov_Archives_edgar_data_320187_000032018725000091_q1_5a53fe26.md | Page 1 | 327</x:t>
        </x:r>
      </x:text>
    </x:comment>
    <x:comment ref="N301" authorId="0">
      <x:text>
        <x:r>
          <x:t>www_sec_gov_Archives_edgar_data_320187_000032018725000091_q1_5a53fe26.md | Page 1 | 5,020</x:t>
        </x:r>
      </x:text>
    </x:comment>
    <x:comment ref="N302" authorId="0">
      <x:text>
        <x:r>
          <x:t>www_sec_gov_Archives_edgar_data_320187_000032018725000091_q1_5a53fe26.md | Page 1 | 2,021</x:t>
        </x:r>
      </x:text>
    </x:comment>
    <x:comment ref="N303" authorId="0">
      <x:text>
        <x:r>
          <x:t>www_sec_gov_Archives_edgar_data_320187_000032018725000091_q1_5a53fe26.md | Page 1 | 1,106</x:t>
        </x:r>
      </x:text>
    </x:comment>
    <x:comment ref="N304" authorId="0">
      <x:text>
        <x:r>
          <x:t>www_sec_gov_Archives_edgar_data_320187_000032018725000091_q1_5a53fe26.md | Page 1 | 204</x:t>
        </x:r>
      </x:text>
    </x:comment>
    <x:comment ref="N305" authorId="0">
      <x:text>
        <x:r>
          <x:t>www_sec_gov_Archives_edgar_data_320187_000032018725000091_q1_5a53fe26.md | Page 1 | 3,331</x:t>
        </x:r>
      </x:text>
    </x:comment>
    <x:comment ref="N306" authorId="0">
      <x:text>
        <x:r>
          <x:t>www_sec_gov_Archives_edgar_data_320187_000032018725000091_q1_5a53fe26.md | Page 1 | 1,109</x:t>
        </x:r>
      </x:text>
    </x:comment>
    <x:comment ref="N307" authorId="0">
      <x:text>
        <x:r>
          <x:t>www_sec_gov_Archives_edgar_data_320187_000032018725000091_q1_5a53fe26.md | Page 1 | 362</x:t>
        </x:r>
      </x:text>
    </x:comment>
    <x:comment ref="N308" authorId="0">
      <x:text>
        <x:r>
          <x:t>www_sec_gov_Archives_edgar_data_320187_000032018725000091_q1_5a53fe26.md | Page 1 | 41</x:t>
        </x:r>
      </x:text>
    </x:comment>
    <x:comment ref="N309" authorId="0">
      <x:text>
        <x:r>
          <x:t>www_sec_gov_Archives_edgar_data_320187_000032018725000091_q1_5a53fe26.md | Page 1 | 1,512</x:t>
        </x:r>
      </x:text>
    </x:comment>
    <x:comment ref="N310" authorId="0">
      <x:text>
        <x:r>
          <x:t>www_sec_gov_Archives_edgar_data_320187_000032018725000091_q1_5a53fe26.md | Page 1 | 1,061</x:t>
        </x:r>
      </x:text>
    </x:comment>
    <x:comment ref="N311" authorId="0">
      <x:text>
        <x:r>
          <x:t>www_sec_gov_Archives_edgar_data_320187_000032018725000091_q1_5a53fe26.md | Page 1 | 371</x:t>
        </x:r>
      </x:text>
    </x:comment>
    <x:comment ref="N312" authorId="0">
      <x:text>
        <x:r>
          <x:t>www_sec_gov_Archives_edgar_data_320187_000032018725000091_q1_5a53fe26.md | Page 1 | 58</x:t>
        </x:r>
      </x:text>
    </x:comment>
    <x:comment ref="N313" authorId="0">
      <x:text>
        <x:r>
          <x:t>www_sec_gov_Archives_edgar_data_320187_000032018725000091_q1_5a53fe26.md | Page 1 | 1,490</x:t>
        </x:r>
      </x:text>
    </x:comment>
    <x:comment ref="N314" authorId="0">
      <x:text>
        <x:r>
          <x:t>www_sec_gov_Archives_edgar_data_320187_000032018725000091_q1_5a53fe26.md | Page 1 | 9</x:t>
        </x:r>
      </x:text>
    </x:comment>
    <x:comment ref="N315" authorId="0">
      <x:text>
        <x:r>
          <x:t>www_sec_gov_Archives_edgar_data_320187_000032018725000091_q1_5a53fe26.md | Page 1 | 11,362</x:t>
        </x:r>
      </x:text>
    </x:comment>
    <x:comment ref="N316" authorId="0">
      <x:text>
        <x:r>
          <x:t>www_sec_gov_Archives_edgar_data_320187_000032018725000091_q1_5a53fe26.md | Page 1 | 366</x:t>
        </x:r>
      </x:text>
    </x:comment>
    <x:comment ref="N317" authorId="0">
      <x:text>
        <x:r>
          <x:t>www_sec_gov_Archives_edgar_data_320187_000032018725000091_q1_5a53fe26.md | Page 1 | (8)</x:t>
        </x:r>
      </x:text>
    </x:comment>
    <x:comment ref="N318" authorId="0">
      <x:text>
        <x:r>
          <x:t>www_sec_gov_Archives_edgar_data_320187_000032018725000091_q1_5a53fe26.md | Page 1 | 11,720</x:t>
        </x:r>
      </x:text>
    </x:comment>
    <x:comment ref="N319" authorId="0">
      <x:text>
        <x:r>
          <x:t>www_sec_gov_Archives_edgar_data_320187_000032018725000091_q1_5a53fe26.md | Page 1 | 7,410</x:t>
        </x:r>
      </x:text>
    </x:comment>
    <x:comment ref="N320" authorId="0">
      <x:text>
        <x:r>
          <x:t>www_sec_gov_Archives_edgar_data_320187_000032018725000091_q1_5a53fe26.md | Page 1 | 3,313</x:t>
        </x:r>
      </x:text>
    </x:comment>
    <x:comment ref="N321" authorId="0">
      <x:text>
        <x:r>
          <x:t>www_sec_gov_Archives_edgar_data_320187_000032018725000091_q1_5a53fe26.md | Page 1 | 630</x:t>
        </x:r>
      </x:text>
    </x:comment>
    <x:comment ref="N322" authorId="0">
      <x:text>
        <x:r>
          <x:t>www_sec_gov_Archives_edgar_data_320187_000032018725000091_q1_5a53fe26.md | Page 1 | 11,362</x:t>
        </x:r>
      </x:text>
    </x:comment>
    <x:comment ref="N323" authorId="0">
      <x:text>
        <x:r>
          <x:t>www_sec_gov_Archives_edgar_data_320187_000032018725000091_q1_5a53fe26.md | Page 1 | 1,134</x:t>
        </x:r>
      </x:text>
    </x:comment>
    <x:comment ref="N324" authorId="0">
      <x:text>
        <x:r>
          <x:t>www_sec_gov_Archives_edgar_data_320187_000032018725000091_q1_5a53fe26.md | Page 1 | 735</x:t>
        </x:r>
      </x:text>
    </x:comment>
    <x:comment ref="N325" authorId="0">
      <x:text>
        <x:r>
          <x:t>www_sec_gov_Archives_edgar_data_320187_000032018725000091_q1_5a53fe26.md | Page 1 | 377</x:t>
        </x:r>
      </x:text>
    </x:comment>
    <x:comment ref="N326" authorId="0">
      <x:text>
        <x:r>
          <x:t>www_sec_gov_Archives_edgar_data_320187_000032018725000091_q1_5a53fe26.md | Page 1 | 350</x:t>
        </x:r>
      </x:text>
    </x:comment>
    <x:comment ref="N327" authorId="0">
      <x:text>
        <x:r>
          <x:t>www_sec_gov_Archives_edgar_data_320187_000032018725000091_q1_5a53fe26.md | Page 1 | (1,192)</x:t>
        </x:r>
      </x:text>
    </x:comment>
    <x:comment ref="N328" authorId="0">
      <x:text>
        <x:r>
          <x:t>www_sec_gov_Archives_edgar_data_320187_000032018725000091_q1_5a53fe26.md | Page 1 | 1,404</x:t>
        </x:r>
      </x:text>
    </x:comment>
    <x:comment ref="N329" authorId="0">
      <x:text>
        <x:r>
          <x:t>www_sec_gov_Archives_edgar_data_320187_000032018725000091_q1_5a53fe26.md | Page 1 | 39</x:t>
        </x:r>
      </x:text>
    </x:comment>
    <x:comment ref="N330" authorId="0">
      <x:text>
        <x:r>
          <x:t>www_sec_gov_Archives_edgar_data_320187_000032018725000091_q1_5a53fe26.md | Page 1 | (539)</x:t>
        </x:r>
      </x:text>
    </x:comment>
    <x:comment ref="N331" authorId="0">
      <x:text>
        <x:r>
          <x:t>www_sec_gov_Archives_edgar_data_320187_000032018725000091_q1_5a53fe26.md | Page 1 | 904</x:t>
        </x:r>
      </x:text>
    </x:comment>
    <x:comment ref="N332" authorId="0">
      <x:text>
        <x:r>
          <x:t>www_sec_gov_Archives_edgar_data_320187_000032018725000091_q1_5a53fe26.md | Page 1 | 7.7</x:t>
        </x:r>
      </x:text>
    </x:comment>
    <x:comment ref="N333" authorId="0">
      <x:text>
        <x:r>
          <x:t>www_sec_gov_Archives_edgar_data_320187_000032018725000091_q1_5a53fe26.md | Page 1 | (18)</x:t>
        </x:r>
      </x:text>
    </x:comment>
    <x:comment ref="N334" authorId="0">
      <x:text>
        <x:r>
          <x:t>www_sec_gov_Archives_edgar_data_320187_000032018725000091_q1_5a53fe26.md | Page 1 | 922</x:t>
        </x:r>
      </x:text>
    </x:comment>
    <x:comment ref="N335" authorId="0">
      <x:text>
        <x:r>
          <x:t>www_sec_gov_Archives_edgar_data_320187_000032018725000138_q2_b2e3bac7.md | Page 1 | 3,542</x:t>
        </x:r>
      </x:text>
    </x:comment>
    <x:comment ref="N336" authorId="0">
      <x:text>
        <x:r>
          <x:t>www_sec_gov_Archives_edgar_data_320187_000032018725000138_q2_b2e3bac7.md | Page 1 | 1,811</x:t>
        </x:r>
      </x:text>
    </x:comment>
    <x:comment ref="N337" authorId="0">
      <x:text>
        <x:r>
          <x:t>www_sec_gov_Archives_edgar_data_320187_000032018725000138_q2_b2e3bac7.md | Page 1 | 280</x:t>
        </x:r>
      </x:text>
    </x:comment>
    <x:comment ref="N338" authorId="0">
      <x:text>
        <x:r>
          <x:t>www_sec_gov_Archives_edgar_data_320187_000032018725000138_q2_b2e3bac7.md | Page 1 | 5,633</x:t>
        </x:r>
      </x:text>
    </x:comment>
    <x:comment ref="N339" authorId="0">
      <x:text>
        <x:r>
          <x:t>www_sec_gov_Archives_edgar_data_320187_000032018725000138_q2_b2e3bac7.md | Page 1 | 2,012</x:t>
        </x:r>
      </x:text>
    </x:comment>
    <x:comment ref="N340" authorId="0">
      <x:text>
        <x:r>
          <x:t>www_sec_gov_Archives_edgar_data_320187_000032018725000138_q2_b2e3bac7.md | Page 1 | 1,196</x:t>
        </x:r>
      </x:text>
    </x:comment>
    <x:comment ref="N341" authorId="0">
      <x:text>
        <x:r>
          <x:t>www_sec_gov_Archives_edgar_data_320187_000032018725000138_q2_b2e3bac7.md | Page 1 | 184</x:t>
        </x:r>
      </x:text>
    </x:comment>
    <x:comment ref="N342" authorId="0">
      <x:text>
        <x:r>
          <x:t>www_sec_gov_Archives_edgar_data_320187_000032018725000138_q2_b2e3bac7.md | Page 1 | 3,392</x:t>
        </x:r>
      </x:text>
    </x:comment>
    <x:comment ref="N343" authorId="0">
      <x:text>
        <x:r>
          <x:t>www_sec_gov_Archives_edgar_data_320187_000032018725000138_q2_b2e3bac7.md | Page 1 | 954</x:t>
        </x:r>
      </x:text>
    </x:comment>
    <x:comment ref="N344" authorId="0">
      <x:text>
        <x:r>
          <x:t>www_sec_gov_Archives_edgar_data_320187_000032018725000138_q2_b2e3bac7.md | Page 1 | 442</x:t>
        </x:r>
      </x:text>
    </x:comment>
    <x:comment ref="N345" authorId="0">
      <x:text>
        <x:r>
          <x:t>www_sec_gov_Archives_edgar_data_320187_000032018725000138_q2_b2e3bac7.md | Page 1 | 27</x:t>
        </x:r>
      </x:text>
    </x:comment>
    <x:comment ref="N346" authorId="0">
      <x:text>
        <x:r>
          <x:t>www_sec_gov_Archives_edgar_data_320187_000032018725000138_q2_b2e3bac7.md | Page 1 | 1,423</x:t>
        </x:r>
      </x:text>
    </x:comment>
    <x:comment ref="N347" authorId="0">
      <x:text>
        <x:r>
          <x:t>www_sec_gov_Archives_edgar_data_320187_000032018725000138_q2_b2e3bac7.md | Page 1 | 1,151</x:t>
        </x:r>
      </x:text>
    </x:comment>
    <x:comment ref="N348" authorId="0">
      <x:text>
        <x:r>
          <x:t>www_sec_gov_Archives_edgar_data_320187_000032018725000138_q2_b2e3bac7.md | Page 1 | 457</x:t>
        </x:r>
      </x:text>
    </x:comment>
    <x:comment ref="N349" authorId="0">
      <x:text>
        <x:r>
          <x:t>www_sec_gov_Archives_edgar_data_320187_000032018725000138_q2_b2e3bac7.md | Page 1 | 59</x:t>
        </x:r>
      </x:text>
    </x:comment>
    <x:comment ref="N350" authorId="0">
      <x:text>
        <x:r>
          <x:t>www_sec_gov_Archives_edgar_data_320187_000032018725000138_q2_b2e3bac7.md | Page 1 | 1,667</x:t>
        </x:r>
      </x:text>
    </x:comment>
    <x:comment ref="N351" authorId="0">
      <x:text>
        <x:r>
          <x:t>www_sec_gov_Archives_edgar_data_320187_000032018725000138_q2_b2e3bac7.md | Page 1 | 9</x:t>
        </x:r>
      </x:text>
    </x:comment>
    <x:comment ref="N352" authorId="0">
      <x:text>
        <x:r>
          <x:t>www_sec_gov_Archives_edgar_data_320187_000032018725000138_q2_b2e3bac7.md | Page 1 | 12,124</x:t>
        </x:r>
      </x:text>
    </x:comment>
    <x:comment ref="N353" authorId="0">
      <x:text>
        <x:r>
          <x:t>www_sec_gov_Archives_edgar_data_320187_000032018725000138_q2_b2e3bac7.md | Page 1 | 300</x:t>
        </x:r>
      </x:text>
    </x:comment>
    <x:comment ref="N354" authorId="0">
      <x:text>
        <x:r>
          <x:t>www_sec_gov_Archives_edgar_data_320187_000032018725000138_q2_b2e3bac7.md | Page 1 | 3</x:t>
        </x:r>
      </x:text>
    </x:comment>
    <x:comment ref="N355" authorId="0">
      <x:text>
        <x:r>
          <x:t>www_sec_gov_Archives_edgar_data_320187_000032018725000138_q2_b2e3bac7.md | Page 1 | 12,427</x:t>
        </x:r>
      </x:text>
    </x:comment>
    <x:comment ref="N356" authorId="0">
      <x:text>
        <x:r>
          <x:t>www_sec_gov_Archives_edgar_data_320187_000032018725000138_q2_b2e3bac7.md | Page 1 | 7,659</x:t>
        </x:r>
      </x:text>
    </x:comment>
    <x:comment ref="N357" authorId="0">
      <x:text>
        <x:r>
          <x:t>www_sec_gov_Archives_edgar_data_320187_000032018725000138_q2_b2e3bac7.md | Page 1 | 3,906</x:t>
        </x:r>
      </x:text>
    </x:comment>
    <x:comment ref="N358" authorId="0">
      <x:text>
        <x:r>
          <x:t>www_sec_gov_Archives_edgar_data_320187_000032018725000138_q2_b2e3bac7.md | Page 1 | 550</x:t>
        </x:r>
      </x:text>
    </x:comment>
    <x:comment ref="N359" authorId="0">
      <x:text>
        <x:r>
          <x:t>www_sec_gov_Archives_edgar_data_320187_000032018725000138_q2_b2e3bac7.md | Page 1 | 12,124</x:t>
        </x:r>
      </x:text>
    </x:comment>
    <x:comment ref="N360" authorId="0">
      <x:text>
        <x:r>
          <x:t>www_sec_gov_Archives_edgar_data_320187_000032018725000138_q2_b2e3bac7.md | Page 1 | 1,261</x:t>
        </x:r>
      </x:text>
    </x:comment>
    <x:comment ref="N361" authorId="0">
      <x:text>
        <x:r>
          <x:t>www_sec_gov_Archives_edgar_data_320187_000032018725000138_q2_b2e3bac7.md | Page 1 | 733</x:t>
        </x:r>
      </x:text>
    </x:comment>
    <x:comment ref="N362" authorId="0">
      <x:text>
        <x:r>
          <x:t>www_sec_gov_Archives_edgar_data_320187_000032018725000138_q2_b2e3bac7.md | Page 1 | 191</x:t>
        </x:r>
      </x:text>
    </x:comment>
    <x:comment ref="N363" authorId="0">
      <x:text>
        <x:r>
          <x:t>www_sec_gov_Archives_edgar_data_320187_000032018725000138_q2_b2e3bac7.md | Page 1 | 389</x:t>
        </x:r>
      </x:text>
    </x:comment>
    <x:comment ref="N364" authorId="0">
      <x:text>
        <x:r>
          <x:t>www_sec_gov_Archives_edgar_data_320187_000032018725000138_q2_b2e3bac7.md | Page 1 | (1,072)</x:t>
        </x:r>
      </x:text>
    </x:comment>
    <x:comment ref="N365" authorId="0">
      <x:text>
        <x:r>
          <x:t>www_sec_gov_Archives_edgar_data_320187_000032018725000138_q2_b2e3bac7.md | Page 1 | 1,502</x:t>
        </x:r>
      </x:text>
    </x:comment>
    <x:comment ref="N366" authorId="0">
      <x:text>
        <x:r>
          <x:t>www_sec_gov_Archives_edgar_data_320187_000032018725000138_q2_b2e3bac7.md | Page 1 | (4)</x:t>
        </x:r>
      </x:text>
    </x:comment>
    <x:comment ref="N367" authorId="0">
      <x:text>
        <x:r>
          <x:t>www_sec_gov_Archives_edgar_data_320187_000032018725000138_q2_b2e3bac7.md | Page 1 | (508)</x:t>
        </x:r>
      </x:text>
    </x:comment>
    <x:comment ref="N368" authorId="0">
      <x:text>
        <x:r>
          <x:t>www_sec_gov_Archives_edgar_data_320187_000032018725000138_q2_b2e3bac7.md | Page 1 | 990</x:t>
        </x:r>
      </x:text>
    </x:comment>
    <x:comment ref="N369" authorId="0">
      <x:text>
        <x:r>
          <x:t>www_sec_gov_Archives_edgar_data_320187_000032018725000138_q2_b2e3bac7.md | Page 1 | 8.0</x:t>
        </x:r>
      </x:text>
    </x:comment>
    <x:comment ref="N370" authorId="0">
      <x:text>
        <x:r>
          <x:t>www_sec_gov_Archives_edgar_data_320187_000032018725000138_q2_b2e3bac7.md | Page 1 | (9)</x:t>
        </x:r>
      </x:text>
    </x:comment>
    <x:comment ref="N371" authorId="0">
      <x:text>
        <x:r>
          <x:t>www_sec_gov_Archives_edgar_data_320187_000032018725000138_q2_b2e3bac7.md | Page 1 | 999</x:t>
        </x:r>
      </x:text>
    </x:comment>
    <x:comment ref="N372" authorId="0">
      <x:text>
        <x:r>
          <x:t>www_sec_gov_Archives_edgar_data_320187_000032018726000026_q3_dd3e8aff.md | Page 1 | 3,326</x:t>
        </x:r>
      </x:text>
    </x:comment>
    <x:comment ref="N373" authorId="0">
      <x:text>
        <x:r>
          <x:t>www_sec_gov_Archives_edgar_data_320187_000032018726000026_q3_dd3e8aff.md | Page 1 | 1,480</x:t>
        </x:r>
      </x:text>
    </x:comment>
    <x:comment ref="N374" authorId="0">
      <x:text>
        <x:r>
          <x:t>www_sec_gov_Archives_edgar_data_320187_000032018726000026_q3_dd3e8aff.md | Page 1 | 220</x:t>
        </x:r>
      </x:text>
    </x:comment>
    <x:comment ref="N375" authorId="0">
      <x:text>
        <x:r>
          <x:t>www_sec_gov_Archives_edgar_data_320187_000032018726000026_q3_dd3e8aff.md | Page 1 | 5,026</x:t>
        </x:r>
      </x:text>
    </x:comment>
    <x:comment ref="N376" authorId="0">
      <x:text>
        <x:r>
          <x:t>www_sec_gov_Archives_edgar_data_320187_000032018726000026_q3_dd3e8aff.md | Page 1 | 1,789</x:t>
        </x:r>
      </x:text>
    </x:comment>
    <x:comment ref="N377" authorId="0">
      <x:text>
        <x:r>
          <x:t>www_sec_gov_Archives_edgar_data_320187_000032018726000026_q3_dd3e8aff.md | Page 1 | 926</x:t>
        </x:r>
      </x:text>
    </x:comment>
    <x:comment ref="N378" authorId="0">
      <x:text>
        <x:r>
          <x:t>www_sec_gov_Archives_edgar_data_320187_000032018726000026_q3_dd3e8aff.md | Page 1 | 159</x:t>
        </x:r>
      </x:text>
    </x:comment>
    <x:comment ref="N379" authorId="0">
      <x:text>
        <x:r>
          <x:t>www_sec_gov_Archives_edgar_data_320187_000032018726000026_q3_dd3e8aff.md | Page 1 | 2,874</x:t>
        </x:r>
      </x:text>
    </x:comment>
    <x:comment ref="N380" authorId="0">
      <x:text>
        <x:r>
          <x:t>www_sec_gov_Archives_edgar_data_320187_000032018726000026_q3_dd3e8aff.md | Page 1 | 1,187</x:t>
        </x:r>
      </x:text>
    </x:comment>
    <x:comment ref="N381" authorId="0">
      <x:text>
        <x:r>
          <x:t>www_sec_gov_Archives_edgar_data_320187_000032018726000026_q3_dd3e8aff.md | Page 1 | 397</x:t>
        </x:r>
      </x:text>
    </x:comment>
    <x:comment ref="N382" authorId="0">
      <x:text>
        <x:r>
          <x:t>www_sec_gov_Archives_edgar_data_320187_000032018726000026_q3_dd3e8aff.md | Page 1 | 31</x:t>
        </x:r>
      </x:text>
    </x:comment>
    <x:comment ref="N383" authorId="0">
      <x:text>
        <x:r>
          <x:t>www_sec_gov_Archives_edgar_data_320187_000032018726000026_q3_dd3e8aff.md | Page 1 | 1,615</x:t>
        </x:r>
      </x:text>
    </x:comment>
    <x:comment ref="N384" authorId="0">
      <x:text>
        <x:r>
          <x:t>www_sec_gov_Archives_edgar_data_320187_000032018726000026_q3_dd3e8aff.md | Page 1 | 1,051</x:t>
        </x:r>
      </x:text>
    </x:comment>
    <x:comment ref="N385" authorId="0">
      <x:text>
        <x:r>
          <x:t>www_sec_gov_Archives_edgar_data_320187_000032018726000026_q3_dd3e8aff.md | Page 1 | 381</x:t>
        </x:r>
      </x:text>
    </x:comment>
    <x:comment ref="N386" authorId="0">
      <x:text>
        <x:r>
          <x:t>www_sec_gov_Archives_edgar_data_320187_000032018726000026_q3_dd3e8aff.md | Page 1 | 58</x:t>
        </x:r>
      </x:text>
    </x:comment>
    <x:comment ref="N387" authorId="0">
      <x:text>
        <x:r>
          <x:t>www_sec_gov_Archives_edgar_data_320187_000032018726000026_q3_dd3e8aff.md | Page 1 | 1,490</x:t>
        </x:r>
      </x:text>
    </x:comment>
    <x:comment ref="N388" authorId="0">
      <x:text>
        <x:r>
          <x:t>www_sec_gov_Archives_edgar_data_320187_000032018726000026_q3_dd3e8aff.md | Page 1 | 7</x:t>
        </x:r>
      </x:text>
    </x:comment>
    <x:comment ref="N389" authorId="0">
      <x:text>
        <x:r>
          <x:t>www_sec_gov_Archives_edgar_data_320187_000032018726000026_q3_dd3e8aff.md | Page 1 | 11,012</x:t>
        </x:r>
      </x:text>
    </x:comment>
    <x:comment ref="N390" authorId="0">
      <x:text>
        <x:r>
          <x:t>www_sec_gov_Archives_edgar_data_320187_000032018726000026_q3_dd3e8aff.md | Page 1 | 264</x:t>
        </x:r>
      </x:text>
    </x:comment>
    <x:comment ref="N391" authorId="0">
      <x:text>
        <x:r>
          <x:t>www_sec_gov_Archives_edgar_data_320187_000032018726000026_q3_dd3e8aff.md | Page 1 | 3</x:t>
        </x:r>
      </x:text>
    </x:comment>
    <x:comment ref="N392" authorId="0">
      <x:text>
        <x:r>
          <x:t>www_sec_gov_Archives_edgar_data_320187_000032018726000026_q3_dd3e8aff.md | Page 1 | 11,279</x:t>
        </x:r>
      </x:text>
    </x:comment>
    <x:comment ref="N393" authorId="0">
      <x:text>
        <x:r>
          <x:t>www_sec_gov_Archives_edgar_data_320187_000032018726000026_q3_dd3e8aff.md | Page 1 | 7,353</x:t>
        </x:r>
      </x:text>
    </x:comment>
    <x:comment ref="N394" authorId="0">
      <x:text>
        <x:r>
          <x:t>www_sec_gov_Archives_edgar_data_320187_000032018726000026_q3_dd3e8aff.md | Page 1 | 3,184</x:t>
        </x:r>
      </x:text>
    </x:comment>
    <x:comment ref="N395" authorId="0">
      <x:text>
        <x:r>
          <x:t>www_sec_gov_Archives_edgar_data_320187_000032018726000026_q3_dd3e8aff.md | Page 1 | 468</x:t>
        </x:r>
      </x:text>
    </x:comment>
    <x:comment ref="N396" authorId="0">
      <x:text>
        <x:r>
          <x:t>www_sec_gov_Archives_edgar_data_320187_000032018726000026_q3_dd3e8aff.md | Page 1 | 11,012</x:t>
        </x:r>
      </x:text>
    </x:comment>
    <x:comment ref="N397" authorId="0">
      <x:text>
        <x:r>
          <x:t>www_sec_gov_Archives_edgar_data_320187_000032018726000026_q3_dd3e8aff.md | Page 1 | 981</x:t>
        </x:r>
      </x:text>
    </x:comment>
    <x:comment ref="N398" authorId="0">
      <x:text>
        <x:r>
          <x:t>www_sec_gov_Archives_edgar_data_320187_000032018726000026_q3_dd3e8aff.md | Page 1 | 515</x:t>
        </x:r>
      </x:text>
    </x:comment>
    <x:comment ref="N399" authorId="0">
      <x:text>
        <x:r>
          <x:t>www_sec_gov_Archives_edgar_data_320187_000032018726000026_q3_dd3e8aff.md | Page 1 | 467</x:t>
        </x:r>
      </x:text>
    </x:comment>
    <x:comment ref="N400" authorId="0">
      <x:text>
        <x:r>
          <x:t>www_sec_gov_Archives_edgar_data_320187_000032018726000026_q3_dd3e8aff.md | Page 1 | 332</x:t>
        </x:r>
      </x:text>
    </x:comment>
    <x:comment ref="N401" authorId="0">
      <x:text>
        <x:r>
          <x:t>www_sec_gov_Archives_edgar_data_320187_000032018726000026_q3_dd3e8aff.md | Page 1 | (1,209)</x:t>
        </x:r>
      </x:text>
    </x:comment>
    <x:comment ref="N402" authorId="0">
      <x:text>
        <x:r>
          <x:t>www_sec_gov_Archives_edgar_data_320187_000032018726000026_q3_dd3e8aff.md | Page 1 | 1,086</x:t>
        </x:r>
      </x:text>
    </x:comment>
    <x:comment ref="N403" authorId="0">
      <x:text>
        <x:r>
          <x:t>www_sec_gov_Archives_edgar_data_320187_000032018726000026_q3_dd3e8aff.md | Page 1 | (40)</x:t>
        </x:r>
      </x:text>
    </x:comment>
    <x:comment ref="N404" authorId="0">
      <x:text>
        <x:r>
          <x:t>www_sec_gov_Archives_edgar_data_320187_000032018726000026_q3_dd3e8aff.md | Page 1 | (411)</x:t>
        </x:r>
      </x:text>
    </x:comment>
    <x:comment ref="N405" authorId="0">
      <x:text>
        <x:r>
          <x:t>www_sec_gov_Archives_edgar_data_320187_000032018726000026_q3_dd3e8aff.md | Page 1 | 635</x:t>
        </x:r>
      </x:text>
    </x:comment>
    <x:comment ref="N406" authorId="0">
      <x:text>
        <x:r>
          <x:t>www_sec_gov_Archives_edgar_data_320187_000032018726000026_q3_dd3e8aff.md | Page 1 | (15)</x:t>
        </x:r>
      </x:text>
    </x:comment>
    <x:comment ref="N407" authorId="0">
      <x:text>
        <x:r>
          <x:t>www_sec_gov_Archives_edgar_data_320187_000032018726000026_q3_dd3e8aff.md | Page 1 | 130</x:t>
        </x:r>
      </x:text>
    </x:comment>
    <x:comment ref="N408" authorId="0">
      <x:text>
        <x:r>
          <x:t>www_sec_gov_Archives_edgar_data_320187_000032018726000026_q3_dd3e8aff.md | Page 1 | 520</x:t>
        </x:r>
      </x:text>
    </x:comment>
    <x:comment ref="N409" authorId="0">
      <x:text>
        <x:r>
          <x:t>www_sec_gov_Archives_edgar_data_320187_000032018726000026_q3_dd3e8aff.md | Page 1 | 11,279</x:t>
        </x:r>
      </x:text>
    </x:comment>
    <x:comment ref="N410" authorId="0">
      <x:text>
        <x:r>
          <x:t>www_sec_gov_Archives_edgar_data_320187_000032018726000026_q3_dd3e8aff.md | Page 1 | 4.6</x:t>
        </x:r>
      </x:text>
    </x:comment>
    <x:comment ref="N411" authorId="0">
      <x:text>
        <x:r>
          <x:t>www_sec_gov_Archives_edgar_data_320187_000032018726000026_q3_dd3e8aff.md | Page 1 | 5.6</x:t>
        </x:r>
      </x:text>
    </x:comment>
    <x:comment ref="N412" authorId="0">
      <x:text>
        <x:r>
          <x:t>www_sec_gov_Archives_edgar_data_320187_000032018726000076_q4_979aae1f.md | Page 1 | 3,230</x:t>
        </x:r>
      </x:text>
    </x:comment>
    <x:comment ref="N413" authorId="0">
      <x:text>
        <x:r>
          <x:t>www_sec_gov_Archives_edgar_data_320187_000032018726000076_q4_979aae1f.md | Page 1 | 1,310</x:t>
        </x:r>
      </x:text>
    </x:comment>
    <x:comment ref="N414" authorId="0">
      <x:text>
        <x:r>
          <x:t>www_sec_gov_Archives_edgar_data_320187_000032018726000076_q4_979aae1f.md | Page 1 | 292</x:t>
        </x:r>
      </x:text>
    </x:comment>
    <x:comment ref="N415" authorId="0">
      <x:text>
        <x:r>
          <x:t>www_sec_gov_Archives_edgar_data_320187_000032018726000076_q4_979aae1f.md | Page 1 | 4,832</x:t>
        </x:r>
      </x:text>
    </x:comment>
    <x:comment ref="N416" authorId="0">
      <x:text>
        <x:r>
          <x:t>www_sec_gov_Archives_edgar_data_320187_000032018726000076_q4_979aae1f.md | Page 1 | 1,821</x:t>
        </x:r>
      </x:text>
    </x:comment>
    <x:comment ref="N417" authorId="0">
      <x:text>
        <x:r>
          <x:t>www_sec_gov_Archives_edgar_data_320187_000032018726000076_q4_979aae1f.md | Page 1 | 982</x:t>
        </x:r>
      </x:text>
    </x:comment>
    <x:comment ref="N418" authorId="0">
      <x:text>
        <x:r>
          <x:t>www_sec_gov_Archives_edgar_data_320187_000032018726000076_q4_979aae1f.md | Page 1 | 172</x:t>
        </x:r>
      </x:text>
    </x:comment>
    <x:comment ref="N419" authorId="0">
      <x:text>
        <x:r>
          <x:t>www_sec_gov_Archives_edgar_data_320187_000032018726000076_q4_979aae1f.md | Page 1 | 2,975</x:t>
        </x:r>
      </x:text>
    </x:comment>
    <x:comment ref="N420" authorId="0">
      <x:text>
        <x:r>
          <x:t>www_sec_gov_Archives_edgar_data_320187_000032018726000076_q4_979aae1f.md | Page 1 | 938</x:t>
        </x:r>
      </x:text>
    </x:comment>
    <x:comment ref="N421" authorId="0">
      <x:text>
        <x:r>
          <x:t>www_sec_gov_Archives_edgar_data_320187_000032018726000076_q4_979aae1f.md | Page 1 | 334</x:t>
        </x:r>
      </x:text>
    </x:comment>
    <x:comment ref="N422" authorId="0">
      <x:text>
        <x:r>
          <x:t>www_sec_gov_Archives_edgar_data_320187_000032018726000076_q4_979aae1f.md | Page 1 | 25</x:t>
        </x:r>
      </x:text>
    </x:comment>
    <x:comment ref="N423" authorId="0">
      <x:text>
        <x:r>
          <x:t>www_sec_gov_Archives_edgar_data_320187_000032018726000076_q4_979aae1f.md | Page 1 | 1,297</x:t>
        </x:r>
      </x:text>
    </x:comment>
    <x:comment ref="N424" authorId="0">
      <x:text>
        <x:r>
          <x:t>www_sec_gov_Archives_edgar_data_320187_000032018726000076_q4_979aae1f.md | Page 1 | 1,114</x:t>
        </x:r>
      </x:text>
    </x:comment>
    <x:comment ref="N425" authorId="0">
      <x:text>
        <x:r>
          <x:t>www_sec_gov_Archives_edgar_data_320187_000032018726000076_q4_979aae1f.md | Page 1 | 420</x:t>
        </x:r>
      </x:text>
    </x:comment>
    <x:comment ref="N426" authorId="0">
      <x:text>
        <x:r>
          <x:t>www_sec_gov_Archives_edgar_data_320187_000032018726000076_q4_979aae1f.md | Page 1 | 62</x:t>
        </x:r>
      </x:text>
    </x:comment>
    <x:comment ref="N427" authorId="0">
      <x:text>
        <x:r>
          <x:t>www_sec_gov_Archives_edgar_data_320187_000032018726000076_q4_979aae1f.md | Page 1 | 1,596</x:t>
        </x:r>
      </x:text>
    </x:comment>
    <x:comment ref="N428" authorId="0">
      <x:text>
        <x:r>
          <x:t>www_sec_gov_Archives_edgar_data_320187_000032018726000076_q4_979aae1f.md | Page 1 | 24</x:t>
        </x:r>
      </x:text>
    </x:comment>
    <x:comment ref="N429" authorId="0">
      <x:text>
        <x:r>
          <x:t>www_sec_gov_Archives_edgar_data_320187_000032018726000076_q4_979aae1f.md | Page 1 | 10,724</x:t>
        </x:r>
      </x:text>
    </x:comment>
    <x:comment ref="N430" authorId="0">
      <x:text>
        <x:r>
          <x:t>www_sec_gov_Archives_edgar_data_320187_000032018726000076_q4_979aae1f.md | Page 1 | 244</x:t>
        </x:r>
      </x:text>
    </x:comment>
    <x:comment ref="N431" authorId="0">
      <x:text>
        <x:r>
          <x:t>www_sec_gov_Archives_edgar_data_320187_000032018726000076_q4_979aae1f.md | Page 1 | 4</x:t>
        </x:r>
      </x:text>
    </x:comment>
    <x:comment ref="N432" authorId="0">
      <x:text>
        <x:r>
          <x:t>www_sec_gov_Archives_edgar_data_320187_000032018726000076_q4_979aae1f.md | Page 1 | 10,972</x:t>
        </x:r>
      </x:text>
    </x:comment>
    <x:comment ref="N433" authorId="0">
      <x:text>
        <x:r>
          <x:t>www_sec_gov_Archives_edgar_data_320187_000032018726000076_q4_979aae1f.md | Page 1 | 7,103</x:t>
        </x:r>
      </x:text>
    </x:comment>
    <x:comment ref="N434" authorId="0">
      <x:text>
        <x:r>
          <x:t>www_sec_gov_Archives_edgar_data_320187_000032018726000076_q4_979aae1f.md | Page 1 | 3,046</x:t>
        </x:r>
      </x:text>
    </x:comment>
    <x:comment ref="N435" authorId="0">
      <x:text>
        <x:r>
          <x:t>www_sec_gov_Archives_edgar_data_320187_000032018726000076_q4_979aae1f.md | Page 1 | 551</x:t>
        </x:r>
      </x:text>
    </x:comment>
    <x:comment ref="N436" authorId="0">
      <x:text>
        <x:r>
          <x:t>www_sec_gov_Archives_edgar_data_320187_000032018726000076_q4_979aae1f.md | Page 1 | 10,724</x:t>
        </x:r>
      </x:text>
    </x:comment>
    <x:comment ref="N437" authorId="0">
      <x:text>
        <x:r>
          <x:t>www_sec_gov_Archives_edgar_data_320187_000032018726000076_q4_979aae1f.md | Page 1 | 2,000</x:t>
        </x:r>
      </x:text>
    </x:comment>
    <x:comment ref="N438" authorId="0">
      <x:text>
        <x:r>
          <x:t>www_sec_gov_Archives_edgar_data_320187_000032018726000076_q4_979aae1f.md | Page 1 | 434</x:t>
        </x:r>
      </x:text>
    </x:comment>
    <x:comment ref="N439" authorId="0">
      <x:text>
        <x:r>
          <x:t>www_sec_gov_Archives_edgar_data_320187_000032018726000076_q4_979aae1f.md | Page 1 | 243</x:t>
        </x:r>
      </x:text>
    </x:comment>
    <x:comment ref="N440" authorId="0">
      <x:text>
        <x:r>
          <x:t>www_sec_gov_Archives_edgar_data_320187_000032018726000076_q4_979aae1f.md | Page 1 | 316</x:t>
        </x:r>
      </x:text>
    </x:comment>
    <x:comment ref="N441" authorId="0">
      <x:text>
        <x:r>
          <x:t>www_sec_gov_Archives_edgar_data_320187_000032018726000076_q4_979aae1f.md | Page 1 | (1,130)</x:t>
        </x:r>
      </x:text>
    </x:comment>
    <x:comment ref="N442" authorId="0">
      <x:text>
        <x:r>
          <x:t>www_sec_gov_Archives_edgar_data_320187_000032018726000076_q4_979aae1f.md | Page 1 | 1,863</x:t>
        </x:r>
      </x:text>
    </x:comment>
    <x:comment ref="N443" authorId="0">
      <x:text>
        <x:r>
          <x:t>www_sec_gov_Archives_edgar_data_320187_000032018726000076_q4_979aae1f.md | Page 1 | 23</x:t>
        </x:r>
      </x:text>
    </x:comment>
    <x:comment ref="N444" authorId="0">
      <x:text>
        <x:r>
          <x:t>www_sec_gov_Archives_edgar_data_320187_000032018726000076_q4_979aae1f.md | Page 1 | (565)</x:t>
        </x:r>
      </x:text>
    </x:comment>
    <x:comment ref="N445" authorId="0">
      <x:text>
        <x:r>
          <x:t>www_sec_gov_Archives_edgar_data_320187_000032018726000076_q4_979aae1f.md | Page 1 | 1,321</x:t>
        </x:r>
      </x:text>
    </x:comment>
    <x:comment ref="N446" authorId="0">
      <x:text>
        <x:r>
          <x:t>www_sec_gov_Archives_edgar_data_320187_000032018726000076_q4_979aae1f.md | Page 1 | (8)</x:t>
        </x:r>
      </x:text>
    </x:comment>
    <x:comment ref="N447" authorId="0">
      <x:text>
        <x:r>
          <x:t>www_sec_gov_Archives_edgar_data_320187_000032018726000076_q4_979aae1f.md | Page 1 | 260</x:t>
        </x:r>
      </x:text>
    </x:comment>
    <x:comment ref="N448" authorId="0">
      <x:text>
        <x:r>
          <x:t>www_sec_gov_Archives_edgar_data_320187_000032018726000076_q4_979aae1f.md | Page 1 | 1,069</x:t>
        </x:r>
      </x:text>
    </x:comment>
    <x:comment ref="N449" authorId="0">
      <x:text>
        <x:r>
          <x:t>www_sec_gov_Archives_edgar_data_320187_000032018726000076_q4_979aae1f.md | Page 1 | 10,972</x:t>
        </x:r>
      </x:text>
    </x:comment>
    <x:comment ref="N450" authorId="0">
      <x:text>
        <x:r>
          <x:t>www_sec_gov_Archives_edgar_data_320187_000032018726000076_q4_979aae1f.md | Page 1 | 9.7</x:t>
        </x:r>
      </x:text>
    </x:comment>
    <x:comment ref="N451" authorId="0">
      <x:text>
        <x:r>
          <x:t>www_sec_gov_Archives_edgar_data_320187_000032018726000076_q4_979aae1f.md | Page 1 | 12.0</x:t>
        </x:r>
      </x:text>
    </x:comment>
    <x:comment ref="N452" authorId="0">
      <x:text>
        <x:r>
          <x:t>www_sec_gov_Archives_edgar_data_320187_000032018726000076_q4_979aae1f.md | Page 1 | 46,398</x:t>
        </x:r>
      </x:text>
    </x:comment>
    <x:comment ref="N453" authorId="0">
      <x:text>
        <x:r>
          <x:t>www_sec_gov_Archives_edgar_data_320187_000032018726000076_q4_979aae1f.md | Page 1 | 26,487</x:t>
        </x:r>
      </x:text>
    </x:comment>
    <x:comment ref="N454" authorId="0">
      <x:text>
        <x:r>
          <x:t>www_sec_gov_Archives_edgar_data_320187_000032018726000076_q4_979aae1f.md | Page 1 | 19,911</x:t>
        </x:r>
      </x:text>
    </x:comment>
    <x:comment ref="N455" authorId="0">
      <x:text>
        <x:r>
          <x:t>www_sec_gov_Archives_edgar_data_320187_000032018726000076_q4_979aae1f.md | Page 1 | 42.7</x:t>
        </x:r>
      </x:text>
    </x:comment>
    <x:comment ref="N456" authorId="0">
      <x:text>
        <x:r>
          <x:t>www_sec_gov_Archives_edgar_data_320187_000032018726000076_q4_979aae1f.md | Page 1 | 4,754</x:t>
        </x:r>
      </x:text>
    </x:comment>
    <x:comment ref="N457" authorId="0">
      <x:text>
        <x:r>
          <x:t>www_sec_gov_Archives_edgar_data_320187_000032018726000076_q4_979aae1f.md | Page 1 | 11,360</x:t>
        </x:r>
      </x:text>
    </x:comment>
    <x:comment ref="N458" authorId="0">
      <x:text>
        <x:r>
          <x:t>www_sec_gov_Archives_edgar_data_320187_000032018726000076_q4_979aae1f.md | Page 1 | 16,114</x:t>
        </x:r>
      </x:text>
    </x:comment>
    <x:comment ref="N459" authorId="0">
      <x:text>
        <x:r>
          <x:t>www_sec_gov_Archives_edgar_data_320187_000032018726000076_q4_979aae1f.md | Page 1 | 34.7</x:t>
        </x:r>
      </x:text>
    </x:comment>
    <x:comment ref="N460" authorId="0">
      <x:text>
        <x:r>
          <x:t>www_sec_gov_Archives_edgar_data_320187_000032018726000076_q4_979aae1f.md | Page 1 | (50)</x:t>
        </x:r>
      </x:text>
    </x:comment>
    <x:comment ref="N461" authorId="0">
      <x:text>
        <x:r>
          <x:t>www_sec_gov_Archives_edgar_data_320187_000032018726000076_q4_979aae1f.md | Page 1 | (53)</x:t>
        </x:r>
      </x:text>
    </x:comment>
    <x:comment ref="N462" authorId="0">
      <x:text>
        <x:r>
          <x:t>www_sec_gov_Archives_edgar_data_320187_000032018726000076_q4_979aae1f.md | Page 1 | 3,900</x:t>
        </x:r>
      </x:text>
    </x:comment>
    <x:comment ref="N463" authorId="0">
      <x:text>
        <x:r>
          <x:t>www_sec_gov_Archives_edgar_data_320187_000032018726000076_q4_979aae1f.md | Page 1 | 792</x:t>
        </x:r>
      </x:text>
    </x:comment>
    <x:comment ref="N464" authorId="0">
      <x:text>
        <x:r>
          <x:t>www_sec_gov_Archives_edgar_data_320187_000032018726000076_q4_979aae1f.md | Page 1 | 17.1</x:t>
        </x:r>
      </x:text>
    </x:comment>
    <x:comment ref="N465" authorId="0">
      <x:text>
        <x:r>
          <x:t>www_sec_gov_Archives_edgar_data_320187_000032018726000076_q4_979aae1f.md | Page 1 | 3,108</x:t>
        </x:r>
      </x:text>
    </x:comment>
    <x:comment ref="N466" authorId="0">
      <x:text>
        <x:r>
          <x:t>www_sec_gov_Archives_edgar_data_320187_000032018726000076_q4_979aae1f.md | Page 1 | 1,479.8</x:t>
        </x:r>
      </x:text>
    </x:comment>
    <x:comment ref="N467" authorId="0">
      <x:text>
        <x:r>
          <x:t>www_sec_gov_Archives_edgar_data_320187_000032018726000076_q4_979aae1f.md | Page 1 | 1,481.0</x:t>
        </x:r>
      </x:text>
    </x:comment>
    <x:comment ref="N468" authorId="0">
      <x:text>
        <x:r>
          <x:t>www_sec_gov_Archives_edgar_data_320187_000032018726000076_q4_979aae1f.md | Page 1 | 1.630</x:t>
        </x:r>
      </x:text>
    </x:comment>
    <x:comment ref="N469" authorId="0">
      <x:text>
        <x:r>
          <x:t>www_sec_gov_Archives_edgar_data_320187_000032018726000076_q4_979aae1f.md | Page 1 | 2026</x:t>
        </x:r>
      </x:text>
    </x:comment>
    <x:comment ref="N470" authorId="0">
      <x:text>
        <x:r>
          <x:t>www_sec_gov_Archives_edgar_data_320187_000032018726000076_q4_979aae1f.md | Page 1 | 7,563</x:t>
        </x:r>
      </x:text>
    </x:comment>
    <x:comment ref="N471" authorId="0">
      <x:text>
        <x:r>
          <x:t>www_sec_gov_Archives_edgar_data_320187_000032018726000076_q4_979aae1f.md | Page 1 | 1,464</x:t>
        </x:r>
      </x:text>
    </x:comment>
    <x:comment ref="N472" authorId="0">
      <x:text>
        <x:r>
          <x:t>www_sec_gov_Archives_edgar_data_320187_000032018726000076_q4_979aae1f.md | Page 1 | 5,931</x:t>
        </x:r>
      </x:text>
    </x:comment>
    <x:comment ref="N473" authorId="0">
      <x:text>
        <x:r>
          <x:t>www_sec_gov_Archives_edgar_data_320187_000032018726000076_q4_979aae1f.md | Page 1 | 7,501</x:t>
        </x:r>
      </x:text>
    </x:comment>
    <x:comment ref="N474" authorId="0">
      <x:text>
        <x:r>
          <x:t>www_sec_gov_Archives_edgar_data_320187_000032018726000076_q4_979aae1f.md | Page 1 | 2,144</x:t>
        </x:r>
      </x:text>
    </x:comment>
    <x:comment ref="N475" authorId="0">
      <x:text>
        <x:r>
          <x:t>www_sec_gov_Archives_edgar_data_320187_000032018726000076_q4_979aae1f.md | Page 1 | 24,603</x:t>
        </x:r>
      </x:text>
    </x:comment>
    <x:comment ref="N476" authorId="0">
      <x:text>
        <x:r>
          <x:t>www_sec_gov_Archives_edgar_data_320187_000032018726000076_q4_979aae1f.md | Page 1 | 4,796</x:t>
        </x:r>
      </x:text>
    </x:comment>
    <x:comment ref="N477" authorId="0">
      <x:text>
        <x:r>
          <x:t>www_sec_gov_Archives_edgar_data_320187_000032018726000076_q4_979aae1f.md | Page 1 | 2,838</x:t>
        </x:r>
      </x:text>
    </x:comment>
    <x:comment ref="N478" authorId="0">
      <x:text>
        <x:r>
          <x:t>www_sec_gov_Archives_edgar_data_320187_000032018726000076_q4_979aae1f.md | Page 1 | 259</x:t>
        </x:r>
      </x:text>
    </x:comment>
    <x:comment ref="N479" authorId="0">
      <x:text>
        <x:r>
          <x:t>www_sec_gov_Archives_edgar_data_320187_000032018726000076_q4_979aae1f.md | Page 1 | 240</x:t>
        </x:r>
      </x:text>
    </x:comment>
    <x:comment ref="N480" authorId="0">
      <x:text>
        <x:r>
          <x:t>www_sec_gov_Archives_edgar_data_320187_000032018726000076_q4_979aae1f.md | Page 1 | 5,674</x:t>
        </x:r>
      </x:text>
    </x:comment>
    <x:comment ref="N481" authorId="0">
      <x:text>
        <x:r>
          <x:t>www_sec_gov_Archives_edgar_data_320187_000032018726000076_q4_979aae1f.md | Page 1 | 38,410</x:t>
        </x:r>
      </x:text>
    </x:comment>
    <x:comment ref="N482" authorId="0">
      <x:text>
        <x:r>
          <x:t>www_sec_gov_Archives_edgar_data_320187_000032018726000076_q4_979aae1f.md | Page 1 | 2,000</x:t>
        </x:r>
      </x:text>
    </x:comment>
    <x:comment ref="N483" authorId="0">
      <x:text>
        <x:r>
          <x:t>www_sec_gov_Archives_edgar_data_320187_000032018726000076_q4_979aae1f.md | Page 1 | 3,600</x:t>
        </x:r>
      </x:text>
    </x:comment>
    <x:comment ref="N484" authorId="0">
      <x:text>
        <x:r>
          <x:t>www_sec_gov_Archives_edgar_data_320187_000032018726000076_q4_979aae1f.md | Page 1 | 478</x:t>
        </x:r>
      </x:text>
    </x:comment>
    <x:comment ref="N485" authorId="0">
      <x:text>
        <x:r>
          <x:t>www_sec_gov_Archives_edgar_data_320187_000032018726000076_q4_979aae1f.md | Page 1 | 6,092</x:t>
        </x:r>
      </x:text>
    </x:comment>
    <x:comment ref="N486" authorId="0">
      <x:text>
        <x:r>
          <x:t>www_sec_gov_Archives_edgar_data_320187_000032018726000076_q4_979aae1f.md | Page 1 | 377</x:t>
        </x:r>
      </x:text>
    </x:comment>
    <x:comment ref="N487" authorId="0">
      <x:text>
        <x:r>
          <x:t>www_sec_gov_Archives_edgar_data_320187_000032018726000076_q4_979aae1f.md | Page 1 | 12,547</x:t>
        </x:r>
      </x:text>
    </x:comment>
    <x:comment ref="N488" authorId="0">
      <x:text>
        <x:r>
          <x:t>www_sec_gov_Archives_edgar_data_320187_000032018726000076_q4_979aae1f.md | Page 1 | 5,942</x:t>
        </x:r>
      </x:text>
    </x:comment>
    <x:comment ref="N489" authorId="0">
      <x:text>
        <x:r>
          <x:t>www_sec_gov_Archives_edgar_data_320187_000032018726000076_q4_979aae1f.md | Page 1 | 2,613</x:t>
        </x:r>
      </x:text>
    </x:comment>
    <x:comment ref="N490" authorId="0">
      <x:text>
        <x:r>
          <x:t>www_sec_gov_Archives_edgar_data_320187_000032018726000076_q4_979aae1f.md | Page 1 | 2,443</x:t>
        </x:r>
      </x:text>
    </x:comment>
    <x:comment ref="N491" authorId="0">
      <x:text>
        <x:r>
          <x:t>www_sec_gov_Archives_edgar_data_320187_000032018726000076_q4_979aae1f.md | Page 1 | 14,865</x:t>
        </x:r>
      </x:text>
    </x:comment>
    <x:comment ref="N492" authorId="0">
      <x:text>
        <x:r>
          <x:t>www_sec_gov_Archives_edgar_data_320187_000032018726000076_q4_979aae1f.md | Page 1 | 38,410</x:t>
        </x:r>
      </x:text>
    </x:comment>
    <x:comment ref="N493" authorId="0">
      <x:text>
        <x:r>
          <x:t>www_sec_gov_Archives_edgar_data_320187_000032018726000088_R7_b174d28c.md | Page 1 | 747</x:t>
        </x:r>
      </x:text>
    </x:comment>
    <x:comment ref="N494" authorId="0">
      <x:text>
        <x:r>
          <x:t>www_sec_gov_Archives_edgar_data_320187_000032018726000088_R7_b174d28c.md | Page 1 | (96)</x:t>
        </x:r>
      </x:text>
    </x:comment>
    <x:comment ref="N495" authorId="0">
      <x:text>
        <x:r>
          <x:t>www_sec_gov_Archives_edgar_data_320187_000032018726000088_R7_b174d28c.md | Page 1 | 715</x:t>
        </x:r>
      </x:text>
    </x:comment>
    <x:comment ref="N496" authorId="0">
      <x:text>
        <x:r>
          <x:t>www_sec_gov_Archives_edgar_data_320187_000032018726000088_R7_b174d28c.md | Page 1 | 50</x:t>
        </x:r>
      </x:text>
    </x:comment>
    <x:comment ref="N497" authorId="0">
      <x:text>
        <x:r>
          <x:t>www_sec_gov_Archives_edgar_data_320187_000032018726000088_R7_b174d28c.md | Page 1 | 22</x:t>
        </x:r>
      </x:text>
    </x:comment>
    <x:comment ref="N498" authorId="0">
      <x:text>
        <x:r>
          <x:t>www_sec_gov_Archives_edgar_data_320187_000032018726000088_R7_b174d28c.md | Page 1 | (1,207)</x:t>
        </x:r>
      </x:text>
    </x:comment>
    <x:comment ref="N499" authorId="0">
      <x:text>
        <x:r>
          <x:t>www_sec_gov_Archives_edgar_data_320187_000032018726000088_R7_b174d28c.md | Page 1 | (31)</x:t>
        </x:r>
      </x:text>
    </x:comment>
    <x:comment ref="N500" authorId="0">
      <x:text>
        <x:r>
          <x:t>www_sec_gov_Archives_edgar_data_320187_000032018726000088_R7_b174d28c.md | Page 1 | 519</x:t>
        </x:r>
      </x:text>
    </x:comment>
    <x:comment ref="N501" authorId="0">
      <x:text>
        <x:r>
          <x:t>www_sec_gov_Archives_edgar_data_320187_000032018726000088_R7_b174d28c.md | Page 1 | (959)</x:t>
        </x:r>
      </x:text>
    </x:comment>
    <x:comment ref="N502" authorId="0">
      <x:text>
        <x:r>
          <x:t>www_sec_gov_Archives_edgar_data_320187_000032018726000088_R7_b174d28c.md | Page 1 | 2,868</x:t>
        </x:r>
      </x:text>
    </x:comment>
    <x:comment ref="N503" authorId="0">
      <x:text>
        <x:r>
          <x:t>www_sec_gov_Archives_edgar_data_320187_000032018726000088_R7_b174d28c.md | Page 1 | (1,316)</x:t>
        </x:r>
      </x:text>
    </x:comment>
    <x:comment ref="N504" authorId="0">
      <x:text>
        <x:r>
          <x:t>www_sec_gov_Archives_edgar_data_320187_000032018726000088_R7_b174d28c.md | Page 1 | 556</x:t>
        </x:r>
      </x:text>
    </x:comment>
    <x:comment ref="N505" authorId="0">
      <x:text>
        <x:r>
          <x:t>www_sec_gov_Archives_edgar_data_320187_000032018726000088_R7_b174d28c.md | Page 1 | 1,021</x:t>
        </x:r>
      </x:text>
    </x:comment>
    <x:comment ref="N506" authorId="0">
      <x:text>
        <x:r>
          <x:t>www_sec_gov_Archives_edgar_data_320187_000032018726000088_R7_b174d28c.md | Page 1 | (684)</x:t>
        </x:r>
      </x:text>
    </x:comment>
    <x:comment ref="N507" authorId="0">
      <x:text>
        <x:r>
          <x:t>www_sec_gov_Archives_edgar_data_320187_000032018726000088_R7_b174d28c.md | Page 1 | (65)</x:t>
        </x:r>
      </x:text>
    </x:comment>
    <x:comment ref="N508" authorId="0">
      <x:text>
        <x:r>
          <x:t>www_sec_gov_Archives_edgar_data_320187_000032018726000088_R7_b174d28c.md | Page 1 | (488)</x:t>
        </x:r>
      </x:text>
    </x:comment>
    <x:comment ref="N509" authorId="0">
      <x:text>
        <x:r>
          <x:t>www_sec_gov_Archives_edgar_data_320187_000032018726000088_R7_b174d28c.md | Page 1 | 0</x:t>
        </x:r>
      </x:text>
    </x:comment>
    <x:comment ref="N510" authorId="0">
      <x:text>
        <x:r>
          <x:t>www_sec_gov_Archives_edgar_data_320187_000032018726000088_R7_b174d28c.md | Page 1 | 354</x:t>
        </x:r>
      </x:text>
    </x:comment>
    <x:comment ref="N511" authorId="0">
      <x:text>
        <x:r>
          <x:t>www_sec_gov_Archives_edgar_data_320187_000032018726000088_R7_b174d28c.md | Page 1 | (146)</x:t>
        </x:r>
      </x:text>
    </x:comment>
    <x:comment ref="N512" authorId="0">
      <x:text>
        <x:r>
          <x:t>www_sec_gov_Archives_edgar_data_320187_000032018726000088_R7_b174d28c.md | Page 1 | (2,407)</x:t>
        </x:r>
      </x:text>
    </x:comment>
    <x:comment ref="N513" authorId="0">
      <x:text>
        <x:r>
          <x:t>www_sec_gov_Archives_edgar_data_320187_000032018726000088_R7_b174d28c.md | Page 1 | (93)</x:t>
        </x:r>
      </x:text>
    </x:comment>
    <x:comment ref="N514" authorId="0">
      <x:text>
        <x:r>
          <x:t>www_sec_gov_Archives_edgar_data_320187_000032018726000088_R7_b174d28c.md | Page 1 | (2,292)</x:t>
        </x:r>
      </x:text>
    </x:comment>
    <x:comment ref="N515" authorId="0">
      <x:text>
        <x:r>
          <x:t>www_sec_gov_Archives_edgar_data_320187_000032018726000088_R7_b174d28c.md | Page 1 | 11</x:t>
        </x:r>
      </x:text>
    </x:comment>
    <x:comment ref="N516" authorId="0">
      <x:text>
        <x:r>
          <x:t>www_sec_gov_Archives_edgar_data_320187_000032018726000088_R7_b174d28c.md | Page 1 | 99</x:t>
        </x:r>
      </x:text>
    </x:comment>
    <x:comment ref="N517" authorId="0">
      <x:text>
        <x:r>
          <x:t>www_sec_gov_Archives_edgar_data_320187_000032018726000088_R7_b174d28c.md | Page 1 | 7,464</x:t>
        </x:r>
      </x:text>
    </x:comment>
    <x:comment ref="N518" authorId="0">
      <x:text>
        <x:r>
          <x:t>www_sec_gov_Archives_edgar_data_320187_000032018726000088_R7_b174d28c.md | Page 1 | 7,563</x:t>
        </x:r>
      </x:text>
    </x:comment>
    <x:comment ref="N519" authorId="0">
      <x:text>
        <x:r>
          <x:t>www_sec_gov_Archives_edgar_data_320187_000032018726000088_R7_b174d28c.md | Page 1 | 323</x:t>
        </x:r>
      </x:text>
    </x:comment>
    <x:comment ref="N520" authorId="0">
      <x:text>
        <x:r>
          <x:t>www_sec_gov_Archives_edgar_data_320187_000032018726000088_R7_b174d28c.md | Page 1 | 174</x:t>
        </x:r>
      </x:text>
    </x:comment>
    <x:comment ref="N521" authorId="0">
      <x:text>
        <x:r>
          <x:t>www_sec_gov_Archives_edgar_data_320187_000032018726000076_q4_979aae1f.md | Page 1 | 13,317</x:t>
        </x:r>
      </x:text>
    </x:comment>
    <x:comment ref="N522" authorId="0">
      <x:text>
        <x:r>
          <x:t>www_sec_gov_Archives_edgar_data_320187_000032018726000076_q4_979aae1f.md | Page 1 | 6,075</x:t>
        </x:r>
      </x:text>
    </x:comment>
    <x:comment ref="N523" authorId="0">
      <x:text>
        <x:r>
          <x:t>www_sec_gov_Archives_edgar_data_320187_000032018726000076_q4_979aae1f.md | Page 1 | 1,119</x:t>
        </x:r>
      </x:text>
    </x:comment>
    <x:comment ref="N524" authorId="0">
      <x:text>
        <x:r>
          <x:t>www_sec_gov_Archives_edgar_data_320187_000032018726000076_q4_979aae1f.md | Page 1 | 20,511</x:t>
        </x:r>
      </x:text>
    </x:comment>
    <x:comment ref="N525" authorId="0">
      <x:text>
        <x:r>
          <x:t>www_sec_gov_Archives_edgar_data_320187_000032018726000076_q4_979aae1f.md | Page 1 | 7,643</x:t>
        </x:r>
      </x:text>
    </x:comment>
    <x:comment ref="N526" authorId="0">
      <x:text>
        <x:r>
          <x:t>www_sec_gov_Archives_edgar_data_320187_000032018726000076_q4_979aae1f.md | Page 1 | 4,210</x:t>
        </x:r>
      </x:text>
    </x:comment>
    <x:comment ref="N527" authorId="0">
      <x:text>
        <x:r>
          <x:t>www_sec_gov_Archives_edgar_data_320187_000032018726000076_q4_979aae1f.md | Page 1 | 719</x:t>
        </x:r>
      </x:text>
    </x:comment>
    <x:comment ref="N528" authorId="0">
      <x:text>
        <x:r>
          <x:t>www_sec_gov_Archives_edgar_data_320187_000032018726000076_q4_979aae1f.md | Page 1 | 12,572</x:t>
        </x:r>
      </x:text>
    </x:comment>
    <x:comment ref="N529" authorId="0">
      <x:text>
        <x:r>
          <x:t>www_sec_gov_Archives_edgar_data_320187_000032018726000076_q4_979aae1f.md | Page 1 | 4,188</x:t>
        </x:r>
      </x:text>
    </x:comment>
    <x:comment ref="N530" authorId="0">
      <x:text>
        <x:r>
          <x:t>www_sec_gov_Archives_edgar_data_320187_000032018726000076_q4_979aae1f.md | Page 1 | 1,535</x:t>
        </x:r>
      </x:text>
    </x:comment>
    <x:comment ref="N531" authorId="0">
      <x:text>
        <x:r>
          <x:t>www_sec_gov_Archives_edgar_data_320187_000032018726000076_q4_979aae1f.md | Page 1 | 124</x:t>
        </x:r>
      </x:text>
    </x:comment>
    <x:comment ref="N532" authorId="0">
      <x:text>
        <x:r>
          <x:t>www_sec_gov_Archives_edgar_data_320187_000032018726000076_q4_979aae1f.md | Page 1 | 5,847</x:t>
        </x:r>
      </x:text>
    </x:comment>
    <x:comment ref="N533" authorId="0">
      <x:text>
        <x:r>
          <x:t>www_sec_gov_Archives_edgar_data_320187_000032018726000076_q4_979aae1f.md | Page 1 | 4,377</x:t>
        </x:r>
      </x:text>
    </x:comment>
    <x:comment ref="N534" authorId="0">
      <x:text>
        <x:r>
          <x:t>www_sec_gov_Archives_edgar_data_320187_000032018726000076_q4_979aae1f.md | Page 1 | 1,629</x:t>
        </x:r>
      </x:text>
    </x:comment>
    <x:comment ref="N535" authorId="0">
      <x:text>
        <x:r>
          <x:t>www_sec_gov_Archives_edgar_data_320187_000032018726000076_q4_979aae1f.md | Page 1 | 237</x:t>
        </x:r>
      </x:text>
    </x:comment>
    <x:comment ref="N536" authorId="0">
      <x:text>
        <x:r>
          <x:t>www_sec_gov_Archives_edgar_data_320187_000032018726000076_q4_979aae1f.md | Page 1 | 6,243</x:t>
        </x:r>
      </x:text>
    </x:comment>
    <x:comment ref="N537" authorId="0">
      <x:text>
        <x:r>
          <x:t>www_sec_gov_Archives_edgar_data_320187_000032018726000076_q4_979aae1f.md | Page 1 | 49</x:t>
        </x:r>
      </x:text>
    </x:comment>
    <x:comment ref="N538" authorId="0">
      <x:text>
        <x:r>
          <x:t>www_sec_gov_Archives_edgar_data_320187_000032018726000076_q4_979aae1f.md | Page 1 | 45,222</x:t>
        </x:r>
      </x:text>
    </x:comment>
    <x:comment ref="N539" authorId="0">
      <x:text>
        <x:r>
          <x:t>www_sec_gov_Archives_edgar_data_320187_000032018726000076_q4_979aae1f.md | Page 1 | 1,174</x:t>
        </x:r>
      </x:text>
    </x:comment>
    <x:comment ref="N540" authorId="0">
      <x:text>
        <x:r>
          <x:t>www_sec_gov_Archives_edgar_data_320187_000032018726000076_q4_979aae1f.md | Page 1 | 46,398</x:t>
        </x:r>
      </x:text>
    </x:comment>
    <x:comment ref="N541" authorId="0">
      <x:text>
        <x:r>
          <x:t>www_sec_gov_Archives_edgar_data_320187_000032018726000076_q4_979aae1f.md | Page 1 | 29,525</x:t>
        </x:r>
      </x:text>
    </x:comment>
    <x:comment ref="N542" authorId="0">
      <x:text>
        <x:r>
          <x:t>www_sec_gov_Archives_edgar_data_320187_000032018726000076_q4_979aae1f.md | Page 1 | 13,449</x:t>
        </x:r>
      </x:text>
    </x:comment>
    <x:comment ref="N543" authorId="0">
      <x:text>
        <x:r>
          <x:t>www_sec_gov_Archives_edgar_data_320187_000032018726000076_q4_979aae1f.md | Page 1 | 2,199</x:t>
        </x:r>
      </x:text>
    </x:comment>
    <x:comment ref="N544" authorId="0">
      <x:text>
        <x:r>
          <x:t>www_sec_gov_Archives_edgar_data_320187_000032018726000076_q4_979aae1f.md | Page 1 | 45,222</x:t>
        </x:r>
      </x:text>
    </x:comment>
    <x:comment ref="N545" authorId="0">
      <x:text>
        <x:r>
          <x:t>www_sec_gov_Archives_edgar_data_320187_000032018726000076_q4_979aae1f.md | Page 1 | 5,376</x:t>
        </x:r>
      </x:text>
    </x:comment>
    <x:comment ref="N546" authorId="0">
      <x:text>
        <x:r>
          <x:t>www_sec_gov_Archives_edgar_data_320187_000032018726000076_q4_979aae1f.md | Page 1 | 2,417</x:t>
        </x:r>
      </x:text>
    </x:comment>
    <x:comment ref="N547" authorId="0">
      <x:text>
        <x:r>
          <x:t>www_sec_gov_Archives_edgar_data_320187_000032018726000076_q4_979aae1f.md | Page 1 | 1,278</x:t>
        </x:r>
      </x:text>
    </x:comment>
    <x:comment ref="N548" authorId="0">
      <x:text>
        <x:r>
          <x:t>www_sec_gov_Archives_edgar_data_320187_000032018726000076_q4_979aae1f.md | Page 1 | 1,387</x:t>
        </x:r>
      </x:text>
    </x:comment>
    <x:comment ref="N549" authorId="0">
      <x:text>
        <x:r>
          <x:t>www_sec_gov_Archives_edgar_data_320187_000032018726000076_q4_979aae1f.md | Page 1 | (4,603)</x:t>
        </x:r>
      </x:text>
    </x:comment>
    <x:comment ref="N550" authorId="0">
      <x:text>
        <x:r>
          <x:t>www_sec_gov_Archives_edgar_data_320187_000032018726000076_q4_979aae1f.md | Page 1 | 5,855</x:t>
        </x:r>
      </x:text>
    </x:comment>
    <x:comment ref="N551" authorId="0">
      <x:text>
        <x:r>
          <x:t>www_sec_gov_Archives_edgar_data_320187_000032018726000076_q4_979aae1f.md | Page 1 | 18</x:t>
        </x:r>
      </x:text>
    </x:comment>
    <x:comment ref="N552" authorId="0">
      <x:text>
        <x:r>
          <x:t>www_sec_gov_Archives_edgar_data_320187_000032018726000076_q4_979aae1f.md | Page 1 | (2,023)</x:t>
        </x:r>
      </x:text>
    </x:comment>
    <x:comment ref="N553" authorId="0">
      <x:text>
        <x:r>
          <x:t>www_sec_gov_Archives_edgar_data_320187_000032018726000076_q4_979aae1f.md | Page 1 | 3,850</x:t>
        </x:r>
      </x:text>
    </x:comment>
    <x:comment ref="N554" authorId="0">
      <x:text>
        <x:r>
          <x:t>www_sec_gov_Archives_edgar_data_320187_000032018726000076_q4_979aae1f.md | Page 1 | (107)</x:t>
        </x:r>
      </x:text>
    </x:comment>
    <x:comment ref="N555" authorId="0">
      <x:text>
        <x:r>
          <x:t>www_sec_gov_Archives_edgar_data_320187_000032018726000076_q4_979aae1f.md | Page 1 | 792</x:t>
        </x:r>
      </x:text>
    </x:comment>
    <x:comment ref="N556" authorId="0">
      <x:text>
        <x:r>
          <x:t>www_sec_gov_Archives_edgar_data_320187_000032018726000076_q4_979aae1f.md | Page 1 | 3,108</x:t>
        </x:r>
      </x:text>
    </x:comment>
    <x:comment ref="N557" authorId="0">
      <x:text>
        <x:r>
          <x:t>www_sec_gov_Archives_edgar_data_320187_000032018726000076_q4_979aae1f.md | Page 1 | 46,398</x:t>
        </x:r>
      </x:text>
    </x:comment>
    <x:comment ref="N558" authorId="0">
      <x:text>
        <x:r>
          <x:t>www_sec_gov_Archives_edgar_data_320187_000032018726000076_q4_979aae1f.md | Page 1 | 7.0</x:t>
        </x:r>
      </x:text>
    </x:comment>
    <x:comment ref="N559" authorId="0">
      <x:text>
        <x:r>
          <x:t>www_sec_gov_Archives_edgar_data_320187_000032018726000076_q4_979aae1f.md | Page 1 | 8.2</x:t>
        </x:r>
      </x:text>
    </x:comment>
    <x:comment ref="N560" authorId="0">
      <x:text>
        <x:r>
          <x:t>www_sec_gov_Archives_edgar_data_320187_000032018726000088_R7_b174d28c.md | Page 1 | 775</x:t>
        </x:r>
      </x:text>
    </x:comment>
    <x:comment ref="N561" authorId="0">
      <x:text>
        <x:r>
          <x:t>www_sec_gov_Archives_edgar_data_320187_000032018726000088_R7_b174d28c.md | Page 1 | (288)</x:t>
        </x:r>
      </x:text>
    </x:comment>
    <x:comment ref="N562" authorId="0">
      <x:text>
        <x:r>
          <x:t>www_sec_gov_Archives_edgar_data_320187_000032018726000088_R7_b174d28c.md | Page 1 | 709</x:t>
        </x:r>
      </x:text>
    </x:comment>
    <x:comment ref="N563" authorId="0">
      <x:text>
        <x:r>
          <x:t>www_sec_gov_Archives_edgar_data_320187_000032018726000088_R7_b174d28c.md | Page 1 | 33</x:t>
        </x:r>
      </x:text>
    </x:comment>
    <x:comment ref="N564" authorId="0">
      <x:text>
        <x:r>
          <x:t>www_sec_gov_Archives_edgar_data_320187_000032018726000088_R7_b174d28c.md | Page 1 | 37</x:t>
        </x:r>
      </x:text>
    </x:comment>
    <x:comment ref="N565" authorId="0">
      <x:text>
        <x:r>
          <x:t>www_sec_gov_Archives_edgar_data_320187_000032018726000088_R7_b174d28c.md | Page 1 | (257)</x:t>
        </x:r>
      </x:text>
    </x:comment>
    <x:comment ref="N566" authorId="0">
      <x:text>
        <x:r>
          <x:t>www_sec_gov_Archives_edgar_data_320187_000032018726000088_R7_b174d28c.md | Page 1 | 120</x:t>
        </x:r>
      </x:text>
    </x:comment>
    <x:comment ref="N567" authorId="0">
      <x:text>
        <x:r>
          <x:t>www_sec_gov_Archives_edgar_data_320187_000032018726000088_R7_b174d28c.md | Page 1 | (224)</x:t>
        </x:r>
      </x:text>
    </x:comment>
    <x:comment ref="N568" authorId="0">
      <x:text>
        <x:r>
          <x:t>www_sec_gov_Archives_edgar_data_320187_000032018726000088_R7_b174d28c.md | Page 1 | (426)</x:t>
        </x:r>
      </x:text>
    </x:comment>
    <x:comment ref="N569" authorId="0">
      <x:text>
        <x:r>
          <x:t>www_sec_gov_Archives_edgar_data_320187_000032018726000088_R7_b174d28c.md | Page 1 | 3,698</x:t>
        </x:r>
      </x:text>
    </x:comment>
    <x:comment ref="N570" authorId="0">
      <x:text>
        <x:r>
          <x:t>www_sec_gov_Archives_edgar_data_320187_000032018726000088_R7_b174d28c.md | Page 1 | (3,234)</x:t>
        </x:r>
      </x:text>
    </x:comment>
    <x:comment ref="N571" authorId="0">
      <x:text>
        <x:r>
          <x:t>www_sec_gov_Archives_edgar_data_320187_000032018726000088_R7_b174d28c.md | Page 1 | 319</x:t>
        </x:r>
      </x:text>
    </x:comment>
    <x:comment ref="N572" authorId="0">
      <x:text>
        <x:r>
          <x:t>www_sec_gov_Archives_edgar_data_320187_000032018726000088_R7_b174d28c.md | Page 1 | 3,062</x:t>
        </x:r>
      </x:text>
    </x:comment>
    <x:comment ref="N573" authorId="0">
      <x:text>
        <x:r>
          <x:t>www_sec_gov_Archives_edgar_data_320187_000032018726000088_R7_b174d28c.md | Page 1 | (430)</x:t>
        </x:r>
      </x:text>
    </x:comment>
    <x:comment ref="N574" authorId="0">
      <x:text>
        <x:r>
          <x:t>www_sec_gov_Archives_edgar_data_320187_000032018726000088_R7_b174d28c.md | Page 1 | 8</x:t>
        </x:r>
      </x:text>
    </x:comment>
    <x:comment ref="N575" authorId="0">
      <x:text>
        <x:r>
          <x:t>www_sec_gov_Archives_edgar_data_320187_000032018726000088_R7_b174d28c.md | Page 1 | (275)</x:t>
        </x:r>
      </x:text>
    </x:comment>
    <x:comment ref="N576" authorId="0">
      <x:text>
        <x:r>
          <x:t>www_sec_gov_Archives_edgar_data_320187_000032018726000088_R7_b174d28c.md | Page 1 | (1,000)</x:t>
        </x:r>
      </x:text>
    </x:comment>
    <x:comment ref="N577" authorId="0">
      <x:text>
        <x:r>
          <x:t>www_sec_gov_Archives_edgar_data_320187_000032018726000088_R7_b174d28c.md | Page 1 | 551</x:t>
        </x:r>
      </x:text>
    </x:comment>
    <x:comment ref="N578" authorId="0">
      <x:text>
        <x:r>
          <x:t>www_sec_gov_Archives_edgar_data_320187_000032018726000088_R7_b174d28c.md | Page 1 | (2,985)</x:t>
        </x:r>
      </x:text>
    </x:comment>
    <x:comment ref="N579" authorId="0">
      <x:text>
        <x:r>
          <x:t>www_sec_gov_Archives_edgar_data_320187_000032018726000088_R7_b174d28c.md | Page 1 | (2,300)</x:t>
        </x:r>
      </x:text>
    </x:comment>
    <x:comment ref="N580" authorId="0">
      <x:text>
        <x:r>
          <x:t>www_sec_gov_Archives_edgar_data_320187_000032018726000088_R7_b174d28c.md | Page 1 | (86)</x:t>
        </x:r>
      </x:text>
    </x:comment>
    <x:comment ref="N581" authorId="0">
      <x:text>
        <x:r>
          <x:t>www_sec_gov_Archives_edgar_data_320187_000032018726000088_R7_b174d28c.md | Page 1 | (5,820)</x:t>
        </x:r>
      </x:text>
    </x:comment>
    <x:comment ref="N582" authorId="0">
      <x:text>
        <x:r>
          <x:t>www_sec_gov_Archives_edgar_data_320187_000032018726000088_R7_b174d28c.md | Page 1 | 1</x:t>
        </x:r>
      </x:text>
    </x:comment>
    <x:comment ref="N583" authorId="0">
      <x:text>
        <x:r>
          <x:t>www_sec_gov_Archives_edgar_data_320187_000032018726000088_R7_b174d28c.md | Page 1 | (2,396)</x:t>
        </x:r>
      </x:text>
    </x:comment>
    <x:comment ref="N584" authorId="0">
      <x:text>
        <x:r>
          <x:t>www_sec_gov_Archives_edgar_data_320187_000032018726000088_R7_b174d28c.md | Page 1 | 9,860</x:t>
        </x:r>
      </x:text>
    </x:comment>
    <x:comment ref="N585" authorId="0">
      <x:text>
        <x:r>
          <x:t>www_sec_gov_Archives_edgar_data_320187_000032018726000088_R7_b174d28c.md | Page 1 | 7,464</x:t>
        </x:r>
      </x:text>
    </x:comment>
    <x:comment ref="N586" authorId="0">
      <x:text>
        <x:r>
          <x:t>www_sec_gov_Archives_edgar_data_320187_000032018726000088_R7_b174d28c.md | Page 1 | 389</x:t>
        </x:r>
      </x:text>
    </x:comment>
    <x:comment ref="N587" authorId="0">
      <x:text>
        <x:r>
          <x:t>www_sec_gov_Archives_edgar_data_320187_000032018726000088_R7_b174d28c.md | Page 1 | 184</x:t>
        </x:r>
      </x:text>
    </x:comment>
    <x:comment ref="C12" authorId="0">
      <x:text>
        <x:r>
          <x:t>NKE_history.csv | Page 1 | 0.29</x:t>
        </x:r>
      </x:text>
    </x:comment>
    <x:comment ref="D12" authorId="0">
      <x:text>
        <x:r>
          <x:t>NKE_history.csv | Page 1 | 0.54</x:t>
        </x:r>
      </x:text>
    </x:comment>
    <x:comment ref="E12" authorId="0">
      <x:text>
        <x:r>
          <x:t>NKE_history.csv | Page 1 | 0.28</x:t>
        </x:r>
      </x:text>
    </x:comment>
    <x:comment ref="F12" authorId="0">
      <x:text>
        <x:r>
          <x:t>NKE_history.csv | Page 1 | 0.54</x:t>
        </x:r>
      </x:text>
    </x:comment>
    <x:comment ref="G12" authorId="0">
      <x:text>
        <x:r>
          <x:t>NKE_history.csv | Page 1 | 11033.49</x:t>
        </x:r>
      </x:text>
    </x:comment>
    <x:comment ref="H12" authorId="0">
      <x:text>
        <x:r>
          <x:t>NKE_history.csv | Page 1 | 11269.0</x:t>
        </x:r>
      </x:text>
    </x:comment>
    <x:comment ref="C13" authorId="0">
      <x:text>
        <x:r>
          <x:t>NKE_history.csv | Page 1 | 0.12</x:t>
        </x:r>
      </x:text>
    </x:comment>
    <x:comment ref="D13" authorId="0">
      <x:text>
        <x:r>
          <x:t>NKE_history.csv | Page 1 | 0.14</x:t>
        </x:r>
      </x:text>
    </x:comment>
    <x:comment ref="E13" authorId="0">
      <x:text>
        <x:r>
          <x:t>NKE_history.csv | Page 1 | 0.12</x:t>
        </x:r>
      </x:text>
    </x:comment>
    <x:comment ref="F13" authorId="0">
      <x:text>
        <x:r>
          <x:t>NKE_history.csv | Page 1 | 0.14</x:t>
        </x:r>
      </x:text>
    </x:comment>
    <x:comment ref="G13" authorId="0">
      <x:text>
        <x:r>
          <x:t>NKE_history.csv | Page 1 | 10723.43</x:t>
        </x:r>
      </x:text>
    </x:comment>
    <x:comment ref="H13" authorId="0">
      <x:text>
        <x:r>
          <x:t>NKE_history.csv | Page 1 | 11097.0</x:t>
        </x:r>
      </x:text>
    </x:comment>
    <x:comment ref="C14" authorId="0">
      <x:text>
        <x:r>
          <x:t>NKE_history.csv | Page 1 | 0.27</x:t>
        </x:r>
      </x:text>
    </x:comment>
    <x:comment ref="D14" authorId="0">
      <x:text>
        <x:r>
          <x:t>NKE_history.csv | Page 1 | 0.49</x:t>
        </x:r>
      </x:text>
    </x:comment>
    <x:comment ref="E14" authorId="0">
      <x:text>
        <x:r>
          <x:t>NKE_history.csv | Page 1 | 0.27</x:t>
        </x:r>
      </x:text>
    </x:comment>
    <x:comment ref="F14" authorId="0">
      <x:text>
        <x:r>
          <x:t>NKE_history.csv | Page 1 | 0.49</x:t>
        </x:r>
      </x:text>
    </x:comment>
    <x:comment ref="G14" authorId="0">
      <x:text>
        <x:r>
          <x:t>NKE_history.csv | Page 1 | 10989.77</x:t>
        </x:r>
      </x:text>
    </x:comment>
    <x:comment ref="H14" authorId="0">
      <x:text>
        <x:r>
          <x:t>NKE_history.csv | Page 1 | 11720.0</x:t>
        </x:r>
      </x:text>
    </x:comment>
    <x:comment ref="C15" authorId="0">
      <x:text>
        <x:r>
          <x:t>NKE_history.csv | Page 1 | 0.38</x:t>
        </x:r>
      </x:text>
    </x:comment>
    <x:comment ref="D15" authorId="0">
      <x:text>
        <x:r>
          <x:t>NKE_history.csv | Page 1 | 0.53</x:t>
        </x:r>
      </x:text>
    </x:comment>
    <x:comment ref="E15" authorId="0">
      <x:text>
        <x:r>
          <x:t>NKE_history.csv | Page 1 | 0.37</x:t>
        </x:r>
      </x:text>
    </x:comment>
    <x:comment ref="F15" authorId="0">
      <x:text>
        <x:r>
          <x:t>NKE_history.csv | Page 1 | 0.53</x:t>
        </x:r>
      </x:text>
    </x:comment>
    <x:comment ref="G15" authorId="0">
      <x:text>
        <x:r>
          <x:t>NKE_history.csv | Page 1 | 12208.69</x:t>
        </x:r>
      </x:text>
    </x:comment>
    <x:comment ref="H15" authorId="0">
      <x:text>
        <x:r>
          <x:t>NKE_history.csv | Page 1 | 12427.0</x:t>
        </x:r>
      </x:text>
    </x:comment>
    <x:comment ref="C16" authorId="0">
      <x:text>
        <x:r>
          <x:t>NKE_history.csv | Page 1 | 0.28</x:t>
        </x:r>
      </x:text>
    </x:comment>
    <x:comment ref="D16" authorId="0">
      <x:text>
        <x:r>
          <x:t>NKE_history.csv | Page 1 | 0.35</x:t>
        </x:r>
      </x:text>
    </x:comment>
    <x:comment ref="E16" authorId="0">
      <x:text>
        <x:r>
          <x:t>NKE_history.csv | Page 1 | 0.28</x:t>
        </x:r>
      </x:text>
    </x:comment>
    <x:comment ref="F16" authorId="0">
      <x:text>
        <x:r>
          <x:t>NKE_history.csv | Page 1 | 0.35</x:t>
        </x:r>
      </x:text>
    </x:comment>
    <x:comment ref="G16" authorId="0">
      <x:text>
        <x:r>
          <x:t>NKE_history.csv | Page 1 | 11229.43</x:t>
        </x:r>
      </x:text>
    </x:comment>
    <x:comment ref="H16" authorId="0">
      <x:text>
        <x:r>
          <x:t>NKE_history.csv | Page 1 | 11269.0</x:t>
        </x:r>
      </x:text>
    </x:comment>
    <x:comment ref="C17" authorId="0">
      <x:text>
        <x:r>
          <x:t>NKE_history.csv | Page 1 | 0.13</x:t>
        </x:r>
      </x:text>
    </x:comment>
    <x:comment ref="D17" authorId="0">
      <x:text>
        <x:r>
          <x:t>NKE_history.csv | Page 1 | 0.2</x:t>
        </x:r>
      </x:text>
    </x:comment>
    <x:comment ref="E17" authorId="0">
      <x:text>
        <x:r>
          <x:t>NKE_history.csv | Page 1 | 0.13</x:t>
        </x:r>
      </x:text>
    </x:comment>
    <x:comment ref="F17" authorId="0">
      <x:text>
        <x:r>
          <x:t>NKE_history.csv | Page 1 | 0.72</x:t>
        </x:r>
      </x:text>
    </x:comment>
    <x:comment ref="G17" authorId="0">
      <x:text>
        <x:r>
          <x:t>NKE_history.csv | Page 1 | 10849.4</x:t>
        </x:r>
      </x:text>
    </x:comment>
    <x:comment ref="H17" authorId="0">
      <x:text>
        <x:r>
          <x:t>NKE_history.csv | Page 1 | 10972.0</x:t>
        </x:r>
      </x:text>
    </x:comment>
    <x:comment ref="AB103" authorId="0">
      <x:text>
        <x:r>
          <x:t>NKE_consensus.json | Page 1 | 291981</x:t>
        </x:r>
      </x:text>
    </x:comment>
    <x:comment ref="AB104" authorId="0">
      <x:text>
        <x:r>
          <x:t>NKE_consensus.json | Page 1 | 43</x:t>
        </x:r>
      </x:text>
    </x:comment>
    <x:comment ref="AB109" authorId="0">
      <x:text>
        <x:r>
          <x:t>NKE_consensus.json | Page 1 | 0.44</x:t>
        </x:r>
      </x:text>
    </x:comment>
    <x:comment ref="AB110" authorId="0">
      <x:text>
        <x:r>
          <x:t>NKE_consensus.json | Page 1 | 0.44</x:t>
        </x:r>
      </x:text>
    </x:comment>
    <x:comment ref="AB111" authorId="0">
      <x:text>
        <x:r>
          <x:t>NKE_consensus.json | Page 1 | 0.5</x:t>
        </x:r>
      </x:text>
    </x:comment>
    <x:comment ref="AB112" authorId="0">
      <x:text>
        <x:r>
          <x:t>NKE_consensus.json | Page 1 | 0.4</x:t>
        </x:r>
      </x:text>
    </x:comment>
    <x:comment ref="AB113" authorId="0">
      <x:text>
        <x:r>
          <x:t>NKE_consensus.json | Page 1 | 0.03</x:t>
        </x:r>
      </x:text>
    </x:comment>
    <x:comment ref="AB114" authorId="0">
      <x:text>
        <x:r>
          <x:t>NKE_consensus.json | Page 1 | 17</x:t>
        </x:r>
      </x:text>
    </x:comment>
    <x:comment ref="AB118" authorId="0">
      <x:text>
        <x:r>
          <x:t>NKE_consensus.json | Page 1 | 0.44</x:t>
        </x:r>
      </x:text>
    </x:comment>
    <x:comment ref="AB119" authorId="0">
      <x:text>
        <x:r>
          <x:t>NKE_consensus.json | Page 1 | 0.44</x:t>
        </x:r>
      </x:text>
    </x:comment>
    <x:comment ref="AB120" authorId="0">
      <x:text>
        <x:r>
          <x:t>NKE_consensus.json | Page 1 | 0.5</x:t>
        </x:r>
      </x:text>
    </x:comment>
    <x:comment ref="AB121" authorId="0">
      <x:text>
        <x:r>
          <x:t>NKE_consensus.json | Page 1 | 0.38</x:t>
        </x:r>
      </x:text>
    </x:comment>
    <x:comment ref="AB122" authorId="0">
      <x:text>
        <x:r>
          <x:t>NKE_consensus.json | Page 1 | 0.03</x:t>
        </x:r>
      </x:text>
    </x:comment>
    <x:comment ref="AB123" authorId="0">
      <x:text>
        <x:r>
          <x:t>NKE_consensus.json | Page 1 | 23</x:t>
        </x:r>
      </x:text>
    </x:comment>
    <x:comment ref="AB126" authorId="0">
      <x:text>
        <x:r>
          <x:t>NKE_consensus.json | Page 1 | 11328.63</x:t>
        </x:r>
      </x:text>
    </x:comment>
    <x:comment ref="AB127" authorId="0">
      <x:text>
        <x:r>
          <x:t>NKE_consensus.json | Page 1 | 11341.12</x:t>
        </x:r>
      </x:text>
    </x:comment>
    <x:comment ref="AB128" authorId="0">
      <x:text>
        <x:r>
          <x:t>NKE_consensus.json | Page 1 | 11537.0</x:t>
        </x:r>
      </x:text>
    </x:comment>
    <x:comment ref="AB129" authorId="0">
      <x:text>
        <x:r>
          <x:t>NKE_consensus.json | Page 1 | 11050.0</x:t>
        </x:r>
      </x:text>
    </x:comment>
    <x:comment ref="AB130" authorId="0">
      <x:text>
        <x:r>
          <x:t>NKE_consensus.json | Page 1 | 102.3</x:t>
        </x:r>
      </x:text>
    </x:comment>
    <x:comment ref="AB131" authorId="0">
      <x:text>
        <x:r>
          <x:t>NKE_consensus.json | Page 1 | 28</x:t>
        </x:r>
      </x:text>
    </x:comment>
    <x:comment ref="AB132" authorId="0">
      <x:text>
        <x:r>
          <x:t>NKE_consensus.json | Page 1 | 11016.8</x:t>
        </x:r>
      </x:text>
    </x:comment>
    <x:comment ref="AB133" authorId="0">
      <x:text>
        <x:r>
          <x:t>NKE_consensus.json | Page 1 | 11602.8</x:t>
        </x:r>
      </x:text>
    </x:comment>
    <x:comment ref="AB134" authorId="0">
      <x:text>
        <x:r>
          <x:t>NKE_consensus.json | Page 1 | 990.16</x:t>
        </x:r>
      </x:text>
    </x:comment>
    <x:comment ref="AB135" authorId="0">
      <x:text>
        <x:r>
          <x:t>NKE_consensus.json | Page 1 | 802.7</x:t>
        </x:r>
      </x:text>
    </x:comment>
    <x:comment ref="AB136" authorId="0">
      <x:text>
        <x:r>
          <x:t>NKE_consensus.json | Page 1 | 654.36</x:t>
        </x:r>
      </x:text>
    </x:comment>
    <x:comment ref="AB137" authorId="0">
      <x:text>
        <x:r>
          <x:t>NKE_consensus.json | Page 1 | 653.35</x:t>
        </x:r>
      </x:text>
    </x:comment>
    <x:comment ref="AB138" authorId="0">
      <x:text>
        <x:r>
          <x:t>NKE_consensus.json | Page 1 | 42.41</x:t>
        </x:r>
      </x:text>
    </x:comment>
    <x:comment ref="AB139" authorId="0">
      <x:text>
        <x:r>
          <x:t>NKE_consensus.json | Page 1 | 20.61</x:t>
        </x:r>
      </x:text>
    </x:comment>
    <x:comment ref="AB140" authorId="0">
      <x:text>
        <x:r>
          <x:t>NKE_consensus.json | Page 1 | -193.75</x:t>
        </x:r>
      </x:text>
    </x:comment>
    <x:comment ref="AB141" authorId="0">
      <x:text>
        <x:r>
          <x:t>NKE_consensus.json | Page 1 | 1555.55</x:t>
        </x:r>
      </x:text>
    </x:comment>
    <x:comment ref="AB142" authorId="0">
      <x:text>
        <x:r>
          <x:t>NKE_consensus.json | Page 1 | 1660.97</x:t>
        </x:r>
      </x:text>
    </x:comment>
    <x:comment ref="AB143" authorId="0">
      <x:text>
        <x:r>
          <x:t>NKE_consensus.json | Page 1 | 196.3</x:t>
        </x:r>
      </x:text>
    </x:comment>
    <x:comment ref="AB144" authorId="0">
      <x:text>
        <x:r>
          <x:t>NKE_consensus.json | Page 1 | 47.21</x:t>
        </x:r>
      </x:text>
    </x:comment>
    <x:comment ref="AB145" authorId="0">
      <x:text>
        <x:r>
          <x:t>NKE_consensus.json | Page 1 | 44.8</x:t>
        </x:r>
      </x:text>
    </x:comment>
    <x:comment ref="AB146" authorId="0">
      <x:text>
        <x:r>
          <x:t>NKE_consensus.json | Page 1 | 94.0</x:t>
        </x:r>
      </x:text>
    </x:comment>
    <x:comment ref="AB147" authorId="0">
      <x:text>
        <x:r>
          <x:t>NKE_consensus.json | Page 1 | 23.0</x:t>
        </x:r>
      </x:text>
    </x:comment>
    <x:comment ref="AB148" authorId="0">
      <x:text>
        <x:r>
          <x:t>NKE_consensus.json | Page 1 | 12.89</x:t>
        </x:r>
      </x:text>
    </x:comment>
    <x:comment ref="AB149" authorId="0">
      <x:text>
        <x:r>
          <x:t>NKE_consensus.json | Page 1 | 36</x:t>
        </x:r>
      </x:text>
    </x:comment>
    <x:comment ref="AB151" authorId="0">
      <x:text>
        <x:r>
          <x:t>NKE_consensus.json | Page 1 | 2.74</x:t>
        </x:r>
      </x:text>
    </x:comment>
    <x:comment ref="AB152" authorId="0">
      <x:text>
        <x:r>
          <x:t>NKE_consensus.json | Page 1 | 35.99</x:t>
        </x:r>
      </x:text>
    </x:comment>
    <x:comment ref="T50" authorId="0">
      <x:text>
        <x:r>
          <x:t>nke-20260825.htm | Page 1 | 2,736</x:t>
        </x:r>
      </x:text>
    </x:comment>
    <x:comment ref="T51" authorId="0">
      <x:text>
        <x:r>
          <x:t>nke-20260825.htm | Page 1 | 2,284</x:t>
        </x:r>
      </x:text>
    </x:comment>
    <x:comment ref="T52" authorId="0">
      <x:text>
        <x:r>
          <x:t>nke-20260825.htm | Page 1 | 2,261</x:t>
        </x:r>
      </x:text>
    </x:comment>
    <x:comment ref="T53" authorId="0">
      <x:text>
        <x:r>
          <x:t>nke-20260825.htm | Page 1 | 1,070</x:t>
        </x:r>
      </x:text>
    </x:comment>
    <x:comment ref="T54" authorId="0">
      <x:text>
        <x:r>
          <x:t>nke-20260825.htm | Page 1 | 893</x:t>
        </x:r>
      </x:text>
    </x:comment>
    <x:comment ref="T55" authorId="0">
      <x:text>
        <x:r>
          <x:t>nke-20260825.htm | Page 1 | 619</x:t>
        </x:r>
      </x:text>
    </x:comment>
    <x:comment ref="T56" authorId="0">
      <x:text>
        <x:r>
          <x:t>nke-20260825.htm | Page 1 | 949</x:t>
        </x:r>
      </x:text>
    </x:comment>
    <x:comment ref="T57" authorId="0">
      <x:text>
        <x:r>
          <x:t>nke-20260825.htm | Page 1 | 541</x:t>
        </x:r>
      </x:text>
    </x:comment>
    <x:comment ref="T58" authorId="0">
      <x:text>
        <x:r>
          <x:t>nke-20260825.htm | Page 1 | 195</x:t>
        </x:r>
      </x:text>
    </x:comment>
    <x:comment ref="T59" authorId="0">
      <x:text>
        <x:r>
          <x:t>nke-20260825.htm | Page 1 | 145</x:t>
        </x:r>
      </x:text>
    </x:comment>
    <x:comment ref="T60" authorId="0">
      <x:text>
        <x:r>
          <x:t>nke-20261125.htm | Page 1 | 3,550</x:t>
        </x:r>
      </x:text>
    </x:comment>
    <x:comment ref="T61" authorId="0">
      <x:text>
        <x:r>
          <x:t>nke-20261125.htm | Page 1 | 2,083</x:t>
        </x:r>
      </x:text>
    </x:comment>
    <x:comment ref="T62" authorId="0">
      <x:text>
        <x:r>
          <x:t>nke-20261125.htm | Page 1 | 2,188</x:t>
        </x:r>
      </x:text>
    </x:comment>
    <x:comment ref="T63" authorId="0">
      <x:text>
        <x:r>
          <x:t>nke-20261125.htm | Page 1 | 1,204</x:t>
        </x:r>
      </x:text>
    </x:comment>
    <x:comment ref="T64" authorId="0">
      <x:text>
        <x:r>
          <x:t>nke-20261125.htm | Page 1 | 767</x:t>
        </x:r>
      </x:text>
    </x:comment>
    <x:comment ref="T65" authorId="0">
      <x:text>
        <x:r>
          <x:t>nke-20261125.htm | Page 1 | 656</x:t>
        </x:r>
      </x:text>
    </x:comment>
    <x:comment ref="T66" authorId="0">
      <x:text>
        <x:r>
          <x:t>nke-20261125.htm | Page 1 | 994</x:t>
        </x:r>
      </x:text>
    </x:comment>
    <x:comment ref="T67" authorId="0">
      <x:text>
        <x:r>
          <x:t>nke-20261125.htm | Page 1 | 673</x:t>
        </x:r>
      </x:text>
    </x:comment>
    <x:comment ref="T68" authorId="0">
      <x:text>
        <x:r>
          <x:t>nke-20261125.htm | Page 1 | 143</x:t>
        </x:r>
      </x:text>
    </x:comment>
    <x:comment ref="T69" authorId="0">
      <x:text>
        <x:r>
          <x:t>nke-20261125.htm | Page 1 | 132</x:t>
        </x:r>
      </x:text>
    </x:comment>
    <x:comment ref="T70" authorId="0">
      <x:text>
        <x:r>
          <x:t>nke-20260226.htm | Page 1 | 2,768</x:t>
        </x:r>
      </x:text>
    </x:comment>
    <x:comment ref="T71" authorId="0">
      <x:text>
        <x:r>
          <x:t>nke-20260226.htm | Page 1 | 2,258</x:t>
        </x:r>
      </x:text>
    </x:comment>
    <x:comment ref="T72" authorId="0">
      <x:text>
        <x:r>
          <x:t>nke-20260226.htm | Page 1 | 1,919</x:t>
        </x:r>
      </x:text>
    </x:comment>
    <x:comment ref="T73" authorId="0">
      <x:text>
        <x:r>
          <x:t>nke-20260226.htm | Page 1 | 955</x:t>
        </x:r>
      </x:text>
    </x:comment>
    <x:comment ref="T74" authorId="0">
      <x:text>
        <x:r>
          <x:t>nke-20260226.htm | Page 1 | 888</x:t>
        </x:r>
      </x:text>
    </x:comment>
    <x:comment ref="T75" authorId="0">
      <x:text>
        <x:r>
          <x:t>nke-20260226.htm | Page 1 | 727</x:t>
        </x:r>
      </x:text>
    </x:comment>
    <x:comment ref="T76" authorId="0">
      <x:text>
        <x:r>
          <x:t>nke-20260226.htm | Page 1 | 891</x:t>
        </x:r>
      </x:text>
    </x:comment>
    <x:comment ref="T77" authorId="0">
      <x:text>
        <x:r>
          <x:t>nke-20260226.htm | Page 1 | 599</x:t>
        </x:r>
      </x:text>
    </x:comment>
    <x:comment ref="T78" authorId="0">
      <x:text>
        <x:r>
          <x:t>nke-20260226.htm | Page 1 | 142</x:t>
        </x:r>
      </x:text>
    </x:comment>
    <x:comment ref="T79" authorId="0">
      <x:text>
        <x:r>
          <x:t>nke-20260226.htm | Page 1 | 105</x:t>
        </x:r>
      </x:text>
    </x:comment>
    <x:comment ref="T80" authorId="0">
      <x:text>
        <x:r>
          <x:t>R23.htm | Page 1 | 11,958</x:t>
        </x:r>
      </x:text>
    </x:comment>
    <x:comment ref="T81" authorId="0">
      <x:text>
        <x:r>
          <x:t>R23.htm | Page 1 | 8,553</x:t>
        </x:r>
      </x:text>
    </x:comment>
    <x:comment ref="T82" authorId="0">
      <x:text>
        <x:r>
          <x:t>R23.htm | Page 1 | 8,461</x:t>
        </x:r>
      </x:text>
    </x:comment>
    <x:comment ref="T83" authorId="0">
      <x:text>
        <x:r>
          <x:t>R23.htm | Page 1 | 4,111</x:t>
        </x:r>
      </x:text>
    </x:comment>
    <x:comment ref="T84" authorId="0">
      <x:text>
        <x:r>
          <x:t>R23.htm | Page 1 | 3,255</x:t>
        </x:r>
      </x:text>
    </x:comment>
    <x:comment ref="T85" authorId="0">
      <x:text>
        <x:r>
          <x:t>R23.htm | Page 1 | 2,592</x:t>
        </x:r>
      </x:text>
    </x:comment>
    <x:comment ref="T86" authorId="0">
      <x:text>
        <x:r>
          <x:t>R23.htm | Page 1 | 3,779</x:t>
        </x:r>
      </x:text>
    </x:comment>
    <x:comment ref="T87" authorId="0">
      <x:text>
        <x:r>
          <x:t>R23.htm | Page 1 | 2,464</x:t>
        </x:r>
      </x:text>
    </x:comment>
    <x:comment ref="T88" authorId="0">
      <x:text>
        <x:r>
          <x:t>R23.htm | Page 1 | 605</x:t>
        </x:r>
      </x:text>
    </x:comment>
    <x:comment ref="T89" authorId="0">
      <x:text>
        <x:r>
          <x:t>R23.htm | Page 1 | 477</x:t>
        </x:r>
      </x:text>
    </x:comment>
    <x:comment ref="AB50" authorId="0">
      <x:text>
        <x:r>
          <x:t>nke-20260825.htm | Page 1 | 321</x:t>
        </x:r>
      </x:text>
    </x:comment>
    <x:comment ref="AB51" authorId="0">
      <x:text>
        <x:r>
          <x:t>nke-20260825.htm | Page 1 | 11</x:t>
        </x:r>
      </x:text>
    </x:comment>
    <x:comment ref="AB52" authorId="0">
      <x:text>
        <x:r>
          <x:t>nke-20260825.htm | Page 1 | 8</x:t>
        </x:r>
      </x:text>
    </x:comment>
    <x:comment ref="AB53" authorId="0">
      <x:text>
        <x:r>
          <x:t>nke-20260825.htm | Page 1 | 26</x:t>
        </x:r>
      </x:text>
    </x:comment>
    <x:comment ref="AB54" authorId="0">
      <x:text>
        <x:r>
          <x:t>nke-20261125.htm | Page 1 | 255</x:t>
        </x:r>
      </x:text>
    </x:comment>
    <x:comment ref="AB55" authorId="0">
      <x:text>
        <x:r>
          <x:t>nke-20261125.htm | Page 1 | 15</x:t>
        </x:r>
      </x:text>
    </x:comment>
    <x:comment ref="AB56" authorId="0">
      <x:text>
        <x:r>
          <x:t>nke-20261125.htm | Page 1 | 5</x:t>
        </x:r>
      </x:text>
    </x:comment>
    <x:comment ref="AB57" authorId="0">
      <x:text>
        <x:r>
          <x:t>nke-20261125.htm | Page 1 | 25</x:t>
        </x:r>
      </x:text>
    </x:comment>
    <x:comment ref="AB58" authorId="0">
      <x:text>
        <x:r>
          <x:t>nke-20260226.htm | Page 1 | 231</x:t>
        </x:r>
      </x:text>
    </x:comment>
    <x:comment ref="AB59" authorId="0">
      <x:text>
        <x:r>
          <x:t>nke-20260226.htm | Page 1 | 12</x:t>
        </x:r>
      </x:text>
    </x:comment>
    <x:comment ref="AB60" authorId="0">
      <x:text>
        <x:r>
          <x:t>nke-20260226.htm | Page 1 | 4</x:t>
        </x:r>
      </x:text>
    </x:comment>
    <x:comment ref="AB61" authorId="0">
      <x:text>
        <x:r>
          <x:t>nke-20260226.htm | Page 1 | 17</x:t>
        </x:r>
      </x:text>
    </x:comment>
    <x:comment ref="AB62" authorId="0">
      <x:text>
        <x:r>
          <x:t>R23.htm | Page 1 | 1,013</x:t>
        </x:r>
      </x:text>
    </x:comment>
    <x:comment ref="AB63" authorId="0">
      <x:text>
        <x:r>
          <x:t>R23.htm | Page 1 | 48</x:t>
        </x:r>
      </x:text>
    </x:comment>
    <x:comment ref="AB64" authorId="0">
      <x:text>
        <x:r>
          <x:t>R23.htm | Page 1 | 21</x:t>
        </x:r>
      </x:text>
    </x:comment>
    <x:comment ref="AB65" authorId="0">
      <x:text>
        <x:r>
          <x:t>R23.htm | Page 1 | 92</x:t>
        </x:r>
      </x:text>
    </x:comment>
    <x:comment ref="AE50" authorId="0">
      <x:text>
        <x:r>
          <x:t>www_sec_gov_Archives_edgar_data_320187_000032018725000091_q1_5a53fe26.md | Page 1 | 3,212</x:t>
        </x:r>
      </x:text>
    </x:comment>
    <x:comment ref="AF50" authorId="0">
      <x:text>
        <x:r>
          <x:t>www_sec_gov_Archives_edgar_data_320187_000032018725000091_q1_5a53fe26.md | Page 1 | 0</x:t>
        </x:r>
      </x:text>
    </x:comment>
    <x:comment ref="AE51" authorId="0">
      <x:text>
        <x:r>
          <x:t>www_sec_gov_Archives_edgar_data_320187_000032018725000091_q1_5a53fe26.md | Page 1 | 1,331</x:t>
        </x:r>
      </x:text>
    </x:comment>
    <x:comment ref="AF51" authorId="0">
      <x:text>
        <x:r>
          <x:t>www_sec_gov_Archives_edgar_data_320187_000032018725000091_q1_5a53fe26.md | Page 1 | 11</x:t>
        </x:r>
      </x:text>
    </x:comment>
    <x:comment ref="AE52" authorId="0">
      <x:text>
        <x:r>
          <x:t>www_sec_gov_Archives_edgar_data_320187_000032018725000091_q1_5a53fe26.md | Page 1 | 283</x:t>
        </x:r>
      </x:text>
    </x:comment>
    <x:comment ref="AF52" authorId="0">
      <x:text>
        <x:r>
          <x:t>www_sec_gov_Archives_edgar_data_320187_000032018725000091_q1_5a53fe26.md | Page 1 | 16</x:t>
        </x:r>
      </x:text>
    </x:comment>
    <x:comment ref="AE53" authorId="0">
      <x:text>
        <x:r>
          <x:t>www_sec_gov_Archives_edgar_data_320187_000032018725000091_q1_5a53fe26.md | Page 1 | 1,952</x:t>
        </x:r>
      </x:text>
    </x:comment>
    <x:comment ref="AF53" authorId="0">
      <x:text>
        <x:r>
          <x:t>www_sec_gov_Archives_edgar_data_320187_000032018725000091_q1_5a53fe26.md | Page 1 | -2</x:t>
        </x:r>
      </x:text>
    </x:comment>
    <x:comment ref="AE54" authorId="0">
      <x:text>
        <x:r>
          <x:t>www_sec_gov_Archives_edgar_data_320187_000032018725000091_q1_5a53fe26.md | Page 1 | 993</x:t>
        </x:r>
      </x:text>
    </x:comment>
    <x:comment ref="AF54" authorId="0">
      <x:text>
        <x:r>
          <x:t>www_sec_gov_Archives_edgar_data_320187_000032018725000091_q1_5a53fe26.md | Page 1 | 6</x:t>
        </x:r>
      </x:text>
    </x:comment>
    <x:comment ref="AE55" authorId="0">
      <x:text>
        <x:r>
          <x:t>www_sec_gov_Archives_edgar_data_320187_000032018725000091_q1_5a53fe26.md | Page 1 | 198</x:t>
        </x:r>
      </x:text>
    </x:comment>
    <x:comment ref="AF55" authorId="0">
      <x:text>
        <x:r>
          <x:t>www_sec_gov_Archives_edgar_data_320187_000032018725000091_q1_5a53fe26.md | Page 1 | -2</x:t>
        </x:r>
      </x:text>
    </x:comment>
    <x:comment ref="AE56" authorId="0">
      <x:text>
        <x:r>
          <x:t>www_sec_gov_Archives_edgar_data_320187_000032018725000091_q1_5a53fe26.md | Page 1 | 1,246</x:t>
        </x:r>
      </x:text>
    </x:comment>
    <x:comment ref="AF56" authorId="0">
      <x:text>
        <x:r>
          <x:t>www_sec_gov_Archives_edgar_data_320187_000032018725000091_q1_5a53fe26.md | Page 1 | -12</x:t>
        </x:r>
      </x:text>
    </x:comment>
    <x:comment ref="AE57" authorId="0">
      <x:text>
        <x:r>
          <x:t>www_sec_gov_Archives_edgar_data_320187_000032018725000091_q1_5a53fe26.md | Page 1 | 360</x:t>
        </x:r>
      </x:text>
    </x:comment>
    <x:comment ref="AF57" authorId="0">
      <x:text>
        <x:r>
          <x:t>www_sec_gov_Archives_edgar_data_320187_000032018725000091_q1_5a53fe26.md | Page 1 | 0</x:t>
        </x:r>
      </x:text>
    </x:comment>
    <x:comment ref="AE58" authorId="0">
      <x:text>
        <x:r>
          <x:t>www_sec_gov_Archives_edgar_data_320187_000032018725000091_q1_5a53fe26.md | Page 1 | 60</x:t>
        </x:r>
      </x:text>
    </x:comment>
    <x:comment ref="AF58" authorId="0">
      <x:text>
        <x:r>
          <x:t>www_sec_gov_Archives_edgar_data_320187_000032018725000091_q1_5a53fe26.md | Page 1 | -33</x:t>
        </x:r>
      </x:text>
    </x:comment>
    <x:comment ref="AE59" authorId="0">
      <x:text>
        <x:r>
          <x:t>www_sec_gov_Archives_edgar_data_320187_000032018725000091_q1_5a53fe26.md | Page 1 | 1,052</x:t>
        </x:r>
      </x:text>
    </x:comment>
    <x:comment ref="AF59" authorId="0">
      <x:text>
        <x:r>
          <x:t>www_sec_gov_Archives_edgar_data_320187_000032018725000091_q1_5a53fe26.md | Page 1 | 0</x:t>
        </x:r>
      </x:text>
    </x:comment>
    <x:comment ref="AE60" authorId="0">
      <x:text>
        <x:r>
          <x:t>www_sec_gov_Archives_edgar_data_320187_000032018725000091_q1_5a53fe26.md | Page 1 | 348</x:t>
        </x:r>
      </x:text>
    </x:comment>
    <x:comment ref="AF60" authorId="0">
      <x:text>
        <x:r>
          <x:t>www_sec_gov_Archives_edgar_data_320187_000032018725000091_q1_5a53fe26.md | Page 1 | 5</x:t>
        </x:r>
      </x:text>
    </x:comment>
    <x:comment ref="AE61" authorId="0">
      <x:text>
        <x:r>
          <x:t>www_sec_gov_Archives_edgar_data_320187_000032018725000091_q1_5a53fe26.md | Page 1 | 62</x:t>
        </x:r>
      </x:text>
    </x:comment>
    <x:comment ref="AF61" authorId="0">
      <x:text>
        <x:r>
          <x:t>www_sec_gov_Archives_edgar_data_320187_000032018725000091_q1_5a53fe26.md | Page 1 | -7</x:t>
        </x:r>
      </x:text>
    </x:comment>
    <x:comment ref="AE62" authorId="0">
      <x:text>
        <x:r>
          <x:t>www_sec_gov_Archives_edgar_data_320187_000032018725000138_q2_b2e3bac7.md | Page 1 | 3,236</x:t>
        </x:r>
      </x:text>
    </x:comment>
    <x:comment ref="AF62" authorId="0">
      <x:text>
        <x:r>
          <x:t>www_sec_gov_Archives_edgar_data_320187_000032018725000138_q2_b2e3bac7.md | Page 1 | 9</x:t>
        </x:r>
      </x:text>
    </x:comment>
    <x:comment ref="AE63" authorId="0">
      <x:text>
        <x:r>
          <x:t>www_sec_gov_Archives_edgar_data_320187_000032018725000138_q2_b2e3bac7.md | Page 1 | 1,693</x:t>
        </x:r>
      </x:text>
    </x:comment>
    <x:comment ref="AF63" authorId="0">
      <x:text>
        <x:r>
          <x:t>www_sec_gov_Archives_edgar_data_320187_000032018725000138_q2_b2e3bac7.md | Page 1 | 7</x:t>
        </x:r>
      </x:text>
    </x:comment>
    <x:comment ref="AE64" authorId="0">
      <x:text>
        <x:r>
          <x:t>www_sec_gov_Archives_edgar_data_320187_000032018725000138_q2_b2e3bac7.md | Page 1 | 250</x:t>
        </x:r>
      </x:text>
    </x:comment>
    <x:comment ref="AF64" authorId="0">
      <x:text>
        <x:r>
          <x:t>www_sec_gov_Archives_edgar_data_320187_000032018725000138_q2_b2e3bac7.md | Page 1 | 12</x:t>
        </x:r>
      </x:text>
    </x:comment>
    <x:comment ref="AE65" authorId="0">
      <x:text>
        <x:r>
          <x:t>www_sec_gov_Archives_edgar_data_320187_000032018725000138_q2_b2e3bac7.md | Page 1 | 1,982</x:t>
        </x:r>
      </x:text>
    </x:comment>
    <x:comment ref="AF65" authorId="0">
      <x:text>
        <x:r>
          <x:t>www_sec_gov_Archives_edgar_data_320187_000032018725000138_q2_b2e3bac7.md | Page 1 | -2</x:t>
        </x:r>
      </x:text>
    </x:comment>
    <x:comment ref="AE66" authorId="0">
      <x:text>
        <x:r>
          <x:t>www_sec_gov_Archives_edgar_data_320187_000032018725000138_q2_b2e3bac7.md | Page 1 | 1,136</x:t>
        </x:r>
      </x:text>
    </x:comment>
    <x:comment ref="AF66" authorId="0">
      <x:text>
        <x:r>
          <x:t>www_sec_gov_Archives_edgar_data_320187_000032018725000138_q2_b2e3bac7.md | Page 1 | 1</x:t>
        </x:r>
      </x:text>
    </x:comment>
    <x:comment ref="AE67" authorId="0">
      <x:text>
        <x:r>
          <x:t>www_sec_gov_Archives_edgar_data_320187_000032018725000138_q2_b2e3bac7.md | Page 1 | 185</x:t>
        </x:r>
      </x:text>
    </x:comment>
    <x:comment ref="AF67" authorId="0">
      <x:text>
        <x:r>
          <x:t>www_sec_gov_Archives_edgar_data_320187_000032018725000138_q2_b2e3bac7.md | Page 1 | -5</x:t>
        </x:r>
      </x:text>
    </x:comment>
    <x:comment ref="AE68" authorId="0">
      <x:text>
        <x:r>
          <x:t>www_sec_gov_Archives_edgar_data_320187_000032018725000138_q2_b2e3bac7.md | Page 1 | 1,203</x:t>
        </x:r>
      </x:text>
    </x:comment>
    <x:comment ref="AF68" authorId="0">
      <x:text>
        <x:r>
          <x:t>www_sec_gov_Archives_edgar_data_320187_000032018725000138_q2_b2e3bac7.md | Page 1 | -20</x:t>
        </x:r>
      </x:text>
    </x:comment>
    <x:comment ref="AE69" authorId="0">
      <x:text>
        <x:r>
          <x:t>www_sec_gov_Archives_edgar_data_320187_000032018725000138_q2_b2e3bac7.md | Page 1 | 472</x:t>
        </x:r>
      </x:text>
    </x:comment>
    <x:comment ref="AF69" authorId="0">
      <x:text>
        <x:r>
          <x:t>www_sec_gov_Archives_edgar_data_320187_000032018725000138_q2_b2e3bac7.md | Page 1 | -6</x:t>
        </x:r>
      </x:text>
    </x:comment>
    <x:comment ref="AE70" authorId="0">
      <x:text>
        <x:r>
          <x:t>www_sec_gov_Archives_edgar_data_320187_000032018725000138_q2_b2e3bac7.md | Page 1 | 36</x:t>
        </x:r>
      </x:text>
    </x:comment>
    <x:comment ref="AF70" authorId="0">
      <x:text>
        <x:r>
          <x:t>www_sec_gov_Archives_edgar_data_320187_000032018725000138_q2_b2e3bac7.md | Page 1 | -24</x:t>
        </x:r>
      </x:text>
    </x:comment>
    <x:comment ref="AE71" authorId="0">
      <x:text>
        <x:r>
          <x:t>www_sec_gov_Archives_edgar_data_320187_000032018725000138_q2_b2e3bac7.md | Page 1 | 1,234</x:t>
        </x:r>
      </x:text>
    </x:comment>
    <x:comment ref="AF71" authorId="0">
      <x:text>
        <x:r>
          <x:t>www_sec_gov_Archives_edgar_data_320187_000032018725000138_q2_b2e3bac7.md | Page 1 | -7</x:t>
        </x:r>
      </x:text>
    </x:comment>
    <x:comment ref="AE72" authorId="0">
      <x:text>
        <x:r>
          <x:t>www_sec_gov_Archives_edgar_data_320187_000032018725000138_q2_b2e3bac7.md | Page 1 | 437</x:t>
        </x:r>
      </x:text>
    </x:comment>
    <x:comment ref="AF72" authorId="0">
      <x:text>
        <x:r>
          <x:t>www_sec_gov_Archives_edgar_data_320187_000032018725000138_q2_b2e3bac7.md | Page 1 | 6</x:t>
        </x:r>
      </x:text>
    </x:comment>
    <x:comment ref="AE73" authorId="0">
      <x:text>
        <x:r>
          <x:t>www_sec_gov_Archives_edgar_data_320187_000032018725000138_q2_b2e3bac7.md | Page 1 | 73</x:t>
        </x:r>
      </x:text>
    </x:comment>
    <x:comment ref="AF73" authorId="0">
      <x:text>
        <x:r>
          <x:t>www_sec_gov_Archives_edgar_data_320187_000032018725000138_q2_b2e3bac7.md | Page 1 | -18</x:t>
        </x:r>
      </x:text>
    </x:comment>
    <x:comment ref="AE74" authorId="0">
      <x:text>
        <x:r>
          <x:t>www_sec_gov_Archives_edgar_data_320187_000032018726000026_q3_dd3e8aff.md | Page 1 | 3,132</x:t>
        </x:r>
      </x:text>
    </x:comment>
    <x:comment ref="AF74" authorId="0">
      <x:text>
        <x:r>
          <x:t>www_sec_gov_Archives_edgar_data_320187_000032018726000026_q3_dd3e8aff.md | Page 1 | 6</x:t>
        </x:r>
      </x:text>
    </x:comment>
    <x:comment ref="AE75" authorId="0">
      <x:text>
        <x:r>
          <x:t>www_sec_gov_Archives_edgar_data_320187_000032018726000026_q3_dd3e8aff.md | Page 1 | 1,510</x:t>
        </x:r>
      </x:text>
    </x:comment>
    <x:comment ref="AF75" authorId="0">
      <x:text>
        <x:r>
          <x:t>www_sec_gov_Archives_edgar_data_320187_000032018726000026_q3_dd3e8aff.md | Page 1 | -2</x:t>
        </x:r>
      </x:text>
    </x:comment>
    <x:comment ref="AE76" authorId="0">
      <x:text>
        <x:r>
          <x:t>www_sec_gov_Archives_edgar_data_320187_000032018726000026_q3_dd3e8aff.md | Page 1 | 222</x:t>
        </x:r>
      </x:text>
    </x:comment>
    <x:comment ref="AF76" authorId="0">
      <x:text>
        <x:r>
          <x:t>www_sec_gov_Archives_edgar_data_320187_000032018726000026_q3_dd3e8aff.md | Page 1 | -1</x:t>
        </x:r>
      </x:text>
    </x:comment>
    <x:comment ref="AE77" authorId="0">
      <x:text>
        <x:r>
          <x:t>www_sec_gov_Archives_edgar_data_320187_000032018726000026_q3_dd3e8aff.md | Page 1 | 1,742</x:t>
        </x:r>
      </x:text>
    </x:comment>
    <x:comment ref="AF77" authorId="0">
      <x:text>
        <x:r>
          <x:t>www_sec_gov_Archives_edgar_data_320187_000032018726000026_q3_dd3e8aff.md | Page 1 | -7</x:t>
        </x:r>
      </x:text>
    </x:comment>
    <x:comment ref="AE78" authorId="0">
      <x:text>
        <x:r>
          <x:t>www_sec_gov_Archives_edgar_data_320187_000032018726000026_q3_dd3e8aff.md | Page 1 | 913</x:t>
        </x:r>
      </x:text>
    </x:comment>
    <x:comment ref="AF78" authorId="0">
      <x:text>
        <x:r>
          <x:t>www_sec_gov_Archives_edgar_data_320187_000032018726000026_q3_dd3e8aff.md | Page 1 | -8</x:t>
        </x:r>
      </x:text>
    </x:comment>
    <x:comment ref="AE79" authorId="0">
      <x:text>
        <x:r>
          <x:t>www_sec_gov_Archives_edgar_data_320187_000032018726000026_q3_dd3e8aff.md | Page 1 | 156</x:t>
        </x:r>
      </x:text>
    </x:comment>
    <x:comment ref="AF79" authorId="0">
      <x:text>
        <x:r>
          <x:t>www_sec_gov_Archives_edgar_data_320187_000032018726000026_q3_dd3e8aff.md | Page 1 | -8</x:t>
        </x:r>
      </x:text>
    </x:comment>
    <x:comment ref="AE80" authorId="0">
      <x:text>
        <x:r>
          <x:t>www_sec_gov_Archives_edgar_data_320187_000032018726000026_q3_dd3e8aff.md | Page 1 | 1,282</x:t>
        </x:r>
      </x:text>
    </x:comment>
    <x:comment ref="AF80" authorId="0">
      <x:text>
        <x:r>
          <x:t>www_sec_gov_Archives_edgar_data_320187_000032018726000026_q3_dd3e8aff.md | Page 1 | -10</x:t>
        </x:r>
      </x:text>
    </x:comment>
    <x:comment ref="AE81" authorId="0">
      <x:text>
        <x:r>
          <x:t>www_sec_gov_Archives_edgar_data_320187_000032018726000026_q3_dd3e8aff.md | Page 1 | 412</x:t>
        </x:r>
      </x:text>
    </x:comment>
    <x:comment ref="AF81" authorId="0">
      <x:text>
        <x:r>
          <x:t>www_sec_gov_Archives_edgar_data_320187_000032018726000026_q3_dd3e8aff.md | Page 1 | -7</x:t>
        </x:r>
      </x:text>
    </x:comment>
    <x:comment ref="AE82" authorId="0">
      <x:text>
        <x:r>
          <x:t>www_sec_gov_Archives_edgar_data_320187_000032018726000026_q3_dd3e8aff.md | Page 1 | 39</x:t>
        </x:r>
      </x:text>
    </x:comment>
    <x:comment ref="AF82" authorId="0">
      <x:text>
        <x:r>
          <x:t>www_sec_gov_Archives_edgar_data_320187_000032018726000026_q3_dd3e8aff.md | Page 1 | -22</x:t>
        </x:r>
      </x:text>
    </x:comment>
    <x:comment ref="AE83" authorId="0">
      <x:text>
        <x:r>
          <x:t>www_sec_gov_Archives_edgar_data_320187_000032018726000026_q3_dd3e8aff.md | Page 1 | 1,052</x:t>
        </x:r>
      </x:text>
    </x:comment>
    <x:comment ref="AF83" authorId="0">
      <x:text>
        <x:r>
          <x:t>www_sec_gov_Archives_edgar_data_320187_000032018726000026_q3_dd3e8aff.md | Page 1 | -3</x:t>
        </x:r>
      </x:text>
    </x:comment>
    <x:comment ref="AE84" authorId="0">
      <x:text>
        <x:r>
          <x:t>www_sec_gov_Archives_edgar_data_320187_000032018726000026_q3_dd3e8aff.md | Page 1 | 358</x:t>
        </x:r>
      </x:text>
    </x:comment>
    <x:comment ref="AF84" authorId="0">
      <x:text>
        <x:r>
          <x:t>www_sec_gov_Archives_edgar_data_320187_000032018726000026_q3_dd3e8aff.md | Page 1 | 4</x:t>
        </x:r>
      </x:text>
    </x:comment>
    <x:comment ref="AE85" authorId="0">
      <x:text>
        <x:r>
          <x:t>www_sec_gov_Archives_edgar_data_320187_000032018726000026_q3_dd3e8aff.md | Page 1 | 60</x:t>
        </x:r>
      </x:text>
    </x:comment>
    <x:comment ref="AF85" authorId="0">
      <x:text>
        <x:r>
          <x:t>www_sec_gov_Archives_edgar_data_320187_000032018726000026_q3_dd3e8aff.md | Page 1 | -7</x:t>
        </x:r>
      </x:text>
    </x:comment>
    <x:comment ref="AE86" authorId="0">
      <x:text>
        <x:r>
          <x:t>www_sec_gov_Archives_edgar_data_320187_000032018726000076_q4_979aae1f.md | Page 1 | 3,104</x:t>
        </x:r>
      </x:text>
    </x:comment>
    <x:comment ref="AF86" authorId="0">
      <x:text>
        <x:r>
          <x:t>www_sec_gov_Archives_edgar_data_320187_000032018726000076_q4_979aae1f.md | Page 1 | 4</x:t>
        </x:r>
      </x:text>
    </x:comment>
    <x:comment ref="AE87" authorId="0">
      <x:text>
        <x:r>
          <x:t>www_sec_gov_Archives_edgar_data_320187_000032018726000076_q4_979aae1f.md | Page 1 | 12,684</x:t>
        </x:r>
      </x:text>
    </x:comment>
    <x:comment ref="AF87" authorId="0">
      <x:text>
        <x:r>
          <x:t>www_sec_gov_Archives_edgar_data_320187_000032018726000076_q4_979aae1f.md | Page 1 | 5</x:t>
        </x:r>
      </x:text>
    </x:comment>
    <x:comment ref="AE88" authorId="0">
      <x:text>
        <x:r>
          <x:t>www_sec_gov_Archives_edgar_data_320187_000032018726000076_q4_979aae1f.md | Page 1 | 1,303</x:t>
        </x:r>
      </x:text>
    </x:comment>
    <x:comment ref="AF88" authorId="0">
      <x:text>
        <x:r>
          <x:t>www_sec_gov_Archives_edgar_data_320187_000032018726000076_q4_979aae1f.md | Page 1 | 0</x:t>
        </x:r>
      </x:text>
    </x:comment>
    <x:comment ref="AE89" authorId="0">
      <x:text>
        <x:r>
          <x:t>www_sec_gov_Archives_edgar_data_320187_000032018726000076_q4_979aae1f.md | Page 1 | 5,837</x:t>
        </x:r>
      </x:text>
    </x:comment>
    <x:comment ref="AF89" authorId="0">
      <x:text>
        <x:r>
          <x:t>www_sec_gov_Archives_edgar_data_320187_000032018726000076_q4_979aae1f.md | Page 1 | 4</x:t>
        </x:r>
      </x:text>
    </x:comment>
    <x:comment ref="AE90" authorId="0">
      <x:text>
        <x:r>
          <x:t>www_sec_gov_Archives_edgar_data_320187_000032018726000076_q4_979aae1f.md | Page 1 | 296</x:t>
        </x:r>
      </x:text>
    </x:comment>
    <x:comment ref="AF90" authorId="0">
      <x:text>
        <x:r>
          <x:t>www_sec_gov_Archives_edgar_data_320187_000032018726000076_q4_979aae1f.md | Page 1 | -2</x:t>
        </x:r>
      </x:text>
    </x:comment>
    <x:comment ref="AE91" authorId="0">
      <x:text>
        <x:r>
          <x:t>www_sec_gov_Archives_edgar_data_320187_000032018726000076_q4_979aae1f.md | Page 1 | 1,051</x:t>
        </x:r>
      </x:text>
    </x:comment>
    <x:comment ref="AF91" authorId="0">
      <x:text>
        <x:r>
          <x:t>www_sec_gov_Archives_edgar_data_320187_000032018726000076_q4_979aae1f.md | Page 1 | 6</x:t>
        </x:r>
      </x:text>
    </x:comment>
    <x:comment ref="AE92" authorId="0">
      <x:text>
        <x:r>
          <x:t>www_sec_gov_Archives_edgar_data_320187_000032018726000076_q4_979aae1f.md | Page 1 | 1,893</x:t>
        </x:r>
      </x:text>
    </x:comment>
    <x:comment ref="AF92" authorId="0">
      <x:text>
        <x:r>
          <x:t>www_sec_gov_Archives_edgar_data_320187_000032018726000076_q4_979aae1f.md | Page 1 | -9</x:t>
        </x:r>
      </x:text>
    </x:comment>
    <x:comment ref="AE93" authorId="0">
      <x:text>
        <x:r>
          <x:t>www_sec_gov_Archives_edgar_data_320187_000032018726000076_q4_979aae1f.md | Page 1 | 7,569</x:t>
        </x:r>
      </x:text>
    </x:comment>
    <x:comment ref="AF93" authorId="0">
      <x:text>
        <x:r>
          <x:t>www_sec_gov_Archives_edgar_data_320187_000032018726000076_q4_979aae1f.md | Page 1 | -5</x:t>
        </x:r>
      </x:text>
    </x:comment>
    <x:comment ref="AE94" authorId="0">
      <x:text>
        <x:r>
          <x:t>www_sec_gov_Archives_edgar_data_320187_000032018726000076_q4_979aae1f.md | Page 1 | 929</x:t>
        </x:r>
      </x:text>
    </x:comment>
    <x:comment ref="AF94" authorId="0">
      <x:text>
        <x:r>
          <x:t>www_sec_gov_Archives_edgar_data_320187_000032018726000076_q4_979aae1f.md | Page 1 | 0</x:t>
        </x:r>
      </x:text>
    </x:comment>
    <x:comment ref="AE95" authorId="0">
      <x:text>
        <x:r>
          <x:t>www_sec_gov_Archives_edgar_data_320187_000032018726000076_q4_979aae1f.md | Page 1 | 3,971</x:t>
        </x:r>
      </x:text>
    </x:comment>
    <x:comment ref="AF95" authorId="0">
      <x:text>
        <x:r>
          <x:t>www_sec_gov_Archives_edgar_data_320187_000032018726000076_q4_979aae1f.md | Page 1 | 0</x:t>
        </x:r>
      </x:text>
    </x:comment>
    <x:comment ref="AE96" authorId="0">
      <x:text>
        <x:r>
          <x:t>www_sec_gov_Archives_edgar_data_320187_000032018726000076_q4_979aae1f.md | Page 1 | 178</x:t>
        </x:r>
      </x:text>
    </x:comment>
    <x:comment ref="AF96" authorId="0">
      <x:text>
        <x:r>
          <x:t>www_sec_gov_Archives_edgar_data_320187_000032018726000076_q4_979aae1f.md | Page 1 | -9</x:t>
        </x:r>
      </x:text>
    </x:comment>
    <x:comment ref="AE97" authorId="0">
      <x:text>
        <x:r>
          <x:t>www_sec_gov_Archives_edgar_data_320187_000032018726000076_q4_979aae1f.md | Page 1 | 717</x:t>
        </x:r>
      </x:text>
    </x:comment>
    <x:comment ref="AF97" authorId="0">
      <x:text>
        <x:r>
          <x:t>www_sec_gov_Archives_edgar_data_320187_000032018726000076_q4_979aae1f.md | Page 1 | -6</x:t>
        </x:r>
      </x:text>
    </x:comment>
    <x:comment ref="AE98" authorId="0">
      <x:text>
        <x:r>
          <x:t>www_sec_gov_Archives_edgar_data_320187_000032018726000076_q4_979aae1f.md | Page 1 | 1,074</x:t>
        </x:r>
      </x:text>
    </x:comment>
    <x:comment ref="AF98" authorId="0">
      <x:text>
        <x:r>
          <x:t>www_sec_gov_Archives_edgar_data_320187_000032018726000076_q4_979aae1f.md | Page 1 | -17</x:t>
        </x:r>
      </x:text>
    </x:comment>
    <x:comment ref="AE99" authorId="0">
      <x:text>
        <x:r>
          <x:t>www_sec_gov_Archives_edgar_data_320187_000032018726000076_q4_979aae1f.md | Page 1 | 4,805</x:t>
        </x:r>
      </x:text>
    </x:comment>
    <x:comment ref="AF99" authorId="0">
      <x:text>
        <x:r>
          <x:t>www_sec_gov_Archives_edgar_data_320187_000032018726000076_q4_979aae1f.md | Page 1 | -15</x:t>
        </x:r>
      </x:text>
    </x:comment>
    <x:comment ref="AE100" authorId="0">
      <x:text>
        <x:r>
          <x:t>www_sec_gov_Archives_edgar_data_320187_000032018726000076_q4_979aae1f.md | Page 1 | 372</x:t>
        </x:r>
      </x:text>
    </x:comment>
    <x:comment ref="AF100" authorId="0">
      <x:text>
        <x:r>
          <x:t>www_sec_gov_Archives_edgar_data_320187_000032018726000076_q4_979aae1f.md | Page 1 | -15</x:t>
        </x:r>
      </x:text>
    </x:comment>
    <x:comment ref="AE101" authorId="0">
      <x:text>
        <x:r>
          <x:t>www_sec_gov_Archives_edgar_data_320187_000032018726000076_q4_979aae1f.md | Page 1 | 1,616</x:t>
        </x:r>
      </x:text>
    </x:comment>
    <x:comment ref="AF101" authorId="0">
      <x:text>
        <x:r>
          <x:t>www_sec_gov_Archives_edgar_data_320187_000032018726000076_q4_979aae1f.md | Page 1 | -7</x:t>
        </x:r>
      </x:text>
    </x:comment>
    <x:comment ref="AE102" authorId="0">
      <x:text>
        <x:r>
          <x:t>www_sec_gov_Archives_edgar_data_320187_000032018726000076_q4_979aae1f.md | Page 1 | 30</x:t>
        </x:r>
      </x:text>
    </x:comment>
    <x:comment ref="AF102" authorId="0">
      <x:text>
        <x:r>
          <x:t>www_sec_gov_Archives_edgar_data_320187_000032018726000076_q4_979aae1f.md | Page 1 | -21</x:t>
        </x:r>
      </x:text>
    </x:comment>
    <x:comment ref="AE103" authorId="0">
      <x:text>
        <x:r>
          <x:t>www_sec_gov_Archives_edgar_data_320187_000032018726000076_q4_979aae1f.md | Page 1 | 165</x:t>
        </x:r>
      </x:text>
    </x:comment>
    <x:comment ref="AF103" authorId="0">
      <x:text>
        <x:r>
          <x:t>www_sec_gov_Archives_edgar_data_320187_000032018726000076_q4_979aae1f.md | Page 1 | -26</x:t>
        </x:r>
      </x:text>
    </x:comment>
    <x:comment ref="AE104" authorId="0">
      <x:text>
        <x:r>
          <x:t>www_sec_gov_Archives_edgar_data_320187_000032018726000076_q4_979aae1f.md | Page 1 | 1,114</x:t>
        </x:r>
      </x:text>
    </x:comment>
    <x:comment ref="AF104" authorId="0">
      <x:text>
        <x:r>
          <x:t>www_sec_gov_Archives_edgar_data_320187_000032018726000076_q4_979aae1f.md | Page 1 | -2</x:t>
        </x:r>
      </x:text>
    </x:comment>
    <x:comment ref="AE105" authorId="0">
      <x:text>
        <x:r>
          <x:t>www_sec_gov_Archives_edgar_data_320187_000032018726000076_q4_979aae1f.md | Page 1 | 4,452</x:t>
        </x:r>
      </x:text>
    </x:comment>
    <x:comment ref="AF105" authorId="0">
      <x:text>
        <x:r>
          <x:t>www_sec_gov_Archives_edgar_data_320187_000032018726000076_q4_979aae1f.md | Page 1 | -3</x:t>
        </x:r>
      </x:text>
    </x:comment>
    <x:comment ref="AE106" authorId="0">
      <x:text>
        <x:r>
          <x:t>www_sec_gov_Archives_edgar_data_320187_000032018726000076_q4_979aae1f.md | Page 1 | 398</x:t>
        </x:r>
      </x:text>
    </x:comment>
    <x:comment ref="AF106" authorId="0">
      <x:text>
        <x:r>
          <x:t>www_sec_gov_Archives_edgar_data_320187_000032018726000076_q4_979aae1f.md | Page 1 | 4</x:t>
        </x:r>
      </x:text>
    </x:comment>
    <x:comment ref="AE107" authorId="0">
      <x:text>
        <x:r>
          <x:t>www_sec_gov_Archives_edgar_data_320187_000032018726000076_q4_979aae1f.md | Page 1 | 1,541</x:t>
        </x:r>
      </x:text>
    </x:comment>
    <x:comment ref="AF107" authorId="0">
      <x:text>
        <x:r>
          <x:t>www_sec_gov_Archives_edgar_data_320187_000032018726000076_q4_979aae1f.md | Page 1 | 5</x:t>
        </x:r>
      </x:text>
    </x:comment>
    <x:comment ref="AE108" authorId="0">
      <x:text>
        <x:r>
          <x:t>www_sec_gov_Archives_edgar_data_320187_000032018726000076_q4_979aae1f.md | Page 1 | 63</x:t>
        </x:r>
      </x:text>
    </x:comment>
    <x:comment ref="AF108" authorId="0">
      <x:text>
        <x:r>
          <x:t>www_sec_gov_Archives_edgar_data_320187_000032018726000076_q4_979aae1f.md | Page 1 | -3</x:t>
        </x:r>
      </x:text>
    </x:comment>
    <x:comment ref="AE109" authorId="0">
      <x:text>
        <x:r>
          <x:t>www_sec_gov_Archives_edgar_data_320187_000032018726000076_q4_979aae1f.md | Page 1 | 258</x:t>
        </x:r>
      </x:text>
    </x:comment>
    <x:comment ref="AF109" authorId="0">
      <x:text>
        <x:r>
          <x:t>www_sec_gov_Archives_edgar_data_320187_000032018726000076_q4_979aae1f.md | Page 1 | -9</x:t>
        </x:r>
      </x:text>
    </x:comment>
    <x:comment ref="AJ50" authorId="0">
      <x:text>
        <x:r>
          <x:t>nke-20250831.htm | Page 1 | 436</x:t>
        </x:r>
      </x:text>
    </x:comment>
    <x:comment ref="AJ51" authorId="0">
      <x:text>
        <x:r>
          <x:t>nke-20250831.htm | Page 1 | 17</x:t>
        </x:r>
      </x:text>
    </x:comment>
    <x:comment ref="AJ52" authorId="0">
      <x:text>
        <x:r>
          <x:t>nke-20250831.htm | Page 1 | 12</x:t>
        </x:r>
      </x:text>
    </x:comment>
    <x:comment ref="AJ53" authorId="0">
      <x:text>
        <x:r>
          <x:t>nke-20250831.htm | Page 1 | 36</x:t>
        </x:r>
      </x:text>
    </x:comment>
    <x:comment ref="AJ54" authorId="0">
      <x:text>
        <x:r>
          <x:t>nke-20251130.htm | Page 1 | 364</x:t>
        </x:r>
      </x:text>
    </x:comment>
    <x:comment ref="AJ55" authorId="0">
      <x:text>
        <x:r>
          <x:t>nke-20251130.htm | Page 1 | 26</x:t>
        </x:r>
      </x:text>
    </x:comment>
    <x:comment ref="AJ56" authorId="0">
      <x:text>
        <x:r>
          <x:t>nke-20251130.htm | Page 1 | 6</x:t>
        </x:r>
      </x:text>
    </x:comment>
    <x:comment ref="AJ57" authorId="0">
      <x:text>
        <x:r>
          <x:t>nke-20251130.htm | Page 1 | 33</x:t>
        </x:r>
      </x:text>
    </x:comment>
    <x:comment ref="AJ58" authorId="0">
      <x:text>
        <x:r>
          <x:t>nke-20260228.htm | Page 1 | 349</x:t>
        </x:r>
      </x:text>
    </x:comment>
    <x:comment ref="AJ59" authorId="0">
      <x:text>
        <x:r>
          <x:t>nke-20260228.htm | Page 1 | 22</x:t>
        </x:r>
      </x:text>
    </x:comment>
    <x:comment ref="AJ60" authorId="0">
      <x:text>
        <x:r>
          <x:t>nke-20260228.htm | Page 1 | 7</x:t>
        </x:r>
      </x:text>
    </x:comment>
    <x:comment ref="AJ61" authorId="0">
      <x:text>
        <x:r>
          <x:t>nke-20260228.htm | Page 1 | 27</x:t>
        </x:r>
      </x:text>
    </x:comment>
    <x:comment ref="AJ62" authorId="0">
      <x:text>
        <x:r>
          <x:t>R23.htm | Page 1 | 1,457</x:t>
        </x:r>
      </x:text>
    </x:comment>
    <x:comment ref="AJ63" authorId="0">
      <x:text>
        <x:r>
          <x:t>R23.htm | Page 1 | 80</x:t>
        </x:r>
      </x:text>
    </x:comment>
    <x:comment ref="AJ64" authorId="0">
      <x:text>
        <x:r>
          <x:t>R23.htm | Page 1 | 32</x:t>
        </x:r>
      </x:text>
    </x:comment>
    <x:comment ref="AJ65" authorId="0">
      <x:text>
        <x:r>
          <x:t>R23.htm | Page 1 | 123</x:t>
        </x:r>
      </x:text>
    </x:comment>
    <x:comment ref="AJ70" authorId="0">
      <x:text>
        <x:r>
          <x:t>q4fy26exhibit991er.htm | Page 1 | 11,589</x:t>
        </x:r>
      </x:text>
    </x:comment>
    <x:comment ref="AJ71" authorId="0">
      <x:text>
        <x:r>
          <x:t>q4fy26exhibit991er.htm | Page 1 | 12,354</x:t>
        </x:r>
      </x:text>
    </x:comment>
    <x:comment ref="AJ72" authorId="0">
      <x:text>
        <x:r>
          <x:t>q4fy26exhibit991er.htm | Page 1 | 11,269</x:t>
        </x:r>
      </x:text>
    </x:comment>
    <x:comment ref="AJ73" authorId="0">
      <x:text>
        <x:r>
          <x:t>q4fy26exhibit991er.htm | Page 1 | 11,097</x:t>
        </x:r>
      </x:text>
    </x:comment>
    <x:comment ref="AJ74" authorId="0">
      <x:text>
        <x:r>
          <x:t>q4fy26exhibit991er.htm | Page 1 | 46,309</x:t>
        </x:r>
      </x:text>
    </x:comment>
    <x:comment ref="AJ75" authorId="0">
      <x:text>
        <x:r>
          <x:t>q4fy26exhibit991er.htm | Page 1 | 14</x:t>
        </x:r>
      </x:text>
    </x:comment>
    <x:comment ref="AJ76" authorId="0">
      <x:text>
        <x:r>
          <x:t>q4fy26exhibit991er.htm | Page 1 | 13</x:t>
        </x:r>
      </x:text>
    </x:comment>
    <x:comment ref="AJ77" authorId="0">
      <x:text>
        <x:r>
          <x:t>q4fy26exhibit991er.htm | Page 1 | 12</x:t>
        </x:r>
      </x:text>
    </x:comment>
    <x:comment ref="AJ78" authorId="0">
      <x:text>
        <x:r>
          <x:t>q4fy26exhibit991er.htm | Page 1 | 9</x:t>
        </x:r>
      </x:text>
    </x:comment>
    <x:comment ref="AJ79" authorId="0">
      <x:text>
        <x:r>
          <x:t>q4fy26exhibit991er.htm | Page 1 | 48</x:t>
        </x:r>
      </x:text>
    </x:comment>
    <x:comment ref="AR50" authorId="0">
      <x:text>
        <x:r>
          <x:t>q1fy26exhibit991er.htm | Page 1 | 45.4</x:t>
        </x:r>
      </x:text>
    </x:comment>
    <x:comment ref="AR51" authorId="0">
      <x:text>
        <x:r>
          <x:t>q2fy26exhibit991er.htm | Page 1 | 43.6</x:t>
        </x:r>
      </x:text>
    </x:comment>
    <x:comment ref="AR52" authorId="0">
      <x:text>
        <x:r>
          <x:t>q3fy26exhibit991er.htm | Page 1 | 41.5</x:t>
        </x:r>
      </x:text>
    </x:comment>
    <x:comment ref="AR53" authorId="0">
      <x:text>
        <x:r>
          <x:t>q4fy26exhibit991er.htm | Page 1 | 40.3</x:t>
        </x:r>
      </x:text>
    </x:comment>
    <x:comment ref="AR54" authorId="0">
      <x:text>
        <x:r>
          <x:t>q4fy26exhibit991er.htm | Page 1 | 42.7</x:t>
        </x:r>
      </x:text>
    </x:comment>
    <x:comment ref="AP50" authorId="0">
      <x:text>
        <x:r>
          <x:t>nke-20250831.htm | Page 1 | 4,687</x:t>
        </x:r>
      </x:text>
    </x:comment>
    <x:comment ref="AP51" authorId="0">
      <x:text>
        <x:r>
          <x:t>nke-20251130.htm | Page 1 | 5,017</x:t>
        </x:r>
      </x:text>
    </x:comment>
    <x:comment ref="AP52" authorId="0">
      <x:text>
        <x:r>
          <x:t>nke-20250228.htm | Page 1 | 4,723</x:t>
        </x:r>
      </x:text>
    </x:comment>
    <x:comment ref="AP54" authorId="0">
      <x:text>
        <x:r>
          <x:t>R23.htm | Page 1 | 18,783</x:t>
        </x:r>
      </x:text>
    </x:comment>
    <x:comment ref="AT50" authorId="0">
      <x:text>
        <x:r>
          <x:t>q1fy26exhibit991er.htm | Page 1 | 1,216</x:t>
        </x:r>
      </x:text>
    </x:comment>
    <x:comment ref="AT51" authorId="0">
      <x:text>
        <x:r>
          <x:t>q1fy26exhibit991er.htm | Page 1 | 792</x:t>
        </x:r>
      </x:text>
    </x:comment>
    <x:comment ref="AT52" authorId="0">
      <x:text>
        <x:r>
          <x:t>q1fy26exhibit991er.htm | Page 1 | 502</x:t>
        </x:r>
      </x:text>
    </x:comment>
    <x:comment ref="AT53" authorId="0">
      <x:text>
        <x:r>
          <x:t>q1fy26exhibit991er.htm | Page 1 | 402</x:t>
        </x:r>
      </x:text>
    </x:comment>
    <x:comment ref="AT54" authorId="0">
      <x:text>
        <x:r>
          <x:t>q1fy26exhibit991er.htm | Page 1 | 121</x:t>
        </x:r>
      </x:text>
    </x:comment>
    <x:comment ref="AT55" authorId="0">
      <x:text>
        <x:r>
          <x:t>q2fy26exhibit991er.htm | Page 1 | 1,371</x:t>
        </x:r>
      </x:text>
    </x:comment>
    <x:comment ref="AT56" authorId="0">
      <x:text>
        <x:r>
          <x:t>q2fy26exhibit991er.htm | Page 1 | 831</x:t>
        </x:r>
      </x:text>
    </x:comment>
    <x:comment ref="AT57" authorId="0">
      <x:text>
        <x:r>
          <x:t>q2fy26exhibit991er.htm | Page 1 | 375</x:t>
        </x:r>
      </x:text>
    </x:comment>
    <x:comment ref="AT58" authorId="0">
      <x:text>
        <x:r>
          <x:t>q2fy26exhibit991er.htm | Page 1 | 460</x:t>
        </x:r>
      </x:text>
    </x:comment>
    <x:comment ref="AT59" authorId="0">
      <x:text>
        <x:r>
          <x:t>q2fy26exhibit991er.htm | Page 1 | 53</x:t>
        </x:r>
      </x:text>
    </x:comment>
    <x:comment ref="AT60" authorId="0">
      <x:text>
        <x:r>
          <x:t>q3fy26exhibit991er.htm | Page 1 | 1,103</x:t>
        </x:r>
      </x:text>
    </x:comment>
    <x:comment ref="AT61" authorId="0">
      <x:text>
        <x:r>
          <x:t>q3fy26exhibit991er.htm | Page 1 | 480</x:t>
        </x:r>
      </x:text>
    </x:comment>
    <x:comment ref="AT62" authorId="0">
      <x:text>
        <x:r>
          <x:t>q3fy26exhibit991er.htm | Page 1 | 421</x:t>
        </x:r>
      </x:text>
    </x:comment>
    <x:comment ref="AT63" authorId="0">
      <x:text>
        <x:r>
          <x:t>q3fy26exhibit991er.htm | Page 1 | 346</x:t>
        </x:r>
      </x:text>
    </x:comment>
    <x:comment ref="AT64" authorId="0">
      <x:text>
        <x:r>
          <x:t>q3fy26exhibit991er.htm | Page 1 | 39</x:t>
        </x:r>
      </x:text>
    </x:comment>
    <x:comment ref="AT65" authorId="0">
      <x:text>
        <x:r>
          <x:t>q4fy26exhibit991er.htm | Page 1 | 1,045</x:t>
        </x:r>
      </x:text>
    </x:comment>
    <x:comment ref="AT66" authorId="0">
      <x:text>
        <x:r>
          <x:t>q4fy26exhibit991er.htm | Page 1 | 472</x:t>
        </x:r>
      </x:text>
    </x:comment>
    <x:comment ref="AT67" authorId="0">
      <x:text>
        <x:r>
          <x:t>q4fy26exhibit991er.htm | Page 1 | 304</x:t>
        </x:r>
      </x:text>
    </x:comment>
    <x:comment ref="AT68" authorId="0">
      <x:text>
        <x:r>
          <x:t>q4fy26exhibit991er.htm | Page 1 | 319</x:t>
        </x:r>
      </x:text>
    </x:comment>
    <x:comment ref="AT69" authorId="0">
      <x:text>
        <x:r>
          <x:t>q4fy26exhibit991er.htm | Page 1 | 27</x:t>
        </x:r>
      </x:text>
    </x:comment>
    <x:comment ref="AT70" authorId="0">
      <x:text>
        <x:r>
          <x:t>q4fy26exhibit991er.htm | Page 1 | 4,735</x:t>
        </x:r>
      </x:text>
    </x:comment>
    <x:comment ref="AT71" authorId="0">
      <x:text>
        <x:r>
          <x:t>q4fy26exhibit991er.htm | Page 1 | 2,575</x:t>
        </x:r>
      </x:text>
    </x:comment>
    <x:comment ref="AT72" authorId="0">
      <x:text>
        <x:r>
          <x:t>q4fy26exhibit991er.htm | Page 1 | 1,602</x:t>
        </x:r>
      </x:text>
    </x:comment>
    <x:comment ref="AT73" authorId="0">
      <x:text>
        <x:r>
          <x:t>q4fy26exhibit991er.htm | Page 1 | 1,527</x:t>
        </x:r>
      </x:text>
    </x:comment>
    <x:comment ref="AT74" authorId="0">
      <x:text>
        <x:r>
          <x:t>q4fy26exhibit991er.htm | Page 1 | 240</x:t>
        </x:r>
      </x:text>
    </x:comment>
    <x:comment ref="AW50" authorId="0">
      <x:text>
        <x:r>
          <x:t>q1fy26exhibit991er.htm | Page 1 | 11,111</x:t>
        </x:r>
      </x:text>
    </x:comment>
    <x:comment ref="AW51" authorId="0">
      <x:text>
        <x:r>
          <x:t>q2fy26exhibit991er.htm | Page 1 | 11,950</x:t>
        </x:r>
      </x:text>
    </x:comment>
    <x:comment ref="AW52" authorId="0">
      <x:text>
        <x:r>
          <x:t>q3fy26exhibit991er.htm | Page 1 | 10,890</x:t>
        </x:r>
      </x:text>
    </x:comment>
    <x:comment ref="AW53" authorId="0">
      <x:text>
        <x:r>
          <x:t>q4fy26exhibit991er.htm | Page 1 | 10,763</x:t>
        </x:r>
      </x:text>
    </x:comment>
    <x:comment ref="AW54" authorId="0">
      <x:text>
        <x:r>
          <x:t>q4fy26exhibit991er.htm | Page 1 | 44,714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<x:sst xmlns:x="http://schemas.openxmlformats.org/spreadsheetml/2006/main">
  <x:si>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NIKE, Inc.  |  NYSE:NKE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</x:si>
  <x:si>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</x:si>
  <x:si>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</x:si>
  <x:si>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</x:si>
  <x:si>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1Q26A</x:t>
  </x:si>
  <x:si>
    <x:t xml:space="preserve">2Q26A</x:t>
  </x:si>
  <x:si>
    <x:t xml:space="preserve">3Q26A</x:t>
  </x:si>
  <x:si>
    <x:t xml:space="preserve">4Q26A</x:t>
  </x:si>
  <x:si>
    <x:t xml:space="preserve">FY26A</x:t>
  </x:si>
  <x:si>
    <x:t xml:space="preserve">1Q27E</x:t>
  </x:si>
  <x:si>
    <x:t xml:space="preserve">Period end</x:t>
  </x:si>
  <x:si>
    <x:t xml:space="preserve">Days in period</x:t>
  </x:si>
  <x:si>
    <x:t xml:space="preserve">Metric</x:t>
  </x:si>
  <x:si>
    <x:t xml:space="preserve">Estimate</x:t>
  </x:si>
  <x:si>
    <x:t xml:space="preserve">Consensus (Sep 24)</x:t>
  </x:si>
  <x:si>
    <x:t xml:space="preserve">Guidance midpoint</x:t>
  </x:si>
  <x:si>
    <x:t xml:space="preserve">Vs consensus</x:t>
  </x:si>
  <x:si>
    <x:t xml:space="preserve">Revenue ($m)</x:t>
  </x:si>
  <x:si>
    <x:t xml:space="preserve">Normalized net income ($m)</x:t>
  </x:si>
  <x:si>
    <x:t xml:space="preserve">unavailable</x:t>
  </x:si>
  <x:si>
    <x:t xml:space="preserve">Normalized diluted EPS ($)</x:t>
  </x:si>
  <x:si>
    <x:t xml:space="preserve">GAAP diluted EPS ($)</x:t>
  </x:si>
  <x:si>
    <x:t xml:space="preserve">P(beat consensus EPS)</x:t>
  </x:si>
  <x:si>
    <x:t xml:space="preserve">Confidence</x:t>
  </x:si>
  <x:si>
    <x:t xml:space="preserve">Company</x:t>
  </x:si>
  <x:si>
    <x:t xml:space="preserve">NIKE, Inc.</x:t>
  </x:si>
  <x:si>
    <x:t xml:space="preserve">Ticker / exchange</x:t>
  </x:si>
  <x:si>
    <x:t xml:space="preserve">NKE / NYSE</x:t>
  </x:si>
  <x:si>
    <x:t xml:space="preserve">Fiscal year end</x:t>
  </x:si>
  <x:si>
    <x:t xml:space="preserve">May 31</x:t>
  </x:si>
  <x:si>
    <x:t xml:space="preserve">Reporting currency</x:t>
  </x:si>
  <x:si>
    <x:t xml:space="preserve">USD, per common share</x:t>
  </x:si>
  <x:si>
    <x:t xml:space="preserve">EPS basis</x:t>
  </x:si>
  <x:si>
    <x:t xml:space="preserve">Normalized diluted; GAAP shown separately</x:t>
  </x:si>
  <x:si>
    <x:t xml:space="preserve">Information cutoff (UTC)</x:t>
  </x:si>
  <x:si>
    <x:t xml:space="preserve">2026-09-29 16:49:46</x:t>
  </x:si>
  <x:si>
    <x:t xml:space="preserve">Expected release (after close)</x:t>
  </x:si>
  <x:si>
    <x:t xml:space="preserve">2026-10-01, 1:15 p.m. PT</x:t>
  </x:si>
  <x:si>
    <x:t xml:space="preserve">Revenue summary</x:t>
  </x:si>
  <x:si>
    <x:t xml:space="preserve">North America revenue</x:t>
  </x:si>
  <x:si>
    <x:t xml:space="preserve">   Total Y/Y</x:t>
  </x:si>
  <x:si>
    <x:t xml:space="preserve">   Absolute Q/Q change</x:t>
  </x:si>
  <x:si>
    <x:t xml:space="preserve">   % of total revenue</x:t>
  </x:si>
  <x:si>
    <x:t xml:space="preserve">   Organic Y/Y</x:t>
  </x:si>
  <x:si>
    <x:t xml:space="preserve">   M&amp;A / scope</x:t>
  </x:si>
  <x:si>
    <x:t xml:space="preserve">   FX impact</x:t>
  </x:si>
  <x:si>
    <x:t xml:space="preserve">   Growth attribution check</x:t>
  </x:si>
  <x:si>
    <x:t xml:space="preserve">EMEA revenue</x:t>
  </x:si>
  <x:si>
    <x:t xml:space="preserve">Greater China revenue</x:t>
  </x:si>
  <x:si>
    <x:t xml:space="preserve">APLA revenue</x:t>
  </x:si>
  <x:si>
    <x:t xml:space="preserve">Global Brand Divisions revenue</x:t>
  </x:si>
  <x:si>
    <x:t xml:space="preserve">Converse revenue</x:t>
  </x:si>
  <x:si>
    <x:t xml:space="preserve">Corporate / FX hedge revenue</x:t>
  </x:si>
  <x:si>
    <x:t xml:space="preserve">n/m: signed hedge</x:t>
  </x:si>
  <x:si>
    <x:t xml:space="preserve">TOTAL NIKE, INC. REVENUE</x:t>
  </x:si>
  <x:si>
    <x:t xml:space="preserve">Check vs issuer / CapIQ (zero)</x:t>
  </x:si>
  <x:si>
    <x:t xml:space="preserve">   Q/Q change</x:t>
  </x:si>
  <x:si>
    <x:t xml:space="preserve">   Nike Brand revenue</x:t>
  </x:si>
  <x:si>
    <x:t xml:space="preserve">   Nike Brand footwear</x:t>
  </x:si>
  <x:si>
    <x:t xml:space="preserve">   Nike Brand apparel</x:t>
  </x:si>
  <x:si>
    <x:t xml:space="preserve">   Nike Brand equipment</x:t>
  </x:si>
  <x:si>
    <x:t xml:space="preserve">   Direct revenue / total</x:t>
  </x:si>
  <x:si>
    <x:t xml:space="preserve">   Footwear Y/Y</x:t>
  </x:si>
  <x:si>
    <x:t xml:space="preserve">   Footwear sequential change</x:t>
  </x:si>
  <x:si>
    <x:t xml:space="preserve">   Apparel Y/Y</x:t>
  </x:si>
  <x:si>
    <x:t xml:space="preserve">   Apparel sequential change</x:t>
  </x:si>
  <x:si>
    <x:t xml:space="preserve">   Equipment Y/Y</x:t>
  </x:si>
  <x:si>
    <x:t xml:space="preserve">   Equipment sequential change</x:t>
  </x:si>
  <x:si>
    <x:t xml:space="preserve">   NIKE Direct Y/Y</x:t>
  </x:si>
  <x:si>
    <x:t xml:space="preserve">   NIKE Direct sequential change</x:t>
  </x:si>
  <x:si>
    <x:t xml:space="preserve">   Direct-mix change (bps)</x:t>
  </x:si>
  <x:si>
    <x:t xml:space="preserve">   Footwear organic Y/Y</x:t>
  </x:si>
  <x:si>
    <x:t xml:space="preserve">   Footwear M&amp;A / scope</x:t>
  </x:si>
  <x:si>
    <x:t xml:space="preserve">   Footwear FX impact</x:t>
  </x:si>
  <x:si>
    <x:t xml:space="preserve">   Footwear growth check</x:t>
  </x:si>
  <x:si>
    <x:t xml:space="preserve">   Apparel organic Y/Y</x:t>
  </x:si>
  <x:si>
    <x:t xml:space="preserve">   Apparel M&amp;A / scope</x:t>
  </x:si>
  <x:si>
    <x:t xml:space="preserve">   Apparel FX impact</x:t>
  </x:si>
  <x:si>
    <x:t xml:space="preserve">   Apparel growth check</x:t>
  </x:si>
  <x:si>
    <x:t xml:space="preserve">   Equipment organic Y/Y</x:t>
  </x:si>
  <x:si>
    <x:t xml:space="preserve">   Equipment M&amp;A / scope</x:t>
  </x:si>
  <x:si>
    <x:t xml:space="preserve">   Equipment FX impact</x:t>
  </x:si>
  <x:si>
    <x:t xml:space="preserve">   Equipment growth check</x:t>
  </x:si>
  <x:si>
    <x:t xml:space="preserve">   NIKE Direct organic Y/Y</x:t>
  </x:si>
  <x:si>
    <x:t xml:space="preserve">   NIKE Direct M&amp;A / scope</x:t>
  </x:si>
  <x:si>
    <x:t xml:space="preserve">   NIKE Direct FX unavailable → 0 assumption</x:t>
  </x:si>
  <x:si>
    <x:t xml:space="preserve">   NIKE Direct growth check</x:t>
  </x:si>
  <x:si>
    <x:t xml:space="preserve">   NIKE Brand revenue Y/Y</x:t>
  </x:si>
  <x:si>
    <x:t xml:space="preserve">   NIKE Brand sequential change</x:t>
  </x:si>
  <x:si>
    <x:t xml:space="preserve">   NIKE Brand organic Y/Y</x:t>
  </x:si>
  <x:si>
    <x:t xml:space="preserve">   NIKE Brand M&amp;A / scope</x:t>
  </x:si>
  <x:si>
    <x:t xml:space="preserve">   NIKE Brand FX (geo-weighted)</x:t>
  </x:si>
  <x:si>
    <x:t xml:space="preserve">   NIKE Brand growth check</x:t>
  </x:si>
  <x:si>
    <x:t xml:space="preserve">Segment - North America</x:t>
  </x:si>
  <x:si>
    <x:t xml:space="preserve">REVENUE BY PRODUCT AND CHANNEL</x:t>
  </x:si>
  <x:si>
    <x:t xml:space="preserve">Footwear</x:t>
  </x:si>
  <x:si>
    <x:t xml:space="preserve">   Sequential change</x:t>
  </x:si>
  <x:si>
    <x:t xml:space="preserve">Forecast Y/Y assumption</x:t>
  </x:si>
  <x:si>
    <x:t xml:space="preserve">   Mix of revenue</x:t>
  </x:si>
  <x:si>
    <x:t xml:space="preserve">   Mix change (bps)</x:t>
  </x:si>
  <x:si>
    <x:t xml:space="preserve">Apparel</x:t>
  </x:si>
  <x:si>
    <x:t xml:space="preserve">Equipment</x:t>
  </x:si>
  <x:si>
    <x:t xml:space="preserve">TOTAL SEGMENT REVENUE</x:t>
  </x:si>
  <x:si>
    <x:t xml:space="preserve">Wholesale customers</x:t>
  </x:si>
  <x:si>
    <x:t xml:space="preserve">NIKE Direct / consumer</x:t>
  </x:si>
  <x:si>
    <x:t xml:space="preserve">Channel reconciliation (zero)</x:t>
  </x:si>
  <x:si>
    <x:t xml:space="preserve">Direct-channel Y/Y assumption</x:t>
  </x:si>
  <x:si>
    <x:t xml:space="preserve">Direct mix of segment</x:t>
  </x:si>
  <x:si>
    <x:t xml:space="preserve">   Direct mix change (bps)</x:t>
  </x:si>
  <x:si>
    <x:t xml:space="preserve">   Direct revenue Y/Y</x:t>
  </x:si>
  <x:si>
    <x:t xml:space="preserve">   Direct revenue sequential change</x:t>
  </x:si>
  <x:si>
    <x:t xml:space="preserve">Segment profit (EBIT)</x:t>
  </x:si>
  <x:si>
    <x:t xml:space="preserve">EBIT margin</x:t>
  </x:si>
  <x:si>
    <x:t xml:space="preserve">   EBIT margin Y/Y change (bps)</x:t>
  </x:si>
  <x:si>
    <x:t xml:space="preserve">   Wholesale revenue Y/Y</x:t>
  </x:si>
  <x:si>
    <x:t xml:space="preserve">   Wholesale revenue sequential change</x:t>
  </x:si>
  <x:si>
    <x:t xml:space="preserve">   Wholesale mix of segment</x:t>
  </x:si>
  <x:si>
    <x:t xml:space="preserve">   Wholesale-mix change (bps)</x:t>
  </x:si>
  <x:si>
    <x:t xml:space="preserve">Segment - EMEA</x:t>
  </x:si>
  <x:si>
    <x:t xml:space="preserve">Segment - Greater China</x:t>
  </x:si>
  <x:si>
    <x:t xml:space="preserve">Segment - APLA</x:t>
  </x:si>
  <x:si>
    <x:t xml:space="preserve">Segment - Global Brand Div.</x:t>
  </x:si>
  <x:si>
    <x:t xml:space="preserve">NIKE BRAND LICENSING / OTHER</x:t>
  </x:si>
  <x:si>
    <x:t xml:space="preserve">Licensing and miscellaneous revenue</x:t>
  </x:si>
  <x:si>
    <x:t xml:space="preserve">Segment EBIT / central costs</x:t>
  </x:si>
  <x:si>
    <x:t xml:space="preserve">Central allocation / hedge EBIT margin: not meaningful</x:t>
  </x:si>
  <x:si>
    <x:t xml:space="preserve">Segment - Converse</x:t>
  </x:si>
  <x:si>
    <x:t xml:space="preserve">CONVERSE PRODUCT &amp; CHANNEL DETAIL</x:t>
  </x:si>
  <x:si>
    <x:t xml:space="preserve">   Mix of segment</x:t>
  </x:si>
  <x:si>
    <x:t xml:space="preserve">Other</x:t>
  </x:si>
  <x:si>
    <x:t xml:space="preserve">TOTAL CONVERSE REVENUE</x:t>
  </x:si>
  <x:si>
    <x:t xml:space="preserve">Total Y/Y</x:t>
  </x:si>
  <x:si>
    <x:t xml:space="preserve">Direct to consumer</x:t>
  </x:si>
  <x:si>
    <x:t xml:space="preserve">Other / royalty revenue</x:t>
  </x:si>
  <x:si>
    <x:t xml:space="preserve">Direct growth assumption</x:t>
  </x:si>
  <x:si>
    <x:t xml:space="preserve">   Direct mix change vs year-ago (bps)</x:t>
  </x:si>
  <x:si>
    <x:t xml:space="preserve">Segment - Corporate</x:t>
  </x:si>
  <x:si>
    <x:t xml:space="preserve">UNALLOCATED CORPORATE FX HEDGES</x:t>
  </x:si>
  <x:si>
    <x:t xml:space="preserve">Corporate currency hedge revenue</x:t>
  </x:si>
  <x:si>
    <x:t xml:space="preserve">n/m: negative base</x:t>
  </x:si>
  <x:si>
    <x:t xml:space="preserve">Income Statement</x:t>
  </x:si>
  <x:si>
    <x:t xml:space="preserve">GAAP OPERATING RESULTS</x:t>
  </x:si>
  <x:si>
    <x:t xml:space="preserve">Revenue</x:t>
  </x:si>
  <x:si>
    <x:t xml:space="preserve">   Revenue Y/Y</x:t>
  </x:si>
  <x:si>
    <x:t xml:space="preserve">Cost of sales</x:t>
  </x:si>
  <x:si>
    <x:t xml:space="preserve">GROSS PROFIT</x:t>
  </x:si>
  <x:si>
    <x:t xml:space="preserve">Gross margin</x:t>
  </x:si>
  <x:si>
    <x:t xml:space="preserve">   Gross margin change (bps)</x:t>
  </x:si>
  <x:si>
    <x:t xml:space="preserve">Demand creation expense</x:t>
  </x:si>
  <x:si>
    <x:t xml:space="preserve">Operating overhead expense</x:t>
  </x:si>
  <x:si>
    <x:t xml:space="preserve">TOTAL SG&amp;A</x:t>
  </x:si>
  <x:si>
    <x:t xml:space="preserve">SG&amp;A / revenue</x:t>
  </x:si>
  <x:si>
    <x:t xml:space="preserve">Other (income) expense, net</x:t>
  </x:si>
  <x:si>
    <x:t xml:space="preserve">Interest (income) expense, net</x:t>
  </x:si>
  <x:si>
    <x:t xml:space="preserve">EBIT</x:t>
  </x:si>
  <x:si>
    <x:t xml:space="preserve">Income before income taxes</x:t>
  </x:si>
  <x:si>
    <x:t xml:space="preserve">Income tax expense</x:t>
  </x:si>
  <x:si>
    <x:t xml:space="preserve">Effective tax rate</x:t>
  </x:si>
  <x:si>
    <x:t xml:space="preserve">GAAP NET INCOME</x:t>
  </x:si>
  <x:si>
    <x:t xml:space="preserve">Adjustment: exclude IEEPA tariff recovery (after tax)</x:t>
  </x:si>
  <x:si>
    <x:t xml:space="preserve">NORMALIZED NET INCOME</x:t>
  </x:si>
  <x:si>
    <x:t xml:space="preserve">Diluted weighted shares (millions)</x:t>
  </x:si>
  <x:si>
    <x:t xml:space="preserve">GAAP DILUTED EPS</x:t>
  </x:si>
  <x:si>
    <x:t xml:space="preserve">NORMALIZED DILUTED EPS</x:t>
  </x:si>
  <x:si>
    <x:t xml:space="preserve">CapIQ historical normalized EPS (audit)</x:t>
  </x:si>
  <x:si>
    <x:t xml:space="preserve">EPS arithmetic check (zero)</x:t>
  </x:si>
  <x:si>
    <x:t xml:space="preserve">GAAP net income margin</x:t>
  </x:si>
  <x:si>
    <x:t xml:space="preserve">Basic weighted shares (millions)</x:t>
  </x:si>
  <x:si>
    <x:t xml:space="preserve">GAAP to normalized adjustment per share</x:t>
  </x:si>
  <x:si>
    <x:t xml:space="preserve">Forecast gross-margin change (bps)</x:t>
  </x:si>
  <x:si>
    <x:t xml:space="preserve">Demand creation growth assumption</x:t>
  </x:si>
  <x:si>
    <x:t xml:space="preserve">Overhead growth assumption</x:t>
  </x:si>
  <x:si>
    <x:t xml:space="preserve">Other (income) expense assumption</x:t>
  </x:si>
  <x:si>
    <x:t xml:space="preserve">Interest (income) assumption</x:t>
  </x:si>
  <x:si>
    <x:t xml:space="preserve">Effective tax rate assumption</x:t>
  </x:si>
  <x:si>
    <x:t xml:space="preserve">Q4 FY26 one-off exclusion input</x:t>
  </x:si>
  <x:si>
    <x:t xml:space="preserve">FY26 cost of sales – four quarters (zero)</x:t>
  </x:si>
  <x:si>
    <x:t xml:space="preserve">FY26 gross profit – four quarters (zero)</x:t>
  </x:si>
  <x:si>
    <x:t xml:space="preserve">FY26 net income – four quarters (zero)</x:t>
  </x:si>
  <x:si>
    <x:t xml:space="preserve">FY26 normalized net income – four quarters (zero)</x:t>
  </x:si>
  <x:si>
    <x:t xml:space="preserve">Balance Sheet</x:t>
  </x:si>
  <x:si>
    <x:t xml:space="preserve">CONSOLIDATED BALANCE SHEET</x:t>
  </x:si>
  <x:si>
    <x:t xml:space="preserve">Cash and equivalents</x:t>
  </x:si>
  <x:si>
    <x:t xml:space="preserve">Short-term investments</x:t>
  </x:si>
  <x:si>
    <x:t xml:space="preserve">Accounts receivable, net</x:t>
  </x:si>
  <x:si>
    <x:t xml:space="preserve">Inventories</x:t>
  </x:si>
  <x:si>
    <x:t xml:space="preserve">Prepaid expenses and other current assets</x:t>
  </x:si>
  <x:si>
    <x:t xml:space="preserve">TOTAL CURRENT ASSETS</x:t>
  </x:si>
  <x:si>
    <x:t xml:space="preserve">Property, plant and equipment, net</x:t>
  </x:si>
  <x:si>
    <x:t xml:space="preserve">Operating lease right-of-use assets, net</x:t>
  </x:si>
  <x:si>
    <x:t xml:space="preserve">Identifiable intangible assets, net</x:t>
  </x:si>
  <x:si>
    <x:t xml:space="preserve">Goodwill</x:t>
  </x:si>
  <x:si>
    <x:t xml:space="preserve">Deferred income taxes and other assets</x:t>
  </x:si>
  <x:si>
    <x:t xml:space="preserve">TOTAL ASSETS</x:t>
  </x:si>
  <x:si>
    <x:t xml:space="preserve">Current portion of long-term debt</x:t>
  </x:si>
  <x:si>
    <x:t xml:space="preserve">Notes payable</x:t>
  </x:si>
  <x:si>
    <x:t xml:space="preserve">Accounts payable</x:t>
  </x:si>
  <x:si>
    <x:t xml:space="preserve">Current portion of operating lease liabilities</x:t>
  </x:si>
  <x:si>
    <x:t xml:space="preserve">Accrued liabilities</x:t>
  </x:si>
  <x:si>
    <x:t xml:space="preserve">Income taxes payable</x:t>
  </x:si>
  <x:si>
    <x:t xml:space="preserve">TOTAL CURRENT LIABILITIES</x:t>
  </x:si>
  <x:si>
    <x:t xml:space="preserve">Long-term debt</x:t>
  </x:si>
  <x:si>
    <x:t xml:space="preserve">Operating lease liabilities</x:t>
  </x:si>
  <x:si>
    <x:t xml:space="preserve">Deferred income taxes and other liabilities</x:t>
  </x:si>
  <x:si>
    <x:t xml:space="preserve">TOTAL LIABILITIES</x:t>
  </x:si>
  <x:si>
    <x:t xml:space="preserve">Shareholders’ equity</x:t>
  </x:si>
  <x:si>
    <x:t xml:space="preserve">LIABILITIES &amp; EQUITY</x:t>
  </x:si>
  <x:si>
    <x:t xml:space="preserve">Assets – liabilities – equity (zero)</x:t>
  </x:si>
  <x:si>
    <x:t xml:space="preserve">Forecast receivables change</x:t>
  </x:si>
  <x:si>
    <x:t xml:space="preserve">Sum of individual CF/BS movement checks (zero)</x:t>
  </x:si>
  <x:si>
    <x:t xml:space="preserve">Accounts receivable CF tie (zero)</x:t>
  </x:si>
  <x:si>
    <x:t xml:space="preserve">Inventory CF tie (zero)</x:t>
  </x:si>
  <x:si>
    <x:t xml:space="preserve">Payables CF tie (zero)</x:t>
  </x:si>
  <x:si>
    <x:t xml:space="preserve">Other current asset CF tie (zero)</x:t>
  </x:si>
  <x:si>
    <x:t xml:space="preserve">Fixed assets capex / D&amp;A tie (zero)</x:t>
  </x:si>
  <x:si>
    <x:t xml:space="preserve">Other liabilities deferred-tax tie (zero)</x:t>
  </x:si>
  <x:si>
    <x:t xml:space="preserve">Equity income / capital / dividends tie (zero)</x:t>
  </x:si>
  <x:si>
    <x:t xml:space="preserve">Cash flow and Balance Sheet tie (zero)</x:t>
  </x:si>
  <x:si>
    <x:t xml:space="preserve">Cash Flow Statement</x:t>
  </x:si>
  <x:si>
    <x:t xml:space="preserve">CASH PROVIDED / USED BY OPERATIONS</x:t>
  </x:si>
  <x:si>
    <x:t xml:space="preserve">Net income</x:t>
  </x:si>
  <x:si>
    <x:t xml:space="preserve">Depreciation and amortization</x:t>
  </x:si>
  <x:si>
    <x:t xml:space="preserve">Deferred income taxes</x:t>
  </x:si>
  <x:si>
    <x:t xml:space="preserve">Stock-based compensation</x:t>
  </x:si>
  <x:si>
    <x:t xml:space="preserve">Impairment and other</x:t>
  </x:si>
  <x:si>
    <x:t xml:space="preserve">Net foreign currency adjustments</x:t>
  </x:si>
  <x:si>
    <x:t xml:space="preserve">(Increase) decrease in accounts receivable</x:t>
  </x:si>
  <x:si>
    <x:t xml:space="preserve">(Increase) decrease in inventories</x:t>
  </x:si>
  <x:si>
    <x:t xml:space="preserve">(Increase) decrease in prepaid expenses, operating lease right-of-use assets and other current and non-current assets</x:t>
  </x:si>
  <x:si>
    <x:t xml:space="preserve">Increase (decrease) in accounts payable, accrued liabilities, operating lease liabilities and other current and non-current liabilities</x:t>
  </x:si>
  <x:si>
    <x:t xml:space="preserve">CASH FROM OPERATIONS</x:t>
  </x:si>
  <x:si>
    <x:t xml:space="preserve">INVESTING CASH FLOW</x:t>
  </x:si>
  <x:si>
    <x:t xml:space="preserve">Purchases of short-term investments</x:t>
  </x:si>
  <x:si>
    <x:t xml:space="preserve">Maturities of short-term investments</x:t>
  </x:si>
  <x:si>
    <x:t xml:space="preserve">Sales of short-term investments</x:t>
  </x:si>
  <x:si>
    <x:t xml:space="preserve">Additions to property, plant and equipment</x:t>
  </x:si>
  <x:si>
    <x:t xml:space="preserve">Other investing activities</x:t>
  </x:si>
  <x:si>
    <x:t xml:space="preserve">CASH FROM INVESTING</x:t>
  </x:si>
  <x:si>
    <x:t xml:space="preserve">FINANCING CASH FLOW</x:t>
  </x:si>
  <x:si>
    <x:t xml:space="preserve">Repayment of borrowings</x:t>
  </x:si>
  <x:si>
    <x:t xml:space="preserve">Proceeds from exercise of stock options and other stock issuances</x:t>
  </x:si>
  <x:si>
    <x:t xml:space="preserve">Repurchase of common stock</x:t>
  </x:si>
  <x:si>
    <x:t xml:space="preserve">Dividends — common and preferred</x:t>
  </x:si>
  <x:si>
    <x:t xml:space="preserve">Other financing activities</x:t>
  </x:si>
  <x:si>
    <x:t xml:space="preserve">CASH FROM FINANCING</x:t>
  </x:si>
  <x:si>
    <x:t xml:space="preserve">Effect of exchange rate changes on cash and equivalents</x:t>
  </x:si>
  <x:si>
    <x:t xml:space="preserve">NET CHANGE IN CASH</x:t>
  </x:si>
  <x:si>
    <x:t xml:space="preserve">Beginning cash and equivalents</x:t>
  </x:si>
  <x:si>
    <x:t xml:space="preserve">ENDING CASH AND EQUIVALENTS</x:t>
  </x:si>
  <x:si>
    <x:t xml:space="preserve">Tie to Balance Sheet cash (zero)</x:t>
  </x:si>
  <x:si>
    <x:t xml:space="preserve">FY2026 operating cash check (zero)</x:t>
  </x:si>
  <x:si>
    <x:t xml:space="preserve">FY2026 investing cash check (zero)</x:t>
  </x:si>
  <x:si>
    <x:t xml:space="preserve">FY2026 financing cash check (zero)</x:t>
  </x:si>
  <x:si>
    <x:t xml:space="preserve">FY26 cash change – four quarters (zero)</x:t>
  </x:si>
  <x:si>
    <x:t xml:space="preserve">Geo</x:t>
  </x:si>
  <x:si>
    <x:t xml:space="preserve">NIKE BRAND GEOGRAPHIES + UNALLOCATED RECONCILIATION</x:t>
  </x:si>
  <x:si>
    <x:t xml:space="preserve">North America</x:t>
  </x:si>
  <x:si>
    <x:t xml:space="preserve">EMEA</x:t>
  </x:si>
  <x:si>
    <x:t xml:space="preserve">Greater China</x:t>
  </x:si>
  <x:si>
    <x:t xml:space="preserve">APLA</x:t>
  </x:si>
  <x:si>
    <x:t xml:space="preserve">Global Brand Divisions (not geographic)</x:t>
  </x:si>
  <x:si>
    <x:t xml:space="preserve">Converse (unallocated)</x:t>
  </x:si>
  <x:si>
    <x:t xml:space="preserve">Corporate FX (unallocated)</x:t>
  </x:si>
  <x:si>
    <x:t xml:space="preserve">Geography reconciles to revenue (zero)</x:t>
  </x:si>
  <x:si>
    <x:t xml:space="preserve">Four geographic NIKE Brand operating segments</x:t>
  </x:si>
  <x:si>
    <x:t xml:space="preserve">Unallocated brands and hedge adjustments</x:t>
  </x:si>
  <x:si>
    <x:t xml:space="preserve">Share Count</x:t>
  </x:si>
  <x:si>
    <x:t xml:space="preserve">WEIGHTED AVERAGE COMMON SHARES (M)</x:t>
  </x:si>
  <x:si>
    <x:t xml:space="preserve">Basic weighted shares</x:t>
  </x:si>
  <x:si>
    <x:t xml:space="preserve">Diluted weighted shares</x:t>
  </x:si>
  <x:si>
    <x:t xml:space="preserve">Dilution from awards</x:t>
  </x:si>
  <x:si>
    <x:t xml:space="preserve">Cash share repurchases ($m; positive)</x:t>
  </x:si>
  <x:si>
    <x:t xml:space="preserve">Stock options / share proceeds ($m)</x:t>
  </x:si>
  <x:si>
    <x:t xml:space="preserve">Opening diluted weighted shares</x:t>
  </x:si>
  <x:si>
    <x:t xml:space="preserve">Net new weighted shares assumed</x:t>
  </x:si>
  <x:si>
    <x:t xml:space="preserve">Forecast buyback share impact</x:t>
  </x:si>
  <x:si>
    <x:t xml:space="preserve">Forecast EPS denominator</x:t>
  </x:si>
  <x:si>
    <x:t xml:space="preserve">Diluted share Y/Y absolute</x:t>
  </x:si>
  <x:si>
    <x:t xml:space="preserve">Diluted shares sequential absolute</x:t>
  </x:si>
  <x:si>
    <x:t xml:space="preserve">New shares outstanding (assumption)</x:t>
  </x:si>
  <x:si>
    <x:t xml:space="preserve">Guidance</x:t>
  </x:si>
  <x:si>
    <x:t xml:space="preserve">Date</x:t>
  </x:si>
  <x:si>
    <x:t xml:space="preserve">Low</x:t>
  </x:si>
  <x:si>
    <x:t xml:space="preserve">High</x:t>
  </x:si>
  <x:si>
    <x:t xml:space="preserve">Midpoint</x:t>
  </x:si>
  <x:si>
    <x:t xml:space="preserve">Actual</x:t>
  </x:si>
  <x:si>
    <x:t xml:space="preserve">Beat / miss</x:t>
  </x:si>
  <x:si>
    <x:t xml:space="preserve">Source</x:t>
  </x:si>
  <x:si>
    <x:t xml:space="preserve">Gross margin Y/Y (bps)</x:t>
  </x:si>
  <x:si>
    <x:t xml:space="preserve">positive, not quantified</x:t>
  </x:si>
  <x:si>
    <x:t xml:space="preserve">Q4 FY26 earnings call</x:t>
  </x:si>
  <x:si>
    <x:t xml:space="preserve">SG&amp;A dollars ($m)</x:t>
  </x:si>
  <x:si>
    <x:t xml:space="preserve">Demand creation Y/Y</x:t>
  </x:si>
  <x:si>
    <x:t xml:space="preserve">high single digits</x:t>
  </x:si>
  <x:si>
    <x:t xml:space="preserve">Operating overhead Y/Y</x:t>
  </x:si>
  <x:si>
    <x:t xml:space="preserve">down; not quantified</x:t>
  </x:si>
  <x:si>
    <x:t xml:space="preserve">FY27E</x:t>
  </x:si>
  <x:si>
    <x:t xml:space="preserve">low 20s; not quantified</x:t>
  </x:si>
  <x:si>
    <x:t xml:space="preserve">Expected FX benefit</x:t>
  </x:si>
  <x:si>
    <x:t xml:space="preserve">CapIQ revenue guidance range</x:t>
  </x:si>
  <x:si>
    <x:t xml:space="preserve">S&amp;P Capital IQ original</x:t>
  </x:si>
  <x:si>
    <x:t xml:space="preserve">Gross margin ex tariff recovery (bps Y/Y)</x:t>
  </x:si>
  <x:si>
    <x:t xml:space="preserve">Revenue, currency-neutral</x:t>
  </x:si>
  <x:si>
    <x:t xml:space="preserve">low to mid single-digit decline</x:t>
  </x:si>
  <x:si>
    <x:t xml:space="preserve">Sources</x:t>
  </x:si>
  <x:si>
    <x:t xml:space="preserve">ID</x:t>
  </x:si>
  <x:si>
    <x:t xml:space="preserve">Published</x:t>
  </x:si>
  <x:si>
    <x:t xml:space="preserve">Publisher</x:t>
  </x:si>
  <x:si>
    <x:t xml:space="preserve">URL / file</x:t>
  </x:si>
  <x:si>
    <x:t xml:space="preserve">What it feeds</x:t>
  </x:si>
  <x:si>
    <x:t xml:space="preserve">Model notes / source scope</x:t>
  </x:si>
  <x:si>
    <x:t xml:space="preserve">CAP1</x:t>
  </x:si>
  <x:si>
    <x:t xml:space="preserve">2026-09-24</x:t>
  </x:si>
  <x:si>
    <x:t xml:space="preserve">S&amp;P Capital IQ</x:t>
  </x:si>
  <x:si>
    <x:t xml:space="preserve">NKE_consensus.json</x:t>
  </x:si>
  <x:si>
    <x:t xml:space="preserve">Original consensus; full summary in Inputs!AA100:AB153</x:t>
  </x:si>
  <x:si>
    <x:t xml:space="preserve">Cutoff 2026-09-29 16:49:46 UTC; result scheduled Oct 1 after market close.</x:t>
  </x:si>
  <x:si>
    <x:t xml:space="preserve">CAP2</x:t>
  </x:si>
  <x:si>
    <x:t xml:space="preserve">NKE_history.csv</x:t>
  </x:si>
  <x:si>
    <x:t xml:space="preserve">Six normalized EPS surprise pairs; history in Inputs!B11:I17</x:t>
  </x:si>
  <x:si>
    <x:t xml:space="preserve">CapIQ FY26 Q3 revenue = 11,269; SEC actual = 11,279: preserve both; issuer controls modeled actual.</x:t>
  </x:si>
  <x:si>
    <x:t xml:space="preserve">SEC1</x:t>
  </x:si>
  <x:si>
    <x:t xml:space="preserve">2025-09-30</x:t>
  </x:si>
  <x:si>
    <x:t xml:space="preserve">NIKE / SEC</x:t>
  </x:si>
  <x:si>
    <x:t xml:space="preserve">https://www.sec.gov/Archives/edgar/data/320187/000032018725000091/q1fy26exhibit991er.htm</x:t>
  </x:si>
  <x:si>
    <x:t xml:space="preserve">FY26 Q1 income, regional products, EBIT, balance sheet</x:t>
  </x:si>
  <x:si>
    <x:t xml:space="preserve">No reported shoe pairs / units, customers or churn; 10-K revenue note discloses product and channel dollars.</x:t>
  </x:si>
  <x:si>
    <x:t xml:space="preserve">SEC2</x:t>
  </x:si>
  <x:si>
    <x:t xml:space="preserve">2025-12-18</x:t>
  </x:si>
  <x:si>
    <x:t xml:space="preserve">https://www.sec.gov/Archives/edgar/data/320187/000032018725000138/q2fy26exhibit991er.htm</x:t>
  </x:si>
  <x:si>
    <x:t xml:space="preserve">FY26 Q2 income, segments, balance sheet</x:t>
  </x:si>
  <x:si>
    <x:t xml:space="preserve">Segments include geographic operating regions, Converse plus central divisions and corporate reconciliation.</x:t>
  </x:si>
  <x:si>
    <x:t xml:space="preserve">SEC3</x:t>
  </x:si>
  <x:si>
    <x:t xml:space="preserve">2026-03-31</x:t>
  </x:si>
  <x:si>
    <x:t xml:space="preserve">https://www.sec.gov/Archives/edgar/data/320187/000032018726000026/q3fy26exhibit991er.htm</x:t>
  </x:si>
  <x:si>
    <x:t xml:space="preserve">FY26 Q3 income, segments, balance sheet</x:t>
  </x:si>
  <x:si>
    <x:t xml:space="preserve">No Dates, Consensus or Checks tab: headers here, consensus on Cover, checks in artifacts/checks.md.</x:t>
  </x:si>
  <x:si>
    <x:t xml:space="preserve">SEC4</x:t>
  </x:si>
  <x:si>
    <x:t xml:space="preserve">2026-06-30</x:t>
  </x:si>
  <x:si>
    <x:t xml:space="preserve">https://www.sec.gov/Archives/edgar/data/320187/000032018726000076/q4fy26exhibit991er.htm</x:t>
  </x:si>
  <x:si>
    <x:t xml:space="preserve">FY26 Q4 and annual statements; IEEPA normalized EPS</x:t>
  </x:si>
  <x:si>
    <x:t xml:space="preserve">FY26 10-K reports both USD millions and diluted USD per common share.</x:t>
  </x:si>
  <x:si>
    <x:t xml:space="preserve">SEC5</x:t>
  </x:si>
  <x:si>
    <x:t xml:space="preserve">2026-07-15</x:t>
  </x:si>
  <x:si>
    <x:t xml:space="preserve">https://www.sec.gov/Archives/edgar/data/320187/000032018726000088/nke-20260531.htm</x:t>
  </x:si>
  <x:si>
    <x:t xml:space="preserve">FY26 10-K reporting units, geographic segments, GAAP basis</x:t>
  </x:si>
  <x:si>
    <x:t xml:space="preserve">Tariff recovery Q4 FY26: management $0.72 GAAP less $0.52 = $0.20 adjusted; forecast assumes no repeat.</x:t>
  </x:si>
  <x:si>
    <x:t xml:space="preserve">SEC6</x:t>
  </x:si>
  <x:si>
    <x:t xml:space="preserve">2025-07-17</x:t>
  </x:si>
  <x:si>
    <x:t xml:space="preserve">https://www.sec.gov/Archives/edgar/data/320187/000032018725000047/nke-20250531.htm</x:t>
  </x:si>
  <x:si>
    <x:t xml:space="preserve">FY25 comparative filing and equity benchmark</x:t>
  </x:si>
  <x:si>
    <x:t xml:space="preserve">FY26 cost of sales = sum of four FY26 quarters: $26,487m; FY26 gross profit $19,911m.</x:t>
  </x:si>
  <x:si>
    <x:t xml:space="preserve">SEC7</x:t>
  </x:si>
  <x:si>
    <x:t xml:space="preserve">2025-10-01</x:t>
  </x:si>
  <x:si>
    <x:t xml:space="preserve">https://www.sec.gov/Archives/edgar/data/320187/000032018725000097/nke-20250831.htm</x:t>
  </x:si>
  <x:si>
    <x:t xml:space="preserve">FY26 Q1 cash flows, product/channel splits</x:t>
  </x:si>
  <x:si>
    <x:t xml:space="preserve">Upside: Jefferies $0.48 EPS from expense discipline. Downside: UBS $0.39 on deteriorating channel checks.</x:t>
  </x:si>
  <x:si>
    <x:t xml:space="preserve">SEC8</x:t>
  </x:si>
  <x:si>
    <x:t xml:space="preserve">2025-12-30</x:t>
  </x:si>
  <x:si>
    <x:t xml:space="preserve">https://www.sec.gov/Archives/edgar/data/320187/000032018725000151/nke-20251130.htm</x:t>
  </x:si>
  <x:si>
    <x:t xml:space="preserve">FY26 Q2 six-month cumulative cash and channel</x:t>
  </x:si>
  <x:si>
    <x:t xml:space="preserve">DKS reported promotion pressure Aug 25, before Sept 24 consensus: do not apply a second full adjustment.</x:t>
  </x:si>
  <x:si>
    <x:t xml:space="preserve">SEC9</x:t>
  </x:si>
  <x:si>
    <x:t xml:space="preserve">2026-04-01</x:t>
  </x:si>
  <x:si>
    <x:t xml:space="preserve">https://www.sec.gov/Archives/edgar/data/320187/000032018726000037/nke-20260228.htm</x:t>
  </x:si>
  <x:si>
    <x:t xml:space="preserve">FY26 Q3 nine-month cumulative cash and channel</x:t>
  </x:si>
  <x:si>
    <x:t xml:space="preserve">No target-quarter result used; original 17 normalized EPS contributors (23 GAAP).</x:t>
  </x:si>
  <x:si>
    <x:t xml:space="preserve">SEC10</x:t>
  </x:si>
  <x:si>
    <x:t xml:space="preserve">https://www.sec.gov/Archives/edgar/data/320187/000032018726000088/R7.htm</x:t>
  </x:si>
  <x:si>
    <x:t xml:space="preserve">FY26 and FY25 annual cash-flow filing tables</x:t>
  </x:si>
  <x:si>
    <x:t xml:space="preserve">Forecast BS line movements tie explicitly to cash-flow operating drivers, capex/depreciation and equity rollforward; Balance Sheet H41 sums individual checks H42:H49 (not a plug).</x:t>
  </x:si>
  <x:si>
    <x:t xml:space="preserve">SEC11</x:t>
  </x:si>
  <x:si>
    <x:t xml:space="preserve">https://www.sec.gov/Archives/edgar/data/320187/000032018726000088/R23.htm</x:t>
  </x:si>
  <x:si>
    <x:t xml:space="preserve">FY26 annual NIKE / Converse product and channel splits</x:t>
  </x:si>
  <x:si>
    <x:t xml:space="preserve">Converse product-level currency-neutral rates not disclosed; zero product FX inputs are explicit assumptions, not issuer-reported FX.</x:t>
  </x:si>
  <x:si>
    <x:t xml:space="preserve">CALL</x:t>
  </x:si>
  <x:si>
    <x:t xml:space="preserve">NIKE earnings call</x:t>
  </x:si>
  <x:si>
    <x:t xml:space="preserve">https://exa.ai/library/markets/stocks/NKE/earnings/FY2026/Q4/transcript</x:t>
  </x:si>
  <x:si>
    <x:t xml:space="preserve">Q1 revenue decline, gross margin, SG&amp;A and tax guidance</x:t>
  </x:si>
  <x:si>
    <x:t xml:space="preserve">Corporate hedge revenue was negative in its year-ago base; Y/Y growth is not meaningful and is left unavailable.</x:t>
  </x:si>
  <x:si>
    <x:t xml:space="preserve">REL</x:t>
  </x:si>
  <x:si>
    <x:t xml:space="preserve">2026-08-28</x:t>
  </x:si>
  <x:si>
    <x:t xml:space="preserve">NIKE / Business Wire</x:t>
  </x:si>
  <x:si>
    <x:t xml:space="preserve">https://www.businesswire.com/news/home/20260828161061/en/NIKE-Inc.-Announces-First-Quarter-Fiscal-2027-Earnings-and-Conference-Call</x:t>
  </x:si>
  <x:si>
    <x:t xml:space="preserve">Report date and cutoff eligibility; no result yet</x:t>
  </x:si>
  <x:si>
    <x:t xml:space="preserve">FY26 10-K reports no shoe-unit or customer-count movement ladder; omitted rather than invented.</x:t>
  </x:si>
  <x:si>
    <x:t xml:space="preserve">DKS</x:t>
  </x:si>
  <x:si>
    <x:t xml:space="preserve">2026-08-25</x:t>
  </x:si>
  <x:si>
    <x:t xml:space="preserve">DICK’S Sporting Goods / SEC</x:t>
  </x:si>
  <x:si>
    <x:t xml:space="preserve">https://www.sec.gov/Archives/edgar/data/1089063/000108906326000033/dks-2026801xex991earningsr.htm</x:t>
  </x:si>
  <x:si>
    <x:t xml:space="preserve">Foot Locker promotional/legacy sneaker downside</x:t>
  </x:si>
  <x:si>
    <x:t xml:space="preserve">SEC filing dates for SEC7–SEC9 verified against SEC accession index filing-date fields.</x:t>
  </x:si>
  <x:si>
    <x:t xml:space="preserve">UBS</x:t>
  </x:si>
  <x:si>
    <x:t xml:space="preserve">2026-09-18</x:t>
  </x:si>
  <x:si>
    <x:t xml:space="preserve">UBS via Proactive</x:t>
  </x:si>
  <x:si>
    <x:t xml:space="preserve">https://www.proactiveinvestors.com/companies/news/1098771/nike-faces-earnings-pressure-as-ubs-cuts-price-target-1098771.html</x:t>
  </x:si>
  <x:si>
    <x:t xml:space="preserve">US direct -mid-single-digit; 5-cent EPS miss scenario</x:t>
  </x:si>
  <x:si>
    <x:t xml:space="preserve">NIKE Brand FX is weighted from disclosed four geographic FX impacts; immaterial Brand Divisions FX is assumed zero because no standalone FX attribution is usable for this reconstruction.</x:t>
  </x:si>
  <x:si>
    <x:t xml:space="preserve">JEF</x:t>
  </x:si>
  <x:si>
    <x:t xml:space="preserve">2026-09-28</x:t>
  </x:si>
  <x:si>
    <x:t xml:space="preserve">Jefferies via Proactive</x:t>
  </x:si>
  <x:si>
    <x:t xml:space="preserve">https://www.proactiveinvestors.com/companies/news/1099244/nike-set-for-q1-beat-as-margins-improve-jefferies-says-1099244.html</x:t>
  </x:si>
  <x:si>
    <x:t xml:space="preserve">High-end sales and lower SG&amp;A; +4-cent beat scenario</x:t>
  </x:si>
  <x:si>
    <x:t xml:space="preserve">Wholesale and NIKE Direct product-level FX is not separately disclosed in the quarterly revenue note; category FX assumptions of zero are explicitly illustrative, not issuer-reported rates.</x:t>
  </x:si>
  <x:si>
    <x:t xml:space="preserve">IND</x:t>
  </x:si>
  <x:si>
    <x:t xml:space="preserve">NSGA / Census</x:t>
  </x:si>
  <x:si>
    <x:t xml:space="preserve">https://nsga.org/news/us-census-monthly-retail-trade-report-july-2026/</x:t>
  </x:si>
  <x:si>
    <x:t xml:space="preserve">July sporting goods store sales +7.5% Y/Y; indirect signal</x:t>
  </x:si>
  <x:si>
    <x:t xml:space="preserve">SIZE</x:t>
  </x:si>
  <x:si>
    <x:t xml:space="preserve">2026-09-26</x:t>
  </x:si>
  <x:si>
    <x:t xml:space="preserve">TotalMarketCap / Nasdaq</x:t>
  </x:si>
  <x:si>
    <x:t xml:space="preserve">https://totalmarketcap.com/company/nike-nke</x:t>
  </x:si>
  <x:si>
    <x:t xml:space="preserve">Sep 25 $53.391bn market cap; large cohort</x:t>
  </x:si>
  <x:si>
    <x:t xml:space="preserve">INDEX</x:t>
  </x:si>
  <x:si>
    <x:t xml:space="preserve">2026-09-22</x:t>
  </x:si>
  <x:si>
    <x:t xml:space="preserve">WWD</x:t>
  </x:si>
  <x:si>
    <x:t xml:space="preserve">https://wwd.com/footwear-news/shoe-industry-news/nike-shares-active-listing-broader-s-p-500-index-1239253853/</x:t>
  </x:si>
  <x:si>
    <x:t xml:space="preserve">S&amp;P 500 member despite S&amp;P 100 removal</x:t>
  </x:si>
  <x:si>
    <x:t xml:space="preserve">Inputs</x:t>
  </x:si>
  <x:si>
    <x:t xml:space="preserve">S&amp;P Capital IQ — historical earnings surprises (original input)</x:t>
  </x:si>
  <x:si>
    <x:t xml:space="preserve">Input provenance, calibration and assumptions (complete summary in AA100:AB153)</x:t>
  </x:si>
  <x:si>
    <x:t xml:space="preserve">period_end_date</x:t>
  </x:si>
  <x:si>
    <x:t xml:space="preserve">NaN</x:t>
  </x:si>
  <x:si>
    <x:t xml:space="preserve">Original file SHA256</x:t>
  </x:si>
  <x:si>
    <x:t xml:space="preserve">Source key</x:t>
  </x:si>
  <x:si>
    <x:t xml:space="preserve">USD millions / input</x:t>
  </x:si>
  <x:si>
    <x:t xml:space="preserve">SEC source file</x:t>
  </x:si>
  <x:si>
    <x:t xml:space="preserve">Source value</x:t>
  </x:si>
  <x:si>
    <x:t xml:space="preserve">Source URL ID</x:t>
  </x:si>
  <x:si>
    <x:t xml:space="preserve">Channel / period</x:t>
  </x:si>
  <x:si>
    <x:t xml:space="preserve">Value ($m)</x:t>
  </x:si>
  <x:si>
    <x:t xml:space="preserve">Converse by product</x:t>
  </x:si>
  <x:si>
    <x:t xml:space="preserve">Input</x:t>
  </x:si>
  <x:si>
    <x:t xml:space="preserve">Historical comparison</x:t>
  </x:si>
  <x:si>
    <x:t xml:space="preserve">Prior-year $m</x:t>
  </x:si>
  <x:si>
    <x:t xml:space="preserve">Currency neutral Y/Y</x:t>
  </x:si>
  <x:si>
    <x:t xml:space="preserve">Interpretation</x:t>
  </x:si>
  <x:si>
    <x:t xml:space="preserve">Prior-year disclosed line</x:t>
  </x:si>
  <x:si>
    <x:t xml:space="preserve">USD $m</x:t>
  </x:si>
  <x:si>
    <x:t xml:space="preserve">Prior year NIKE Direct revenue ($m)</x:t>
  </x:si>
  <x:si>
    <x:t xml:space="preserve">Prior gross margin</x:t>
  </x:si>
  <x:si>
    <x:t xml:space="preserve">Reported rate</x:t>
  </x:si>
  <x:si>
    <x:t xml:space="preserve">Segment margin comparison</x:t>
  </x:si>
  <x:si>
    <x:t xml:space="preserve">Prior EBIT ($m)</x:t>
  </x:si>
  <x:si>
    <x:t xml:space="preserve">SEC source release</x:t>
  </x:si>
  <x:si>
    <x:t xml:space="preserve">NIKE Brand prior comparable period</x:t>
  </x:si>
  <x:si>
    <x:t xml:space="preserve">Revenues ($m)</x:t>
  </x:si>
  <x:si>
    <x:t xml:space="preserve">07e6e2b9401a407b28700ffa818e0a532a0e76348bf33e77db46831886ae358a</x:t>
  </x:si>
  <x:si>
    <x:t xml:space="preserve">income / 1 / Revenues</x:t>
  </x:si>
  <x:si>
    <x:t xml:space="preserve">www_sec_gov_Archives_edgar_data_320187_000032018725000091_q1_5a53fe26.md</x:t>
  </x:si>
  <x:si>
    <x:t xml:space="preserve">SEC income</x:t>
  </x:si>
  <x:si>
    <x:t xml:space="preserve">Q1 / North America / Wholesale</x:t>
  </x:si>
  <x:si>
    <x:t xml:space="preserve">10-Q / 10-K</x:t>
  </x:si>
  <x:si>
    <x:t xml:space="preserve">Q1 / Converse / Footwear</x:t>
  </x:si>
  <x:si>
    <x:t xml:space="preserve">SEC revenue disaggregation</x:t>
  </x:si>
  <x:si>
    <x:t xml:space="preserve">1 / North America / Footwear</x:t>
  </x:si>
  <x:si>
    <x:t xml:space="preserve">Reported currency-neutral % from SEC table</x:t>
  </x:si>
  <x:si>
    <x:t xml:space="preserve">Q1FY25 Converse Footwear</x:t>
  </x:si>
  <x:si>
    <x:t xml:space="preserve">SEC 10-Q revenue note / FY26 10-K R23</x:t>
  </x:si>
  <x:si>
    <x:t xml:space="preserve">1Q25 NIKE Brand direct</x:t>
  </x:si>
  <x:si>
    <x:t xml:space="preserve">1Q25</x:t>
  </x:si>
  <x:si>
    <x:t xml:space="preserve">Q1FY25 / North America</x:t>
  </x:si>
  <x:si>
    <x:t xml:space="preserve">q1fy26exhibit991er.htm</x:t>
  </x:si>
  <x:si>
    <x:t xml:space="preserve">bbc2c3aeae9651f8a2e43539e23a2a57be0cca5c6b749cb1dc7cafa275a5c677</x:t>
  </x:si>
  <x:si>
    <x:t xml:space="preserve">income / 1 / Cost of sales</x:t>
  </x:si>
  <x:si>
    <x:t xml:space="preserve">Q1 / North America / NIKE Direct</x:t>
  </x:si>
  <x:si>
    <x:t xml:space="preserve">Q1 / Converse / Apparel</x:t>
  </x:si>
  <x:si>
    <x:t xml:space="preserve">1 / North America / Apparel</x:t>
  </x:si>
  <x:si>
    <x:t xml:space="preserve">Q1FY25 Converse Apparel</x:t>
  </x:si>
  <x:si>
    <x:t xml:space="preserve">2Q25 NIKE Brand direct</x:t>
  </x:si>
  <x:si>
    <x:t xml:space="preserve">2Q25</x:t>
  </x:si>
  <x:si>
    <x:t xml:space="preserve">Q1FY25 / EMEA</x:t>
  </x:si>
  <x:si>
    <x:t xml:space="preserve">Consensus captured</x:t>
  </x:si>
  <x:si>
    <x:t xml:space="preserve">2026-09-24 (date only; timestamp unknown)</x:t>
  </x:si>
  <x:si>
    <x:t xml:space="preserve">income / 1 / Gross profit</x:t>
  </x:si>
  <x:si>
    <x:t xml:space="preserve">Q1 / Europe, Middle East &amp; Africa / Wholesale</x:t>
  </x:si>
  <x:si>
    <x:t xml:space="preserve">Q1 / Converse / Equipment</x:t>
  </x:si>
  <x:si>
    <x:t xml:space="preserve">1 / North America / Equipment</x:t>
  </x:si>
  <x:si>
    <x:t xml:space="preserve">Q1FY25 Converse Equipment</x:t>
  </x:si>
  <x:si>
    <x:t xml:space="preserve">3Q25 NIKE Brand direct</x:t>
  </x:si>
  <x:si>
    <x:t xml:space="preserve">3Q25</x:t>
  </x:si>
  <x:si>
    <x:t xml:space="preserve">Q1FY25 / Greater China</x:t>
  </x:si>
  <x:si>
    <x:t xml:space="preserve">Normalized contributors</x:t>
  </x:si>
  <x:si>
    <x:t xml:space="preserve">income / 1 / Gross margin</x:t>
  </x:si>
  <x:si>
    <x:t xml:space="preserve">Q1 / Europe, Middle East &amp; Africa / NIKE Direct</x:t>
  </x:si>
  <x:si>
    <x:t xml:space="preserve">Q1 / Converse / Other</x:t>
  </x:si>
  <x:si>
    <x:t xml:space="preserve">1 / EMEA / Footwear</x:t>
  </x:si>
  <x:si>
    <x:t xml:space="preserve">Q1FY25 Converse Other</x:t>
  </x:si>
  <x:si>
    <x:t xml:space="preserve">4Q25 NIKE Brand direct</x:t>
  </x:si>
  <x:si>
    <x:t xml:space="preserve">4Q25</x:t>
  </x:si>
  <x:si>
    <x:t xml:space="preserve">Q1FY25 / APLA</x:t>
  </x:si>
  <x:si>
    <x:t xml:space="preserve">income / 1 / Demand creation expense</x:t>
  </x:si>
  <x:si>
    <x:t xml:space="preserve">Q1 / Greater China / Wholesale</x:t>
  </x:si>
  <x:si>
    <x:t xml:space="preserve">Q2 / Converse / Footwear</x:t>
  </x:si>
  <x:si>
    <x:t xml:space="preserve">1 / EMEA / Apparel</x:t>
  </x:si>
  <x:si>
    <x:t xml:space="preserve">Q2FY25 Converse Footwear</x:t>
  </x:si>
  <x:si>
    <x:t xml:space="preserve">FY25 NIKE Brand direct</x:t>
  </x:si>
  <x:si>
    <x:t xml:space="preserve">FY25</x:t>
  </x:si>
  <x:si>
    <x:t xml:space="preserve">Q1FY25 / Converse</x:t>
  </x:si>
  <x:si>
    <x:t xml:space="preserve">income / 1 / Operating overhead expense</x:t>
  </x:si>
  <x:si>
    <x:t xml:space="preserve">Q1 / Greater China / NIKE Direct</x:t>
  </x:si>
  <x:si>
    <x:t xml:space="preserve">Q2 / Converse / Apparel</x:t>
  </x:si>
  <x:si>
    <x:t xml:space="preserve">1 / EMEA / Equipment</x:t>
  </x:si>
  <x:si>
    <x:t xml:space="preserve">Q2FY25 Converse Apparel</x:t>
  </x:si>
  <x:si>
    <x:t xml:space="preserve">Q2FY25 / North America</x:t>
  </x:si>
  <x:si>
    <x:t xml:space="preserve">q2fy26exhibit991er.htm</x:t>
  </x:si>
  <x:si>
    <x:t xml:space="preserve">income / 1 / Total selling and administrative expense</x:t>
  </x:si>
  <x:si>
    <x:t xml:space="preserve">Q1 / Asia Pacific &amp; Latin America / Wholesale</x:t>
  </x:si>
  <x:si>
    <x:t xml:space="preserve">Q2 / Converse / Equipment</x:t>
  </x:si>
  <x:si>
    <x:t xml:space="preserve">1 / Greater China / Footwear</x:t>
  </x:si>
  <x:si>
    <x:t xml:space="preserve">Q2FY25 Converse Equipment</x:t>
  </x:si>
  <x:si>
    <x:t xml:space="preserve">Q2FY25 / EMEA</x:t>
  </x:si>
  <x:si>
    <x:t xml:space="preserve">income / 1 / % of revenues</x:t>
  </x:si>
  <x:si>
    <x:t xml:space="preserve">Q1 / Asia Pacific &amp; Latin America / NIKE Direct</x:t>
  </x:si>
  <x:si>
    <x:t xml:space="preserve">Q2 / Converse / Other</x:t>
  </x:si>
  <x:si>
    <x:t xml:space="preserve">1 / Greater China / Apparel</x:t>
  </x:si>
  <x:si>
    <x:t xml:space="preserve">Q2FY25 Converse Other</x:t>
  </x:si>
  <x:si>
    <x:t xml:space="preserve">Q2FY25 / Greater China</x:t>
  </x:si>
  <x:si>
    <x:t xml:space="preserve">income / 1 / Interest expense (income), net</x:t>
  </x:si>
  <x:si>
    <x:t xml:space="preserve">Q1 / Converse / Wholesale</x:t>
  </x:si>
  <x:si>
    <x:t xml:space="preserve">Q3 / Converse / Footwear</x:t>
  </x:si>
  <x:si>
    <x:t xml:space="preserve">1 / Greater China / Equipment</x:t>
  </x:si>
  <x:si>
    <x:t xml:space="preserve">Q3FY25 Converse Footwear</x:t>
  </x:si>
  <x:si>
    <x:t xml:space="preserve">Q2FY25 / APLA</x:t>
  </x:si>
  <x:si>
    <x:t xml:space="preserve">income / 1 / Other (income) expense, net</x:t>
  </x:si>
  <x:si>
    <x:t xml:space="preserve">Q1 / Converse / NIKE Direct</x:t>
  </x:si>
  <x:si>
    <x:t xml:space="preserve">Q3 / Converse / Apparel</x:t>
  </x:si>
  <x:si>
    <x:t xml:space="preserve">1 / APLA / Footwear</x:t>
  </x:si>
  <x:si>
    <x:t xml:space="preserve">Q3FY25 Converse Apparel</x:t>
  </x:si>
  <x:si>
    <x:t xml:space="preserve">Q2FY25 / Converse</x:t>
  </x:si>
  <x:si>
    <x:t xml:space="preserve">income / 1 / Income before income taxes</x:t>
  </x:si>
  <x:si>
    <x:t xml:space="preserve">Q2 / North America / Wholesale</x:t>
  </x:si>
  <x:si>
    <x:t xml:space="preserve">Q3 / Converse / Equipment</x:t>
  </x:si>
  <x:si>
    <x:t xml:space="preserve">1 / APLA / Apparel</x:t>
  </x:si>
  <x:si>
    <x:t xml:space="preserve">Q3FY25 Converse Equipment</x:t>
  </x:si>
  <x:si>
    <x:t xml:space="preserve">Q3FY25 / North America</x:t>
  </x:si>
  <x:si>
    <x:t xml:space="preserve">q3fy26exhibit991er.htm</x:t>
  </x:si>
  <x:si>
    <x:t xml:space="preserve">income / 1 / Income tax expense</x:t>
  </x:si>
  <x:si>
    <x:t xml:space="preserve">Q2 / North America / NIKE Direct</x:t>
  </x:si>
  <x:si>
    <x:t xml:space="preserve">Q3 / Converse / Other</x:t>
  </x:si>
  <x:si>
    <x:t xml:space="preserve">1 / APLA / Equipment</x:t>
  </x:si>
  <x:si>
    <x:t xml:space="preserve">Q3FY25 Converse Other</x:t>
  </x:si>
  <x:si>
    <x:t xml:space="preserve">Q3FY25 / EMEA</x:t>
  </x:si>
  <x:si>
    <x:t xml:space="preserve">Market capitalization (USD bn)</x:t>
  </x:si>
  <x:si>
    <x:t xml:space="preserve">income / 1 / Effective tax rate</x:t>
  </x:si>
  <x:si>
    <x:t xml:space="preserve">Q2 / Europe, Middle East &amp; Africa / Wholesale</x:t>
  </x:si>
  <x:si>
    <x:t xml:space="preserve">FY26 / Converse / Footwear</x:t>
  </x:si>
  <x:si>
    <x:t xml:space="preserve">2 / North America / Footwear</x:t>
  </x:si>
  <x:si>
    <x:t xml:space="preserve">www_sec_gov_Archives_edgar_data_320187_000032018725000138_q2_b2e3bac7.md</x:t>
  </x:si>
  <x:si>
    <x:t xml:space="preserve">FY25 Converse Footwear</x:t>
  </x:si>
  <x:si>
    <x:t xml:space="preserve">Q3FY25 / Greater China</x:t>
  </x:si>
  <x:si>
    <x:t xml:space="preserve">S&amp;P 500 member</x:t>
  </x:si>
  <x:si>
    <x:t xml:space="preserve">Yes</x:t>
  </x:si>
  <x:si>
    <x:t xml:space="preserve">income / 1 / NET INCOME</x:t>
  </x:si>
  <x:si>
    <x:t xml:space="preserve">Q2 / Europe, Middle East &amp; Africa / NIKE Direct</x:t>
  </x:si>
  <x:si>
    <x:t xml:space="preserve">FY26 / Converse / Apparel</x:t>
  </x:si>
  <x:si>
    <x:t xml:space="preserve">2 / North America / Apparel</x:t>
  </x:si>
  <x:si>
    <x:t xml:space="preserve">FY25 Converse Apparel</x:t>
  </x:si>
  <x:si>
    <x:t xml:space="preserve">Q3FY25 / APLA</x:t>
  </x:si>
  <x:si>
    <x:t xml:space="preserve">Size cohort prior</x:t>
  </x:si>
  <x:si>
    <x:t xml:space="preserve">income / 1 / Basic</x:t>
  </x:si>
  <x:si>
    <x:t xml:space="preserve">Q2 / Greater China / Wholesale</x:t>
  </x:si>
  <x:si>
    <x:t xml:space="preserve">FY26 / Converse / Equipment</x:t>
  </x:si>
  <x:si>
    <x:t xml:space="preserve">2 / North America / Equipment</x:t>
  </x:si>
  <x:si>
    <x:t xml:space="preserve">FY25 Converse Equipment</x:t>
  </x:si>
  <x:si>
    <x:t xml:space="preserve">Q3FY25 / Converse</x:t>
  </x:si>
  <x:si>
    <x:t xml:space="preserve">Prior pseudo-observations</x:t>
  </x:si>
  <x:si>
    <x:t xml:space="preserve">income / 1 / Diluted</x:t>
  </x:si>
  <x:si>
    <x:t xml:space="preserve">Q2 / Greater China / NIKE Direct</x:t>
  </x:si>
  <x:si>
    <x:t xml:space="preserve">FY26 / Converse / Other</x:t>
  </x:si>
  <x:si>
    <x:t xml:space="preserve">2 / EMEA / Footwear</x:t>
  </x:si>
  <x:si>
    <x:t xml:space="preserve">FY25 Converse Other</x:t>
  </x:si>
  <x:si>
    <x:t xml:space="preserve">Q4FY25 / North America</x:t>
  </x:si>
  <x:si>
    <x:t xml:space="preserve">q4fy26exhibit991er.htm</x:t>
  </x:si>
  <x:si>
    <x:t xml:space="preserve">Strict historical EPS beats</x:t>
  </x:si>
  <x:si>
    <x:t xml:space="preserve">income / 1 / Dividends declared per common share</x:t>
  </x:si>
  <x:si>
    <x:t xml:space="preserve">Q2 / Asia Pacific &amp; Latin America / Wholesale</x:t>
  </x:si>
  <x:si>
    <x:t xml:space="preserve">2 / EMEA / Apparel</x:t>
  </x:si>
  <x:si>
    <x:t xml:space="preserve">Q4FY25 Converse Footwear</x:t>
  </x:si>
  <x:si>
    <x:t xml:space="preserve">FY25 annual less Q1–Q3</x:t>
  </x:si>
  <x:si>
    <x:t xml:space="preserve">Q4FY25 / EMEA</x:t>
  </x:si>
  <x:si>
    <x:t xml:space="preserve">Valid historical EPS pairs</x:t>
  </x:si>
  <x:si>
    <x:t xml:space="preserve">income / 2 / Revenues</x:t>
  </x:si>
  <x:si>
    <x:t xml:space="preserve">Q2 / Asia Pacific &amp; Latin America / NIKE Direct</x:t>
  </x:si>
  <x:si>
    <x:t xml:space="preserve">2 / EMEA / Equipment</x:t>
  </x:si>
  <x:si>
    <x:t xml:space="preserve">Q4FY25 Converse Apparel</x:t>
  </x:si>
  <x:si>
    <x:t xml:space="preserve">Q4FY25 / Greater China</x:t>
  </x:si>
  <x:si>
    <x:t xml:space="preserve">Starting probability</x:t>
  </x:si>
  <x:si>
    <x:t xml:space="preserve">income / 2 / Cost of sales</x:t>
  </x:si>
  <x:si>
    <x:t xml:space="preserve">Q2 / Converse / Wholesale</x:t>
  </x:si>
  <x:si>
    <x:t xml:space="preserve">2 / Greater China / Footwear</x:t>
  </x:si>
  <x:si>
    <x:t xml:space="preserve">Q4FY25 Converse Equipment</x:t>
  </x:si>
  <x:si>
    <x:t xml:space="preserve">Q4FY25 / APLA</x:t>
  </x:si>
  <x:si>
    <x:t xml:space="preserve">Quarter-specific update</x:t>
  </x:si>
  <x:si>
    <x:t xml:space="preserve">income / 2 / Gross profit</x:t>
  </x:si>
  <x:si>
    <x:t xml:space="preserve">Q2 / Converse / NIKE Direct</x:t>
  </x:si>
  <x:si>
    <x:t xml:space="preserve">2 / Greater China / Apparel</x:t>
  </x:si>
  <x:si>
    <x:t xml:space="preserve">Q4FY25 Converse Other</x:t>
  </x:si>
  <x:si>
    <x:t xml:space="preserve">Q4FY25 / Converse</x:t>
  </x:si>
  <x:si>
    <x:t xml:space="preserve">Final P(beat)</x:t>
  </x:si>
  <x:si>
    <x:t xml:space="preserve">income / 2 / Gross margin</x:t>
  </x:si>
  <x:si>
    <x:t xml:space="preserve">Q3 / North America / Wholesale</x:t>
  </x:si>
  <x:si>
    <x:t xml:space="preserve">2 / Greater China / Equipment</x:t>
  </x:si>
  <x:si>
    <x:t xml:space="preserve">Prior FY revenue 0</x:t>
  </x:si>
  <x:si>
    <x:t xml:space="preserve">FY26 SEC issuer release</x:t>
  </x:si>
  <x:si>
    <x:t xml:space="preserve">FY25 / North America</x:t>
  </x:si>
  <x:si>
    <x:t xml:space="preserve">Forecast confidence (judgmental)</x:t>
  </x:si>
  <x:si>
    <x:t xml:space="preserve">medium</x:t>
  </x:si>
  <x:si>
    <x:t xml:space="preserve">income / 2 / Demand creation expense</x:t>
  </x:si>
  <x:si>
    <x:t xml:space="preserve">Q3 / North America / NIKE Direct</x:t>
  </x:si>
  <x:si>
    <x:t xml:space="preserve">2 / APLA / Footwear</x:t>
  </x:si>
  <x:si>
    <x:t xml:space="preserve">Prior FY revenue 1</x:t>
  </x:si>
  <x:si>
    <x:t xml:space="preserve">FY25 / EMEA</x:t>
  </x:si>
  <x:si>
    <x:t xml:space="preserve">income / 2 / Operating overhead expense</x:t>
  </x:si>
  <x:si>
    <x:t xml:space="preserve">Q3 / Europe, Middle East &amp; Africa / Wholesale</x:t>
  </x:si>
  <x:si>
    <x:t xml:space="preserve">2 / APLA / Apparel</x:t>
  </x:si>
  <x:si>
    <x:t xml:space="preserve">Prior FY revenue 2</x:t>
  </x:si>
  <x:si>
    <x:t xml:space="preserve">FY25 / Greater China</x:t>
  </x:si>
  <x:si>
    <x:t xml:space="preserve">income / 2 / Total selling and administrative expense</x:t>
  </x:si>
  <x:si>
    <x:t xml:space="preserve">Q3 / Europe, Middle East &amp; Africa / NIKE Direct</x:t>
  </x:si>
  <x:si>
    <x:t xml:space="preserve">2 / APLA / Equipment</x:t>
  </x:si>
  <x:si>
    <x:t xml:space="preserve">Prior FY revenue 3</x:t>
  </x:si>
  <x:si>
    <x:t xml:space="preserve">FY25 / APLA</x:t>
  </x:si>
  <x:si>
    <x:t xml:space="preserve">income / 2 / % of revenues</x:t>
  </x:si>
  <x:si>
    <x:t xml:space="preserve">Q3 / Greater China / Wholesale</x:t>
  </x:si>
  <x:si>
    <x:t xml:space="preserve">3 / North America / Footwear</x:t>
  </x:si>
  <x:si>
    <x:t xml:space="preserve">www_sec_gov_Archives_edgar_data_320187_000032018726000026_q3_dd3e8aff.md</x:t>
  </x:si>
  <x:si>
    <x:t xml:space="preserve">Prior FY revenue 4</x:t>
  </x:si>
  <x:si>
    <x:t xml:space="preserve">FY25 / Converse</x:t>
  </x:si>
  <x:si>
    <x:t xml:space="preserve">income / 2 / Interest (income) expense, net</x:t>
  </x:si>
  <x:si>
    <x:t xml:space="preserve">Q3 / Greater China / NIKE Direct</x:t>
  </x:si>
  <x:si>
    <x:t xml:space="preserve">3 / North America / Apparel</x:t>
  </x:si>
  <x:si>
    <x:t xml:space="preserve">Prior Global Brand Divisions 0</x:t>
  </x:si>
  <x:si>
    <x:t xml:space="preserve">income / 2 / Other (income) expense, net</x:t>
  </x:si>
  <x:si>
    <x:t xml:space="preserve">Q3 / Asia Pacific &amp; Latin America / Wholesale</x:t>
  </x:si>
  <x:si>
    <x:t xml:space="preserve">3 / North America / Equipment</x:t>
  </x:si>
  <x:si>
    <x:t xml:space="preserve">Prior Global Brand Divisions 1</x:t>
  </x:si>
  <x:si>
    <x:t xml:space="preserve">income / 2 / Income before income taxes</x:t>
  </x:si>
  <x:si>
    <x:t xml:space="preserve">Q3 / Asia Pacific &amp; Latin America / NIKE Direct</x:t>
  </x:si>
  <x:si>
    <x:t xml:space="preserve">3 / EMEA / Footwear</x:t>
  </x:si>
  <x:si>
    <x:t xml:space="preserve">Prior Global Brand Divisions 2</x:t>
  </x:si>
  <x:si>
    <x:t xml:space="preserve">income / 2 / Income tax expense</x:t>
  </x:si>
  <x:si>
    <x:t xml:space="preserve">Q3 / Converse / Wholesale</x:t>
  </x:si>
  <x:si>
    <x:t xml:space="preserve">3 / EMEA / Apparel</x:t>
  </x:si>
  <x:si>
    <x:t xml:space="preserve">Prior Global Brand Divisions 3</x:t>
  </x:si>
  <x:si>
    <x:t xml:space="preserve">Quarter</x:t>
  </x:si>
  <x:si>
    <x:t xml:space="preserve">Normalized actual</x:t>
  </x:si>
  <x:si>
    <x:t xml:space="preserve">income / 2 / Effective tax rate</x:t>
  </x:si>
  <x:si>
    <x:t xml:space="preserve">Q3 / Converse / NIKE Direct</x:t>
  </x:si>
  <x:si>
    <x:t xml:space="preserve">Surprise vs original consensus</x:t>
  </x:si>
  <x:si>
    <x:t xml:space="preserve">3 / EMEA / Equipment</x:t>
  </x:si>
  <x:si>
    <x:t xml:space="preserve">Prior Global Brand Divisions 4</x:t>
  </x:si>
  <x:si>
    <x:t xml:space="preserve">Q3 FY25</x:t>
  </x:si>
  <x:si>
    <x:t xml:space="preserve">income / 2 / NET INCOME</x:t>
  </x:si>
  <x:si>
    <x:t xml:space="preserve">FY26 / North America / Wholesale</x:t>
  </x:si>
  <x:si>
    <x:t xml:space="preserve">3 / Greater China / Footwear</x:t>
  </x:si>
  <x:si>
    <x:t xml:space="preserve">Q4 FY25</x:t>
  </x:si>
  <x:si>
    <x:t xml:space="preserve">income / 2 / Basic</x:t>
  </x:si>
  <x:si>
    <x:t xml:space="preserve">FY26 / North America / NIKE Direct</x:t>
  </x:si>
  <x:si>
    <x:t xml:space="preserve">3 / Greater China / Apparel</x:t>
  </x:si>
  <x:si>
    <x:t xml:space="preserve">Q1 FY26</x:t>
  </x:si>
  <x:si>
    <x:t xml:space="preserve">income / 2 / Diluted</x:t>
  </x:si>
  <x:si>
    <x:t xml:space="preserve">FY26 / Europe, Middle East &amp; Africa / Wholesale</x:t>
  </x:si>
  <x:si>
    <x:t xml:space="preserve">3 / Greater China / Equipment</x:t>
  </x:si>
  <x:si>
    <x:t xml:space="preserve">Q2 FY26</x:t>
  </x:si>
  <x:si>
    <x:t xml:space="preserve">income / 2 / Dividends declared per common share</x:t>
  </x:si>
  <x:si>
    <x:t xml:space="preserve">FY26 / Europe, Middle East &amp; Africa / NIKE Direct</x:t>
  </x:si>
  <x:si>
    <x:t xml:space="preserve">3 / APLA / Footwear</x:t>
  </x:si>
  <x:si>
    <x:t xml:space="preserve">Q3 FY26</x:t>
  </x:si>
  <x:si>
    <x:t xml:space="preserve">income / 3 / Revenues</x:t>
  </x:si>
  <x:si>
    <x:t xml:space="preserve">FY26 / Greater China / Wholesale</x:t>
  </x:si>
  <x:si>
    <x:t xml:space="preserve">3 / APLA / Apparel</x:t>
  </x:si>
  <x:si>
    <x:t xml:space="preserve">Q4 FY26</x:t>
  </x:si>
  <x:si>
    <x:t xml:space="preserve">income / 3 / Cost of sales</x:t>
  </x:si>
  <x:si>
    <x:t xml:space="preserve">FY26 / Greater China / NIKE Direct</x:t>
  </x:si>
  <x:si>
    <x:t xml:space="preserve">3 / APLA / Equipment</x:t>
  </x:si>
  <x:si>
    <x:t xml:space="preserve">income / 3 / Gross profit</x:t>
  </x:si>
  <x:si>
    <x:t xml:space="preserve">FY26 / Asia Pacific &amp; Latin America / Wholesale</x:t>
  </x:si>
  <x:si>
    <x:t xml:space="preserve">4 / North America / Footwear</x:t>
  </x:si>
  <x:si>
    <x:t xml:space="preserve">www_sec_gov_Archives_edgar_data_320187_000032018726000076_q4_979aae1f.md</x:t>
  </x:si>
  <x:si>
    <x:t xml:space="preserve">income / 3 / Gross margin</x:t>
  </x:si>
  <x:si>
    <x:t xml:space="preserve">FY26 / Asia Pacific &amp; Latin America / NIKE Direct</x:t>
  </x:si>
  <x:si>
    <x:t xml:space="preserve">FY26 / North America / Footwear</x:t>
  </x:si>
  <x:si>
    <x:t xml:space="preserve">income / 3 / Demand creation expense</x:t>
  </x:si>
  <x:si>
    <x:t xml:space="preserve">FY26 / Converse / Wholesale</x:t>
  </x:si>
  <x:si>
    <x:t xml:space="preserve">4 / North America / Apparel</x:t>
  </x:si>
  <x:si>
    <x:t xml:space="preserve">income / 3 / Operating overhead expense</x:t>
  </x:si>
  <x:si>
    <x:t xml:space="preserve">FY26 / Converse / NIKE Direct</x:t>
  </x:si>
  <x:si>
    <x:t xml:space="preserve">FY26 / North America / Apparel</x:t>
  </x:si>
  <x:si>
    <x:t xml:space="preserve">income / 3 / Total selling and administrative expense</x:t>
  </x:si>
  <x:si>
    <x:t xml:space="preserve">4 / North America / Equipment</x:t>
  </x:si>
  <x:si>
    <x:t xml:space="preserve">income / 3 / % of revenues</x:t>
  </x:si>
  <x:si>
    <x:t xml:space="preserve">FY26 / North America / Equipment</x:t>
  </x:si>
  <x:si>
    <x:t xml:space="preserve">income / 3 / Interest (income) expense, net</x:t>
  </x:si>
  <x:si>
    <x:t xml:space="preserve">4 / EMEA / Footwear</x:t>
  </x:si>
  <x:si>
    <x:t xml:space="preserve">income / 3 / Other (income) expense, net</x:t>
  </x:si>
  <x:si>
    <x:t xml:space="preserve">FY26 / EMEA / Footwear</x:t>
  </x:si>
  <x:si>
    <x:t xml:space="preserve">Q4 FY26 IEEPA normalized exclusion / share</x:t>
  </x:si>
  <x:si>
    <x:t xml:space="preserve">income / 3 / Income before income taxes</x:t>
  </x:si>
  <x:si>
    <x:t xml:space="preserve">4 / EMEA / Apparel</x:t>
  </x:si>
  <x:si>
    <x:t xml:space="preserve">Expected one-offs FY27 Q1 per share</x:t>
  </x:si>
  <x:si>
    <x:t xml:space="preserve">income / 3 / Income tax expense</x:t>
  </x:si>
  <x:si>
    <x:t xml:space="preserve">FY26 / EMEA / Apparel</x:t>
  </x:si>
  <x:si>
    <x:t xml:space="preserve">Forecast gross-margin expansion (bps)</x:t>
  </x:si>
  <x:si>
    <x:t xml:space="preserve">income / 3 / Effective tax rate</x:t>
  </x:si>
  <x:si>
    <x:t xml:space="preserve">4 / EMEA / Equipment</x:t>
  </x:si>
  <x:si>
    <x:t xml:space="preserve">Forecast demand-creation growth</x:t>
  </x:si>
  <x:si>
    <x:t xml:space="preserve">income / 3 / NET INCOME</x:t>
  </x:si>
  <x:si>
    <x:t xml:space="preserve">FY26 / EMEA / Equipment</x:t>
  </x:si>
  <x:si>
    <x:t xml:space="preserve">Forecast overhead growth</x:t>
  </x:si>
  <x:si>
    <x:t xml:space="preserve">income / 3 / Basic</x:t>
  </x:si>
  <x:si>
    <x:t xml:space="preserve">4 / Greater China / Footwear</x:t>
  </x:si>
  <x:si>
    <x:t xml:space="preserve">Forecast other expense ($m)</x:t>
  </x:si>
  <x:si>
    <x:t xml:space="preserve">income / 3 / Diluted</x:t>
  </x:si>
  <x:si>
    <x:t xml:space="preserve">COMPLETE ORIGINAL CONSENSUS — unused target-price fields retained</x:t>
  </x:si>
  <x:si>
    <x:t xml:space="preserve">Value</x:t>
  </x:si>
  <x:si>
    <x:t xml:space="preserve">FY26 / Greater China / Footwear</x:t>
  </x:si>
  <x:si>
    <x:t xml:space="preserve">Forecast net interest expense ($m)</x:t>
  </x:si>
  <x:si>
    <x:t xml:space="preserve">income / 3 / Dividends declared per common share</x:t>
  </x:si>
  <x:si>
    <x:t xml:space="preserve">ticker</x:t>
  </x:si>
  <x:si>
    <x:t xml:space="preserve">NKE</x:t>
  </x:si>
  <x:si>
    <x:t xml:space="preserve">4 / Greater China / Apparel</x:t>
  </x:si>
  <x:si>
    <x:t xml:space="preserve">Forecast tax rate</x:t>
  </x:si>
  <x:si>
    <x:t xml:space="preserve">income / 4 / Revenues</x:t>
  </x:si>
  <x:si>
    <x:t xml:space="preserve">company</x:t>
  </x:si>
  <x:si>
    <x:t xml:space="preserve">FY26 / Greater China / Apparel</x:t>
  </x:si>
  <x:si>
    <x:t xml:space="preserve">income / 4 / Cost of sales</x:t>
  </x:si>
  <x:si>
    <x:t xml:space="preserve">exchange_ticker</x:t>
  </x:si>
  <x:si>
    <x:t xml:space="preserve">NYSE:NKE</x:t>
  </x:si>
  <x:si>
    <x:t xml:space="preserve">4 / Greater China / Equipment</x:t>
  </x:si>
  <x:si>
    <x:t xml:space="preserve">income / 4 / Gross profit</x:t>
  </x:si>
  <x:si>
    <x:t xml:space="preserve">capiq_company_id</x:t>
  </x:si>
  <x:si>
    <x:t xml:space="preserve">FY26 / Greater China / Equipment</x:t>
  </x:si>
  <x:si>
    <x:t xml:space="preserve">income / 4 / Gross margin</x:t>
  </x:si>
  <x:si>
    <x:t xml:space="preserve">analyst_count</x:t>
  </x:si>
  <x:si>
    <x:t xml:space="preserve">4 / APLA / Footwear</x:t>
  </x:si>
  <x:si>
    <x:t xml:space="preserve">income / 4 / Demand creation expense</x:t>
  </x:si>
  <x:si>
    <x:t xml:space="preserve">fiscal_year_end</x:t>
  </x:si>
  <x:si>
    <x:t xml:space="preserve">May-31</x:t>
  </x:si>
  <x:si>
    <x:t xml:space="preserve">FY26 / APLA / Footwear</x:t>
  </x:si>
  <x:si>
    <x:t xml:space="preserve">income / 4 / Operating overhead expense</x:t>
  </x:si>
  <x:si>
    <x:t xml:space="preserve">forward_quarter_label</x:t>
  </x:si>
  <x:si>
    <x:t xml:space="preserve">FQ1 2027 - Aug 2026</x:t>
  </x:si>
  <x:si>
    <x:t xml:space="preserve">4 / APLA / Apparel</x:t>
  </x:si>
  <x:si>
    <x:t xml:space="preserve">income / 4 / Total selling and administrative expense</x:t>
  </x:si>
  <x:si>
    <x:t xml:space="preserve">FY26 / APLA / Apparel</x:t>
  </x:si>
  <x:si>
    <x:t xml:space="preserve">income / 4 / % of revenues</x:t>
  </x:si>
  <x:si>
    <x:t xml:space="preserve">expected_report_date</x:t>
  </x:si>
  <x:si>
    <x:t xml:space="preserve">4 / APLA / Equipment</x:t>
  </x:si>
  <x:si>
    <x:t xml:space="preserve">income / 4 / Interest (income) expense, net</x:t>
  </x:si>
  <x:si>
    <x:t xml:space="preserve">eps_normalized_mean</x:t>
  </x:si>
  <x:si>
    <x:t xml:space="preserve">FY26 / APLA / Equipment</x:t>
  </x:si>
  <x:si>
    <x:t xml:space="preserve">CF forecast line 12</x:t>
  </x:si>
  <x:si>
    <x:t xml:space="preserve">income / 4 / Other (income) expense, net</x:t>
  </x:si>
  <x:si>
    <x:t xml:space="preserve">eps_normalized_median</x:t>
  </x:si>
  <x:si>
    <x:t xml:space="preserve">CF forecast line 13</x:t>
  </x:si>
  <x:si>
    <x:t xml:space="preserve">income / 4 / Income before income taxes</x:t>
  </x:si>
  <x:si>
    <x:t xml:space="preserve">eps_normalized_high</x:t>
  </x:si>
  <x:si>
    <x:t xml:space="preserve">CF forecast line 14</x:t>
  </x:si>
  <x:si>
    <x:t xml:space="preserve">income / 4 / Income tax expense</x:t>
  </x:si>
  <x:si>
    <x:t xml:space="preserve">eps_normalized_low</x:t>
  </x:si>
  <x:si>
    <x:t xml:space="preserve">CF forecast line 15</x:t>
  </x:si>
  <x:si>
    <x:t xml:space="preserve">income / 4 / Effective tax rate</x:t>
  </x:si>
  <x:si>
    <x:t xml:space="preserve">eps_normalized_std_dev</x:t>
  </x:si>
  <x:si>
    <x:t xml:space="preserve">CF forecast line 16</x:t>
  </x:si>
  <x:si>
    <x:t xml:space="preserve">income / 4 / NET INCOME</x:t>
  </x:si>
  <x:si>
    <x:t xml:space="preserve">eps_normalized_n_est</x:t>
  </x:si>
  <x:si>
    <x:t xml:space="preserve">CF forecast line 17</x:t>
  </x:si>
  <x:si>
    <x:t xml:space="preserve">income / 4 / Basic</x:t>
  </x:si>
  <x:si>
    <x:t xml:space="preserve">eps_normalized_guidance</x:t>
  </x:si>
  <x:si>
    <x:t xml:space="preserve">CF forecast line 18</x:t>
  </x:si>
  <x:si>
    <x:t xml:space="preserve">income / 4 / Diluted</x:t>
  </x:si>
  <x:si>
    <x:t xml:space="preserve">eps_normalized_guidance_low</x:t>
  </x:si>
  <x:si>
    <x:t xml:space="preserve">CF forecast line 19</x:t>
  </x:si>
  <x:si>
    <x:t xml:space="preserve">income / 4 / Dividends declared per common share</x:t>
  </x:si>
  <x:si>
    <x:t xml:space="preserve">eps_normalized_guidance_high</x:t>
  </x:si>
  <x:si>
    <x:t xml:space="preserve">CF forecast line 20</x:t>
  </x:si>
  <x:si>
    <x:t xml:space="preserve">balance / 1 / (Dollars in millions)</x:t>
  </x:si>
  <x:si>
    <x:t xml:space="preserve">SEC balance</x:t>
  </x:si>
  <x:si>
    <x:t xml:space="preserve">eps_gaap_mean</x:t>
  </x:si>
  <x:si>
    <x:t xml:space="preserve">CF forecast line 24</x:t>
  </x:si>
  <x:si>
    <x:t xml:space="preserve">balance / 1 / Cash and equivalents</x:t>
  </x:si>
  <x:si>
    <x:t xml:space="preserve">eps_gaap_median</x:t>
  </x:si>
  <x:si>
    <x:t xml:space="preserve">CF forecast line 25</x:t>
  </x:si>
  <x:si>
    <x:t xml:space="preserve">balance / 1 / Short-term investments</x:t>
  </x:si>
  <x:si>
    <x:t xml:space="preserve">eps_gaap_high</x:t>
  </x:si>
  <x:si>
    <x:t xml:space="preserve">CF forecast line 26</x:t>
  </x:si>
  <x:si>
    <x:t xml:space="preserve">balance / 1 / Accounts receivable, net</x:t>
  </x:si>
  <x:si>
    <x:t xml:space="preserve">eps_gaap_low</x:t>
  </x:si>
  <x:si>
    <x:t xml:space="preserve">CF forecast line 27</x:t>
  </x:si>
  <x:si>
    <x:t xml:space="preserve">balance / 1 / Inventories</x:t>
  </x:si>
  <x:si>
    <x:t xml:space="preserve">eps_gaap_std_dev</x:t>
  </x:si>
  <x:si>
    <x:t xml:space="preserve">CF forecast line 28</x:t>
  </x:si>
  <x:si>
    <x:t xml:space="preserve">balance / 1 / Prepaid expenses and other current assets</x:t>
  </x:si>
  <x:si>
    <x:t xml:space="preserve">eps_gaap_n_est</x:t>
  </x:si>
  <x:si>
    <x:t xml:space="preserve">CF forecast line 32</x:t>
  </x:si>
  <x:si>
    <x:t xml:space="preserve">balance / 1 / Total current assets</x:t>
  </x:si>
  <x:si>
    <x:t xml:space="preserve">eps_gaap_guidance_low</x:t>
  </x:si>
  <x:si>
    <x:t xml:space="preserve">CF forecast line 33</x:t>
  </x:si>
  <x:si>
    <x:t xml:space="preserve">balance / 1 / Property, plant and equipment, net</x:t>
  </x:si>
  <x:si>
    <x:t xml:space="preserve">eps_gaap_guidance_high</x:t>
  </x:si>
  <x:si>
    <x:t xml:space="preserve">CF forecast line 34</x:t>
  </x:si>
  <x:si>
    <x:t xml:space="preserve">balance / 1 / Operating lease right-of-use assets, net</x:t>
  </x:si>
  <x:si>
    <x:t xml:space="preserve">revenue_m_mean</x:t>
  </x:si>
  <x:si>
    <x:t xml:space="preserve">CF forecast line 35</x:t>
  </x:si>
  <x:si>
    <x:t xml:space="preserve">balance / 1 / Identifiable intangible assets, net</x:t>
  </x:si>
  <x:si>
    <x:t xml:space="preserve">revenue_m_median</x:t>
  </x:si>
  <x:si>
    <x:t xml:space="preserve">CF forecast line 36</x:t>
  </x:si>
  <x:si>
    <x:t xml:space="preserve">balance / 1 / Goodwill</x:t>
  </x:si>
  <x:si>
    <x:t xml:space="preserve">revenue_m_high</x:t>
  </x:si>
  <x:si>
    <x:t xml:space="preserve">CF forecast line 39</x:t>
  </x:si>
  <x:si>
    <x:t xml:space="preserve">balance / 1 / Deferred income taxes and other assets</x:t>
  </x:si>
  <x:si>
    <x:t xml:space="preserve">revenue_m_low</x:t>
  </x:si>
  <x:si>
    <x:t xml:space="preserve">balance / 1 / TOTAL ASSETS</x:t>
  </x:si>
  <x:si>
    <x:t xml:space="preserve">revenue_m_std_dev</x:t>
  </x:si>
  <x:si>
    <x:t xml:space="preserve">balance / 1 / Current portion of long-term debt</x:t>
  </x:si>
  <x:si>
    <x:t xml:space="preserve">revenue_m_n_est</x:t>
  </x:si>
  <x:si>
    <x:t xml:space="preserve">balance / 1 / Notes payable</x:t>
  </x:si>
  <x:si>
    <x:t xml:space="preserve">revenue_m_guidance_low</x:t>
  </x:si>
  <x:si>
    <x:t xml:space="preserve">balance / 1 / Accounts payable</x:t>
  </x:si>
  <x:si>
    <x:t xml:space="preserve">revenue_m_guidance_high</x:t>
  </x:si>
  <x:si>
    <x:t xml:space="preserve">Q1 revenue guidance low retained fraction (interpretation)</x:t>
  </x:si>
  <x:si>
    <x:t xml:space="preserve">balance / 1 / Current portion of operating lease liabilities</x:t>
  </x:si>
  <x:si>
    <x:t xml:space="preserve">ebitda_m_mean</x:t>
  </x:si>
  <x:si>
    <x:t xml:space="preserve">Q1 revenue guidance high retained fraction (interpretation)</x:t>
  </x:si>
  <x:si>
    <x:t xml:space="preserve">balance / 1 / Accrued liabilities</x:t>
  </x:si>
  <x:si>
    <x:t xml:space="preserve">ebit_m_mean</x:t>
  </x:si>
  <x:si>
    <x:t xml:space="preserve">balance / 1 / Income taxes payable</x:t>
  </x:si>
  <x:si>
    <x:t xml:space="preserve">net_income_excl_excep_m_mean</x:t>
  </x:si>
  <x:si>
    <x:t xml:space="preserve">balance / 1 / Total current liabilities</x:t>
  </x:si>
  <x:si>
    <x:t xml:space="preserve">net_income_gaap_m_mean</x:t>
  </x:si>
  <x:si>
    <x:t xml:space="preserve">balance / 1 / Long-term debt</x:t>
  </x:si>
  <x:si>
    <x:t xml:space="preserve">gross_margin_pct_mean</x:t>
  </x:si>
  <x:si>
    <x:t xml:space="preserve">balance / 1 / Operating lease liabilities</x:t>
  </x:si>
  <x:si>
    <x:t xml:space="preserve">effective_tax_rate_pct_mean</x:t>
  </x:si>
  <x:si>
    <x:t xml:space="preserve">balance / 1 / Deferred income taxes and other liabilities</x:t>
  </x:si>
  <x:si>
    <x:t xml:space="preserve">capex_m_mean</x:t>
  </x:si>
  <x:si>
    <x:t xml:space="preserve">balance / 1 / Shareholders’ equity</x:t>
  </x:si>
  <x:si>
    <x:t xml:space="preserve">fcf_m_mean</x:t>
  </x:si>
  <x:si>
    <x:t xml:space="preserve">balance / 1 / TOTAL LIABILITIES AND SHAREHOLDERS’ EQUITY</x:t>
  </x:si>
  <x:si>
    <x:t xml:space="preserve">cfo_m_mean</x:t>
  </x:si>
  <x:si>
    <x:t xml:space="preserve">balance / 2 / (Dollars in millions)</x:t>
  </x:si>
  <x:si>
    <x:t xml:space="preserve">d_and_a_m_mean</x:t>
  </x:si>
  <x:si>
    <x:t xml:space="preserve">balance / 2 / Cash and equivalents</x:t>
  </x:si>
  <x:si>
    <x:t xml:space="preserve">target_price_mean</x:t>
  </x:si>
  <x:si>
    <x:t xml:space="preserve">balance / 2 / Short-term investments</x:t>
  </x:si>
  <x:si>
    <x:t xml:space="preserve">target_price_median</x:t>
  </x:si>
  <x:si>
    <x:t xml:space="preserve">balance / 2 / Accounts receivable, net</x:t>
  </x:si>
  <x:si>
    <x:t xml:space="preserve">target_price_high</x:t>
  </x:si>
  <x:si>
    <x:t xml:space="preserve">balance / 2 / Inventories</x:t>
  </x:si>
  <x:si>
    <x:t xml:space="preserve">target_price_low</x:t>
  </x:si>
  <x:si>
    <x:t xml:space="preserve">balance / 2 / Prepaid expenses and other current assets</x:t>
  </x:si>
  <x:si>
    <x:t xml:space="preserve">target_price_std_dev</x:t>
  </x:si>
  <x:si>
    <x:t xml:space="preserve">balance / 2 / Total current assets</x:t>
  </x:si>
  <x:si>
    <x:t xml:space="preserve">target_price_n_est</x:t>
  </x:si>
  <x:si>
    <x:t xml:space="preserve">balance / 2 / Property, plant and equipment, net</x:t>
  </x:si>
  <x:si>
    <x:t xml:space="preserve">recommendation</x:t>
  </x:si>
  <x:si>
    <x:t xml:space="preserve">Hold</x:t>
  </x:si>
  <x:si>
    <x:t xml:space="preserve">balance / 2 / Operating lease right-of-use assets, net</x:t>
  </x:si>
  <x:si>
    <x:t xml:space="preserve">recommendation_score</x:t>
  </x:si>
  <x:si>
    <x:t xml:space="preserve">balance / 2 / Identifiable intangible assets, net</x:t>
  </x:si>
  <x:si>
    <x:t xml:space="preserve">last_close_price</x:t>
  </x:si>
  <x:si>
    <x:t xml:space="preserve">balance / 2 / Goodwill</x:t>
  </x:si>
  <x:si>
    <x:t xml:space="preserve">notes</x:t>
  </x:si>
  <x:si>
    <x:t xml:space="preserve">Results approx 4:15 p.m. Oct 1. 52wk range 76.97/35.35. FY2027 ends May-31-2027; upcoming quarter is FQ1 2027 (Aug 2026).</x:t>
  </x:si>
  <x:si>
    <x:t xml:space="preserve">balance / 2 / Deferred income taxes and other assets</x:t>
  </x:si>
  <x:si>
    <x:t xml:space="preserve">balance / 2 / TOTAL ASSETS</x:t>
  </x:si>
  <x:si>
    <x:t xml:space="preserve">balance / 2 / Current portion of long-term debt</x:t>
  </x:si>
  <x:si>
    <x:t xml:space="preserve">balance / 2 / Notes payable</x:t>
  </x:si>
  <x:si>
    <x:t xml:space="preserve">balance / 2 / Accounts payable</x:t>
  </x:si>
  <x:si>
    <x:t xml:space="preserve">balance / 2 / Current portion of operating lease liabilities</x:t>
  </x:si>
  <x:si>
    <x:t xml:space="preserve">balance / 2 / Accrued liabilities</x:t>
  </x:si>
  <x:si>
    <x:t xml:space="preserve">balance / 2 / Income taxes payable</x:t>
  </x:si>
  <x:si>
    <x:t xml:space="preserve">balance / 2 / Total current liabilities</x:t>
  </x:si>
  <x:si>
    <x:t xml:space="preserve">balance / 2 / Long-term debt</x:t>
  </x:si>
  <x:si>
    <x:t xml:space="preserve">balance / 2 / Operating lease liabilities</x:t>
  </x:si>
  <x:si>
    <x:t xml:space="preserve">balance / 2 / Deferred income taxes and other liabilities</x:t>
  </x:si>
  <x:si>
    <x:t xml:space="preserve">balance / 2 / Shareholders’ equity</x:t>
  </x:si>
  <x:si>
    <x:t xml:space="preserve">balance / 2 / TOTAL LIABILITIES AND SHAREHOLDERS’ EQUITY</x:t>
  </x:si>
  <x:si>
    <x:t xml:space="preserve">balance / 3 / (Dollars in millions)</x:t>
  </x:si>
  <x:si>
    <x:t xml:space="preserve">balance / 3 / Cash and equivalents</x:t>
  </x:si>
  <x:si>
    <x:t xml:space="preserve">balance / 3 / Short-term investments</x:t>
  </x:si>
  <x:si>
    <x:t xml:space="preserve">balance / 3 / Accounts receivable, net</x:t>
  </x:si>
  <x:si>
    <x:t xml:space="preserve">balance / 3 / Inventories</x:t>
  </x:si>
  <x:si>
    <x:t xml:space="preserve">balance / 3 / Prepaid expenses and other current assets</x:t>
  </x:si>
  <x:si>
    <x:t xml:space="preserve">balance / 3 / Total current assets</x:t>
  </x:si>
  <x:si>
    <x:t xml:space="preserve">balance / 3 / Property, plant and equipment, net</x:t>
  </x:si>
  <x:si>
    <x:t xml:space="preserve">balance / 3 / Operating lease right-of-use assets, net</x:t>
  </x:si>
  <x:si>
    <x:t xml:space="preserve">balance / 3 / Identifiable intangible assets, net</x:t>
  </x:si>
  <x:si>
    <x:t xml:space="preserve">balance / 3 / Goodwill</x:t>
  </x:si>
  <x:si>
    <x:t xml:space="preserve">balance / 3 / Deferred income taxes and other assets</x:t>
  </x:si>
  <x:si>
    <x:t xml:space="preserve">balance / 3 / TOTAL ASSETS</x:t>
  </x:si>
  <x:si>
    <x:t xml:space="preserve">balance / 3 / Current portion of long-term debt</x:t>
  </x:si>
  <x:si>
    <x:t xml:space="preserve">balance / 3 / Notes payable</x:t>
  </x:si>
  <x:si>
    <x:t xml:space="preserve">balance / 3 / Accounts payable</x:t>
  </x:si>
  <x:si>
    <x:t xml:space="preserve">balance / 3 / Current portion of operating lease liabilities</x:t>
  </x:si>
  <x:si>
    <x:t xml:space="preserve">balance / 3 / Accrued liabilities</x:t>
  </x:si>
  <x:si>
    <x:t xml:space="preserve">balance / 3 / Income taxes payable</x:t>
  </x:si>
  <x:si>
    <x:t xml:space="preserve">balance / 3 / Total current liabilities</x:t>
  </x:si>
  <x:si>
    <x:t xml:space="preserve">balance / 3 / Long-term debt</x:t>
  </x:si>
  <x:si>
    <x:t xml:space="preserve">balance / 3 / Operating lease liabilities</x:t>
  </x:si>
  <x:si>
    <x:t xml:space="preserve">balance / 3 / Deferred income taxes and other liabilities</x:t>
  </x:si>
  <x:si>
    <x:t xml:space="preserve">balance / 3 / Shareholders’ equity</x:t>
  </x:si>
  <x:si>
    <x:t xml:space="preserve">balance / 3 / TOTAL LIABILITIES AND SHAREHOLDERS’ EQUITY</x:t>
  </x:si>
  <x:si>
    <x:t xml:space="preserve">balance / 4 / (Dollars in millions)</x:t>
  </x:si>
  <x:si>
    <x:t xml:space="preserve">balance / 4 / Cash and equivalents</x:t>
  </x:si>
  <x:si>
    <x:t xml:space="preserve">balance / 4 / Short-term investments</x:t>
  </x:si>
  <x:si>
    <x:t xml:space="preserve">balance / 4 / Accounts receivable, net</x:t>
  </x:si>
  <x:si>
    <x:t xml:space="preserve">balance / 4 / Inventories</x:t>
  </x:si>
  <x:si>
    <x:t xml:space="preserve">balance / 4 / Prepaid expenses and other current assets</x:t>
  </x:si>
  <x:si>
    <x:t xml:space="preserve">balance / 4 / Total current assets</x:t>
  </x:si>
  <x:si>
    <x:t xml:space="preserve">balance / 4 / Property, plant and equipment, net</x:t>
  </x:si>
  <x:si>
    <x:t xml:space="preserve">balance / 4 / Operating lease right-of-use assets, net</x:t>
  </x:si>
  <x:si>
    <x:t xml:space="preserve">balance / 4 / Identifiable intangible assets, net</x:t>
  </x:si>
  <x:si>
    <x:t xml:space="preserve">balance / 4 / Goodwill</x:t>
  </x:si>
  <x:si>
    <x:t xml:space="preserve">balance / 4 / Deferred income taxes and other assets</x:t>
  </x:si>
  <x:si>
    <x:t xml:space="preserve">balance / 4 / TOTAL ASSETS</x:t>
  </x:si>
  <x:si>
    <x:t xml:space="preserve">balance / 4 / Current portion of long-term debt</x:t>
  </x:si>
  <x:si>
    <x:t xml:space="preserve">balance / 4 / Accounts payable</x:t>
  </x:si>
  <x:si>
    <x:t xml:space="preserve">balance / 4 / Current portion of operating lease liabilities</x:t>
  </x:si>
  <x:si>
    <x:t xml:space="preserve">balance / 4 / Accrued liabilities</x:t>
  </x:si>
  <x:si>
    <x:t xml:space="preserve">balance / 4 / Income taxes payable</x:t>
  </x:si>
  <x:si>
    <x:t xml:space="preserve">balance / 4 / Total current liabilities</x:t>
  </x:si>
  <x:si>
    <x:t xml:space="preserve">balance / 4 / Long-term debt</x:t>
  </x:si>
  <x:si>
    <x:t xml:space="preserve">balance / 4 / Operating lease liabilities</x:t>
  </x:si>
  <x:si>
    <x:t xml:space="preserve">balance / 4 / Deferred income taxes and other liabilities</x:t>
  </x:si>
  <x:si>
    <x:t xml:space="preserve">balance / 4 / Shareholders’ equity</x:t>
  </x:si>
  <x:si>
    <x:t xml:space="preserve">balance / 4 / TOTAL LIABILITIES AND SHAREHOLDERS’ EQUITY</x:t>
  </x:si>
  <x:si>
    <x:t xml:space="preserve">cash / 1 / (Dollars in millions)</x:t>
  </x:si>
  <x:si>
    <x:t xml:space="preserve">www_sec_gov_Archives_edgar_data_320187_000032018725000097_nk_661fb285.md</x:t>
  </x:si>
  <x:si>
    <x:t xml:space="preserve">SEC cash</x:t>
  </x:si>
  <x:si>
    <x:t xml:space="preserve">cash / 1 / Net income</x:t>
  </x:si>
  <x:si>
    <x:t xml:space="preserve">cash / 1 / Depreciation and amortization</x:t>
  </x:si>
  <x:si>
    <x:t xml:space="preserve">cash / 1 / Deferred income taxes</x:t>
  </x:si>
  <x:si>
    <x:t xml:space="preserve">cash / 1 / Stock-based compensation</x:t>
  </x:si>
  <x:si>
    <x:t xml:space="preserve">cash / 1 / Impairment and other</x:t>
  </x:si>
  <x:si>
    <x:t xml:space="preserve">cash / 1 / Net foreign currency adjustments</x:t>
  </x:si>
  <x:si>
    <x:t xml:space="preserve">cash / 1 / (Increase) decrease in accounts receivable</x:t>
  </x:si>
  <x:si>
    <x:t xml:space="preserve">cash / 1 / (Increase) decrease in inventories</x:t>
  </x:si>
  <x:si>
    <x:t xml:space="preserve">cash / 1 / (Increase) decrease in prepaid expenses, operating lease right-of-use assets and other current and non-current assets</x:t>
  </x:si>
  <x:si>
    <x:t xml:space="preserve">cash / 1 / Increase (decrease) in accounts payable, accrued liabilities, operating lease liabilities and other current and non-current liabilities</x:t>
  </x:si>
  <x:si>
    <x:t xml:space="preserve">cash / 1 / Cash provided (used) by operations</x:t>
  </x:si>
  <x:si>
    <x:t xml:space="preserve">cash / 1 / Purchases of short-term investments</x:t>
  </x:si>
  <x:si>
    <x:t xml:space="preserve">cash / 1 / Maturities of short-term investments</x:t>
  </x:si>
  <x:si>
    <x:t xml:space="preserve">cash / 1 / Sales of short-term investments</x:t>
  </x:si>
  <x:si>
    <x:t xml:space="preserve">cash / 1 / Additions to property, plant and equipment</x:t>
  </x:si>
  <x:si>
    <x:t xml:space="preserve">cash / 1 / Cash provided (used) by investing activities</x:t>
  </x:si>
  <x:si>
    <x:t xml:space="preserve">cash / 1 / Increase (decrease) in notes payable, net</x:t>
  </x:si>
  <x:si>
    <x:t xml:space="preserve">cash / 1 / Proceeds from exercise of stock options and other stock issuances</x:t>
  </x:si>
  <x:si>
    <x:t xml:space="preserve">cash / 1 / Repurchase of common stock</x:t>
  </x:si>
  <x:si>
    <x:t xml:space="preserve">cash / 1 / Dividends — common and preferred</x:t>
  </x:si>
  <x:si>
    <x:t xml:space="preserve">cash / 1 / Other financing activities</x:t>
  </x:si>
  <x:si>
    <x:t xml:space="preserve">cash / 1 / Cash provided (used) by financing activities</x:t>
  </x:si>
  <x:si>
    <x:t xml:space="preserve">cash / 1 / Effect of exchange rate changes on cash and equivalents</x:t>
  </x:si>
  <x:si>
    <x:t xml:space="preserve">cash / 1 / Net increase (decrease) in cash and equivalents</x:t>
  </x:si>
  <x:si>
    <x:t xml:space="preserve">cash / 1 / Cash and equivalents, beginning of period</x:t>
  </x:si>
  <x:si>
    <x:t xml:space="preserve">cash / 1 / CASH AND EQUIVALENTS, END OF PERIOD</x:t>
  </x:si>
  <x:si>
    <x:t xml:space="preserve">cash / 2 / (Dollars in millions)</x:t>
  </x:si>
  <x:si>
    <x:t xml:space="preserve">www_sec_gov_Archives_edgar_data_320187_000032018725000151_nk_3709c6f8.md</x:t>
  </x:si>
  <x:si>
    <x:t xml:space="preserve">cash / 2 / Depreciation and amortization</x:t>
  </x:si>
  <x:si>
    <x:t xml:space="preserve">cash / 2 / Deferred income taxes</x:t>
  </x:si>
  <x:si>
    <x:t xml:space="preserve">cash / 2 / Stock-based compensation</x:t>
  </x:si>
  <x:si>
    <x:t xml:space="preserve">cash / 2 / Impairment and other</x:t>
  </x:si>
  <x:si>
    <x:t xml:space="preserve">cash / 2 / Net foreign currency adjustments</x:t>
  </x:si>
  <x:si>
    <x:t xml:space="preserve">cash / 2 / (Increase) decrease in accounts receivable</x:t>
  </x:si>
  <x:si>
    <x:t xml:space="preserve">cash / 2 / (Increase) decrease in inventories</x:t>
  </x:si>
  <x:si>
    <x:t xml:space="preserve">cash / 2 / (Increase) decrease in prepaid expenses, operating lease right-of-use assets and other current and non-current assets</x:t>
  </x:si>
  <x:si>
    <x:t xml:space="preserve">cash / 2 / Increase (decrease) in accounts payable, accrued liabilities, operating lease liabilities and other current and non-current liabilities</x:t>
  </x:si>
  <x:si>
    <x:t xml:space="preserve">cash / 2 / Cash provided (used) by operations</x:t>
  </x:si>
  <x:si>
    <x:t xml:space="preserve">cash / 2 / Purchases of short-term investments</x:t>
  </x:si>
  <x:si>
    <x:t xml:space="preserve">cash / 2 / Maturities of short-term investments</x:t>
  </x:si>
  <x:si>
    <x:t xml:space="preserve">cash / 2 / Sales of short-term investments</x:t>
  </x:si>
  <x:si>
    <x:t xml:space="preserve">cash / 2 / Additions to property, plant and equipment</x:t>
  </x:si>
  <x:si>
    <x:t xml:space="preserve">cash / 2 / Other investing activities</x:t>
  </x:si>
  <x:si>
    <x:t xml:space="preserve">cash / 2 / Cash provided (used) by investing activities</x:t>
  </x:si>
  <x:si>
    <x:t xml:space="preserve">cash / 2 / Increase (decrease) in notes payable, net</x:t>
  </x:si>
  <x:si>
    <x:t xml:space="preserve">cash / 2 / Proceeds from exercise of stock options and other stock issuances</x:t>
  </x:si>
  <x:si>
    <x:t xml:space="preserve">cash / 2 / Repurchase of common stock</x:t>
  </x:si>
  <x:si>
    <x:t xml:space="preserve">cash / 2 / Dividends — common and preferred</x:t>
  </x:si>
  <x:si>
    <x:t xml:space="preserve">cash / 2 / Other financing activities</x:t>
  </x:si>
  <x:si>
    <x:t xml:space="preserve">cash / 2 / Cash provided (used) by financing activities</x:t>
  </x:si>
  <x:si>
    <x:t xml:space="preserve">cash / 2 / Effect of exchange rate changes on cash and equivalents</x:t>
  </x:si>
  <x:si>
    <x:t xml:space="preserve">cash / 2 / Net increase (decrease) in cash and equivalents</x:t>
  </x:si>
  <x:si>
    <x:t xml:space="preserve">cash / 2 / Cash and equivalents, beginning of period</x:t>
  </x:si>
  <x:si>
    <x:t xml:space="preserve">cash / 3 / (Dollars in millions)</x:t>
  </x:si>
  <x:si>
    <x:t xml:space="preserve">www_sec_gov_Archives_edgar_data_320187_000032018726000037_nk_32a658f3.md</x:t>
  </x:si>
  <x:si>
    <x:t xml:space="preserve">cash / 3 / Net income</x:t>
  </x:si>
  <x:si>
    <x:t xml:space="preserve">cash / 3 / Depreciation and amortization</x:t>
  </x:si>
  <x:si>
    <x:t xml:space="preserve">cash / 3 / Deferred income taxes</x:t>
  </x:si>
  <x:si>
    <x:t xml:space="preserve">cash / 3 / Stock-based compensation</x:t>
  </x:si>
  <x:si>
    <x:t xml:space="preserve">cash / 3 / Impairment and other</x:t>
  </x:si>
  <x:si>
    <x:t xml:space="preserve">cash / 3 / Net foreign currency adjustments</x:t>
  </x:si>
  <x:si>
    <x:t xml:space="preserve">cash / 3 / (Increase) decrease in accounts receivable</x:t>
  </x:si>
  <x:si>
    <x:t xml:space="preserve">cash / 3 / (Increase) decrease in inventories</x:t>
  </x:si>
  <x:si>
    <x:t xml:space="preserve">cash / 3 / (Increase) decrease in prepaid expenses, operating lease right-of-use assets and other current and non-current assets</x:t>
  </x:si>
  <x:si>
    <x:t xml:space="preserve">cash / 3 / Increase (decrease) in accounts payable, accrued liabilities, operating lease liabilities and other current and non-current liabilities</x:t>
  </x:si>
  <x:si>
    <x:t xml:space="preserve">cash / 3 / Cash provided (used) by operations</x:t>
  </x:si>
  <x:si>
    <x:t xml:space="preserve">cash / 3 / Purchases of short-term investments</x:t>
  </x:si>
  <x:si>
    <x:t xml:space="preserve">cash / 3 / Maturities of short-term investments</x:t>
  </x:si>
  <x:si>
    <x:t xml:space="preserve">cash / 3 / Sales of short-term investments</x:t>
  </x:si>
  <x:si>
    <x:t xml:space="preserve">cash / 3 / Additions to property, plant and equipment</x:t>
  </x:si>
  <x:si>
    <x:t xml:space="preserve">cash / 3 / Other investing activities</x:t>
  </x:si>
  <x:si>
    <x:t xml:space="preserve">cash / 3 / Cash provided (used) by investing activities</x:t>
  </x:si>
  <x:si>
    <x:t xml:space="preserve">cash / 3 / Increase (decrease) in notes payable, net</x:t>
  </x:si>
  <x:si>
    <x:t xml:space="preserve">cash / 3 / Proceeds from exercise of stock options and other stock issuances</x:t>
  </x:si>
  <x:si>
    <x:t xml:space="preserve">cash / 3 / Repurchase of common stock</x:t>
  </x:si>
  <x:si>
    <x:t xml:space="preserve">cash / 3 / Dividends — common and preferred</x:t>
  </x:si>
  <x:si>
    <x:t xml:space="preserve">cash / 3 / Other financing activities</x:t>
  </x:si>
  <x:si>
    <x:t xml:space="preserve">cash / 3 / Cash provided (used) by financing activities</x:t>
  </x:si>
  <x:si>
    <x:t xml:space="preserve">cash / 3 / Effect of exchange rate changes on cash and equivalents</x:t>
  </x:si>
  <x:si>
    <x:t xml:space="preserve">cash / 3 / Net increase (decrease) in cash and equivalents</x:t>
  </x:si>
  <x:si>
    <x:t xml:space="preserve">cash / 3 / Cash and equivalents, beginning of period</x:t>
  </x:si>
  <x:si>
    <x:t xml:space="preserve">cash / 3 / CASH AND EQUIVALENTS, END OF PERIOD</x:t>
  </x:si>
  <x:si>
    <x:t xml:space="preserve">segments / 1 / North America / Footwear</x:t>
  </x:si>
  <x:si>
    <x:t xml:space="preserve">SEC segments</x:t>
  </x:si>
  <x:si>
    <x:t xml:space="preserve">segments / 1 / North America / Apparel</x:t>
  </x:si>
  <x:si>
    <x:t xml:space="preserve">segments / 1 / North America / Equipment</x:t>
  </x:si>
  <x:si>
    <x:t xml:space="preserve">segments / 1 / North America / Total</x:t>
  </x:si>
  <x:si>
    <x:t xml:space="preserve">segments / 1 / Europe, Middle East &amp; Africa / Footwear</x:t>
  </x:si>
  <x:si>
    <x:t xml:space="preserve">segments / 1 / Europe, Middle East &amp; Africa / Apparel</x:t>
  </x:si>
  <x:si>
    <x:t xml:space="preserve">segments / 1 / Europe, Middle East &amp; Africa / Equipment</x:t>
  </x:si>
  <x:si>
    <x:t xml:space="preserve">segments / 1 / Europe, Middle East &amp; Africa / Total</x:t>
  </x:si>
  <x:si>
    <x:t xml:space="preserve">segments / 1 / Greater China / Footwear</x:t>
  </x:si>
  <x:si>
    <x:t xml:space="preserve">segments / 1 / Greater China / Apparel</x:t>
  </x:si>
  <x:si>
    <x:t xml:space="preserve">segments / 1 / Greater China / Equipment</x:t>
  </x:si>
  <x:si>
    <x:t xml:space="preserve">segments / 1 / Greater China / Total</x:t>
  </x:si>
  <x:si>
    <x:t xml:space="preserve">segments / 1 / Asia Pacific &amp; Latin America / Footwear</x:t>
  </x:si>
  <x:si>
    <x:t xml:space="preserve">segments / 1 / Asia Pacific &amp; Latin America / Apparel</x:t>
  </x:si>
  <x:si>
    <x:t xml:space="preserve">segments / 1 / Asia Pacific &amp; Latin America / Equipment</x:t>
  </x:si>
  <x:si>
    <x:t xml:space="preserve">segments / 1 / Asia Pacific &amp; Latin America / Total</x:t>
  </x:si>
  <x:si>
    <x:t xml:space="preserve">segments / 1 / Global Brand Divisions 2</x:t>
  </x:si>
  <x:si>
    <x:t xml:space="preserve">segments / 1 / TOTAL NIKE BRAND</x:t>
  </x:si>
  <x:si>
    <x:t xml:space="preserve">segments / 1 / Converse</x:t>
  </x:si>
  <x:si>
    <x:t xml:space="preserve">segments / 1 / Corporate 3</x:t>
  </x:si>
  <x:si>
    <x:t xml:space="preserve">segments / 1 / TOTAL NIKE, INC. REVENUES</x:t>
  </x:si>
  <x:si>
    <x:t xml:space="preserve">segments / 1 / NIKE Brand / Footwear</x:t>
  </x:si>
  <x:si>
    <x:t xml:space="preserve">segments / 1 / NIKE Brand / Apparel</x:t>
  </x:si>
  <x:si>
    <x:t xml:space="preserve">segments / 1 / NIKE Brand / Equipment</x:t>
  </x:si>
  <x:si>
    <x:t xml:space="preserve">segments / 1 / TOTAL NIKE BRAND REVENUES</x:t>
  </x:si>
  <x:si>
    <x:t xml:space="preserve">segments / 1 / EBIT / North America</x:t>
  </x:si>
  <x:si>
    <x:t xml:space="preserve">segments / 1 / EBIT / Europe, Middle East &amp; Africa</x:t>
  </x:si>
  <x:si>
    <x:t xml:space="preserve">segments / 1 / EBIT / Greater China</x:t>
  </x:si>
  <x:si>
    <x:t xml:space="preserve">segments / 1 / EBIT / Asia Pacific &amp; Latin America</x:t>
  </x:si>
  <x:si>
    <x:t xml:space="preserve">segments / 1 / EBIT / Global Brand Divisions 2</x:t>
  </x:si>
  <x:si>
    <x:t xml:space="preserve">segments / 1 / EBIT / TOTAL NIKE BRAND 1</x:t>
  </x:si>
  <x:si>
    <x:t xml:space="preserve">segments / 1 / EBIT / Converse</x:t>
  </x:si>
  <x:si>
    <x:t xml:space="preserve">segments / 1 / EBIT / Corporate 3</x:t>
  </x:si>
  <x:si>
    <x:t xml:space="preserve">segments / 1 / EBIT / TOTAL NIKE, INC. EARNINGS BEFORE INTEREST AND TAXES 1</x:t>
  </x:si>
  <x:si>
    <x:t xml:space="preserve">segments / 1 / EBIT / EBIT margin 1</x:t>
  </x:si>
  <x:si>
    <x:t xml:space="preserve">segments / 1 / EBIT / Interest expense (income), net</x:t>
  </x:si>
  <x:si>
    <x:t xml:space="preserve">segments / 1 / EBIT / TOTAL NIKE, INC. INCOME BEFORE INCOME TAXES</x:t>
  </x:si>
  <x:si>
    <x:t xml:space="preserve">segments / 2 / North America / Footwear</x:t>
  </x:si>
  <x:si>
    <x:t xml:space="preserve">segments / 2 / North America / Apparel</x:t>
  </x:si>
  <x:si>
    <x:t xml:space="preserve">segments / 2 / North America / Equipment</x:t>
  </x:si>
  <x:si>
    <x:t xml:space="preserve">segments / 2 / North America / Total</x:t>
  </x:si>
  <x:si>
    <x:t xml:space="preserve">segments / 2 / Europe, Middle East &amp; Africa / Footwear</x:t>
  </x:si>
  <x:si>
    <x:t xml:space="preserve">segments / 2 / Europe, Middle East &amp; Africa / Apparel</x:t>
  </x:si>
  <x:si>
    <x:t xml:space="preserve">segments / 2 / Europe, Middle East &amp; Africa / Equipment</x:t>
  </x:si>
  <x:si>
    <x:t xml:space="preserve">segments / 2 / Europe, Middle East &amp; Africa / Total</x:t>
  </x:si>
  <x:si>
    <x:t xml:space="preserve">segments / 2 / Greater China / Footwear</x:t>
  </x:si>
  <x:si>
    <x:t xml:space="preserve">segments / 2 / Greater China / Apparel</x:t>
  </x:si>
  <x:si>
    <x:t xml:space="preserve">segments / 2 / Greater China / Equipment</x:t>
  </x:si>
  <x:si>
    <x:t xml:space="preserve">segments / 2 / Greater China / Total</x:t>
  </x:si>
  <x:si>
    <x:t xml:space="preserve">segments / 2 / Asia Pacific &amp; Latin America / Footwear</x:t>
  </x:si>
  <x:si>
    <x:t xml:space="preserve">segments / 2 / Asia Pacific &amp; Latin America / Apparel</x:t>
  </x:si>
  <x:si>
    <x:t xml:space="preserve">segments / 2 / Asia Pacific &amp; Latin America / Equipment</x:t>
  </x:si>
  <x:si>
    <x:t xml:space="preserve">segments / 2 / Asia Pacific &amp; Latin America / Total</x:t>
  </x:si>
  <x:si>
    <x:t xml:space="preserve">segments / 2 / Global Brand Divisions 2</x:t>
  </x:si>
  <x:si>
    <x:t xml:space="preserve">segments / 2 / TOTAL NIKE BRAND</x:t>
  </x:si>
  <x:si>
    <x:t xml:space="preserve">segments / 2 / Converse</x:t>
  </x:si>
  <x:si>
    <x:t xml:space="preserve">segments / 2 / Corporate 3</x:t>
  </x:si>
  <x:si>
    <x:t xml:space="preserve">segments / 2 / TOTAL NIKE, INC. REVENUES</x:t>
  </x:si>
  <x:si>
    <x:t xml:space="preserve">segments / 2 / NIKE Brand / Footwear</x:t>
  </x:si>
  <x:si>
    <x:t xml:space="preserve">segments / 2 / NIKE Brand / Apparel</x:t>
  </x:si>
  <x:si>
    <x:t xml:space="preserve">segments / 2 / NIKE Brand / Equipment</x:t>
  </x:si>
  <x:si>
    <x:t xml:space="preserve">segments / 2 / TOTAL NIKE BRAND REVENUES</x:t>
  </x:si>
  <x:si>
    <x:t xml:space="preserve">segments / 2 / EBIT / North America</x:t>
  </x:si>
  <x:si>
    <x:t xml:space="preserve">segments / 2 / EBIT / Europe, Middle East &amp; Africa</x:t>
  </x:si>
  <x:si>
    <x:t xml:space="preserve">segments / 2 / EBIT / Greater China</x:t>
  </x:si>
  <x:si>
    <x:t xml:space="preserve">segments / 2 / EBIT / Asia Pacific &amp; Latin America</x:t>
  </x:si>
  <x:si>
    <x:t xml:space="preserve">segments / 2 / EBIT / Global Brand Divisions 2</x:t>
  </x:si>
  <x:si>
    <x:t xml:space="preserve">segments / 2 / EBIT / TOTAL NIKE BRAND 1</x:t>
  </x:si>
  <x:si>
    <x:t xml:space="preserve">segments / 2 / EBIT / Converse</x:t>
  </x:si>
  <x:si>
    <x:t xml:space="preserve">segments / 2 / EBIT / Corporate 3</x:t>
  </x:si>
  <x:si>
    <x:t xml:space="preserve">segments / 2 / EBIT / TOTAL NIKE, INC. EARNINGS BEFORE INTEREST AND TAXES 1</x:t>
  </x:si>
  <x:si>
    <x:t xml:space="preserve">segments / 2 / EBIT / EBIT margin 1</x:t>
  </x:si>
  <x:si>
    <x:t xml:space="preserve">segments / 2 / EBIT / Interest (income) expense, net</x:t>
  </x:si>
  <x:si>
    <x:t xml:space="preserve">segments / 2 / EBIT / TOTAL NIKE, INC. INCOME BEFORE INCOME TAXES</x:t>
  </x:si>
  <x:si>
    <x:t xml:space="preserve">segments / 3 / North America / Footwear</x:t>
  </x:si>
  <x:si>
    <x:t xml:space="preserve">segments / 3 / North America / Apparel</x:t>
  </x:si>
  <x:si>
    <x:t xml:space="preserve">segments / 3 / North America / Equipment</x:t>
  </x:si>
  <x:si>
    <x:t xml:space="preserve">segments / 3 / North America / Total</x:t>
  </x:si>
  <x:si>
    <x:t xml:space="preserve">segments / 3 / Europe, Middle East &amp; Africa / Footwear</x:t>
  </x:si>
  <x:si>
    <x:t xml:space="preserve">segments / 3 / Europe, Middle East &amp; Africa / Apparel</x:t>
  </x:si>
  <x:si>
    <x:t xml:space="preserve">segments / 3 / Europe, Middle East &amp; Africa / Equipment</x:t>
  </x:si>
  <x:si>
    <x:t xml:space="preserve">segments / 3 / Europe, Middle East &amp; Africa / Total</x:t>
  </x:si>
  <x:si>
    <x:t xml:space="preserve">segments / 3 / Greater China / Footwear</x:t>
  </x:si>
  <x:si>
    <x:t xml:space="preserve">segments / 3 / Greater China / Apparel</x:t>
  </x:si>
  <x:si>
    <x:t xml:space="preserve">segments / 3 / Greater China / Equipment</x:t>
  </x:si>
  <x:si>
    <x:t xml:space="preserve">segments / 3 / Greater China / Total</x:t>
  </x:si>
  <x:si>
    <x:t xml:space="preserve">segments / 3 / Asia Pacific &amp; Latin America / Footwear</x:t>
  </x:si>
  <x:si>
    <x:t xml:space="preserve">segments / 3 / Asia Pacific &amp; Latin America / Apparel</x:t>
  </x:si>
  <x:si>
    <x:t xml:space="preserve">segments / 3 / Asia Pacific &amp; Latin America / Equipment</x:t>
  </x:si>
  <x:si>
    <x:t xml:space="preserve">segments / 3 / Asia Pacific &amp; Latin America / Total</x:t>
  </x:si>
  <x:si>
    <x:t xml:space="preserve">segments / 3 / Global Brand Divisions 2</x:t>
  </x:si>
  <x:si>
    <x:t xml:space="preserve">segments / 3 / TOTAL NIKE BRAND</x:t>
  </x:si>
  <x:si>
    <x:t xml:space="preserve">segments / 3 / Converse</x:t>
  </x:si>
  <x:si>
    <x:t xml:space="preserve">segments / 3 / Corporate 3</x:t>
  </x:si>
  <x:si>
    <x:t xml:space="preserve">segments / 3 / TOTAL NIKE, INC. REVENUES</x:t>
  </x:si>
  <x:si>
    <x:t xml:space="preserve">segments / 3 / NIKE Brand / Footwear</x:t>
  </x:si>
  <x:si>
    <x:t xml:space="preserve">segments / 3 / NIKE Brand / Apparel</x:t>
  </x:si>
  <x:si>
    <x:t xml:space="preserve">segments / 3 / NIKE Brand / Equipment</x:t>
  </x:si>
  <x:si>
    <x:t xml:space="preserve">segments / 3 / TOTAL NIKE BRAND REVENUES</x:t>
  </x:si>
  <x:si>
    <x:t xml:space="preserve">segments / 3 / EBIT / North America</x:t>
  </x:si>
  <x:si>
    <x:t xml:space="preserve">segments / 3 / EBIT / Europe, Middle East &amp; Africa</x:t>
  </x:si>
  <x:si>
    <x:t xml:space="preserve">segments / 3 / EBIT / Greater China</x:t>
  </x:si>
  <x:si>
    <x:t xml:space="preserve">segments / 3 / EBIT / Asia Pacific &amp; Latin America</x:t>
  </x:si>
  <x:si>
    <x:t xml:space="preserve">segments / 3 / EBIT / Global Brand Divisions 2</x:t>
  </x:si>
  <x:si>
    <x:t xml:space="preserve">segments / 3 / EBIT / TOTAL NIKE BRAND EBIT 1</x:t>
  </x:si>
  <x:si>
    <x:t xml:space="preserve">segments / 3 / EBIT / Converse</x:t>
  </x:si>
  <x:si>
    <x:t xml:space="preserve">segments / 3 / EBIT / Corporate 3</x:t>
  </x:si>
  <x:si>
    <x:t xml:space="preserve">segments / 3 / EBIT / TOTAL NIKE, INC. EBIT 1</x:t>
  </x:si>
  <x:si>
    <x:t xml:space="preserve">segments / 3 / EBIT / Interest (income) expense, net</x:t>
  </x:si>
  <x:si>
    <x:t xml:space="preserve">segments / 3 / EBIT / Income tax expense</x:t>
  </x:si>
  <x:si>
    <x:t xml:space="preserve">segments / 3 / EBIT / NET INCOME</x:t>
  </x:si>
  <x:si>
    <x:t xml:space="preserve">segments / 3 / EBIT / Total NIKE, Inc. Revenues</x:t>
  </x:si>
  <x:si>
    <x:t xml:space="preserve">segments / 3 / EBIT / Net income margin</x:t>
  </x:si>
  <x:si>
    <x:t xml:space="preserve">segments / 3 / EBIT / EBIT margin 1</x:t>
  </x:si>
  <x:si>
    <x:t xml:space="preserve">segments / 4 / North America / Footwear</x:t>
  </x:si>
  <x:si>
    <x:t xml:space="preserve">segments / 4 / North America / Apparel</x:t>
  </x:si>
  <x:si>
    <x:t xml:space="preserve">segments / 4 / North America / Equipment</x:t>
  </x:si>
  <x:si>
    <x:t xml:space="preserve">segments / 4 / North America / Total</x:t>
  </x:si>
  <x:si>
    <x:t xml:space="preserve">segments / 4 / Europe, Middle East &amp; Africa / Footwear</x:t>
  </x:si>
  <x:si>
    <x:t xml:space="preserve">segments / 4 / Europe, Middle East &amp; Africa / Apparel</x:t>
  </x:si>
  <x:si>
    <x:t xml:space="preserve">segments / 4 / Europe, Middle East &amp; Africa / Equipment</x:t>
  </x:si>
  <x:si>
    <x:t xml:space="preserve">segments / 4 / Europe, Middle East &amp; Africa / Total</x:t>
  </x:si>
  <x:si>
    <x:t xml:space="preserve">segments / 4 / Greater China / Footwear</x:t>
  </x:si>
  <x:si>
    <x:t xml:space="preserve">segments / 4 / Greater China / Apparel</x:t>
  </x:si>
  <x:si>
    <x:t xml:space="preserve">segments / 4 / Greater China / Equipment</x:t>
  </x:si>
  <x:si>
    <x:t xml:space="preserve">segments / 4 / Greater China / Total</x:t>
  </x:si>
  <x:si>
    <x:t xml:space="preserve">segments / 4 / Asia Pacific &amp; Latin America / Footwear</x:t>
  </x:si>
  <x:si>
    <x:t xml:space="preserve">segments / 4 / Asia Pacific &amp; Latin America / Apparel</x:t>
  </x:si>
  <x:si>
    <x:t xml:space="preserve">segments / 4 / Asia Pacific &amp; Latin America / Equipment</x:t>
  </x:si>
  <x:si>
    <x:t xml:space="preserve">segments / 4 / Asia Pacific &amp; Latin America / Total</x:t>
  </x:si>
  <x:si>
    <x:t xml:space="preserve">segments / 4 / Global Brand Divisions2</x:t>
  </x:si>
  <x:si>
    <x:t xml:space="preserve">segments / 4 / TOTAL NIKE BRAND3</x:t>
  </x:si>
  <x:si>
    <x:t xml:space="preserve">segments / 4 / Converse</x:t>
  </x:si>
  <x:si>
    <x:t xml:space="preserve">segments / 4 / Corporate4</x:t>
  </x:si>
  <x:si>
    <x:t xml:space="preserve">segments / 4 / TOTAL NIKE, INC. REVENUES</x:t>
  </x:si>
  <x:si>
    <x:t xml:space="preserve">segments / 4 / NIKE Brand / Footwear</x:t>
  </x:si>
  <x:si>
    <x:t xml:space="preserve">segments / 4 / NIKE Brand / Apparel</x:t>
  </x:si>
  <x:si>
    <x:t xml:space="preserve">segments / 4 / NIKE Brand / Equipment</x:t>
  </x:si>
  <x:si>
    <x:t xml:space="preserve">segments / 4 / TOTAL NIKE BRAND REVENUES3</x:t>
  </x:si>
  <x:si>
    <x:t xml:space="preserve">segments / 4 / EBIT / North America2</x:t>
  </x:si>
  <x:si>
    <x:t xml:space="preserve">segments / 4 / EBIT / Europe, Middle East &amp; Africa</x:t>
  </x:si>
  <x:si>
    <x:t xml:space="preserve">segments / 4 / EBIT / Greater China</x:t>
  </x:si>
  <x:si>
    <x:t xml:space="preserve">segments / 4 / EBIT / Asia Pacific &amp; Latin America</x:t>
  </x:si>
  <x:si>
    <x:t xml:space="preserve">segments / 4 / EBIT / Global Brand Divisions3</x:t>
  </x:si>
  <x:si>
    <x:t xml:space="preserve">segments / 4 / EBIT / TOTAL NIKE BRAND EBIT1</x:t>
  </x:si>
  <x:si>
    <x:t xml:space="preserve">segments / 4 / EBIT / Converse2</x:t>
  </x:si>
  <x:si>
    <x:t xml:space="preserve">segments / 4 / EBIT / Corporate4</x:t>
  </x:si>
  <x:si>
    <x:t xml:space="preserve">segments / 4 / EBIT / TOTAL NIKE, INC. EBIT1</x:t>
  </x:si>
  <x:si>
    <x:t xml:space="preserve">segments / 4 / EBIT / Interest (income) expense, net</x:t>
  </x:si>
  <x:si>
    <x:t xml:space="preserve">segments / 4 / EBIT / Income tax expense</x:t>
  </x:si>
  <x:si>
    <x:t xml:space="preserve">segments / 4 / EBIT / NET INCOME</x:t>
  </x:si>
  <x:si>
    <x:t xml:space="preserve">segments / 4 / EBIT / Total NIKE, Inc. Revenues</x:t>
  </x:si>
  <x:si>
    <x:t xml:space="preserve">segments / 4 / EBIT / Net income margin</x:t>
  </x:si>
  <x:si>
    <x:t xml:space="preserve">segments / 4 / EBIT / EBIT margin1</x:t>
  </x:si>
  <x:si>
    <x:t xml:space="preserve">annual_income / Revenues</x:t>
  </x:si>
  <x:si>
    <x:t xml:space="preserve">SEC annual_income</x:t>
  </x:si>
  <x:si>
    <x:t xml:space="preserve">annual_income / Cost of sales</x:t>
  </x:si>
  <x:si>
    <x:t xml:space="preserve">annual_income / Gross profit</x:t>
  </x:si>
  <x:si>
    <x:t xml:space="preserve">annual_income / Gross margin</x:t>
  </x:si>
  <x:si>
    <x:t xml:space="preserve">annual_income / Demand creation expense</x:t>
  </x:si>
  <x:si>
    <x:t xml:space="preserve">annual_income / Operating overhead expense</x:t>
  </x:si>
  <x:si>
    <x:t xml:space="preserve">annual_income / Total selling and administrative expense</x:t>
  </x:si>
  <x:si>
    <x:t xml:space="preserve">annual_income / % of revenues</x:t>
  </x:si>
  <x:si>
    <x:t xml:space="preserve">annual_income / Interest (income) expense, net</x:t>
  </x:si>
  <x:si>
    <x:t xml:space="preserve">annual_income / Other (income) expense, net</x:t>
  </x:si>
  <x:si>
    <x:t xml:space="preserve">annual_income / Income before income taxes</x:t>
  </x:si>
  <x:si>
    <x:t xml:space="preserve">annual_income / Income tax expense</x:t>
  </x:si>
  <x:si>
    <x:t xml:space="preserve">annual_income / Effective tax rate</x:t>
  </x:si>
  <x:si>
    <x:t xml:space="preserve">annual_income / NET INCOME</x:t>
  </x:si>
  <x:si>
    <x:t xml:space="preserve">annual_income / Basic</x:t>
  </x:si>
  <x:si>
    <x:t xml:space="preserve">annual_income / Diluted</x:t>
  </x:si>
  <x:si>
    <x:t xml:space="preserve">annual_income / Dividends declared per common share</x:t>
  </x:si>
  <x:si>
    <x:t xml:space="preserve">annual_balance / (Dollars in millions)</x:t>
  </x:si>
  <x:si>
    <x:t xml:space="preserve">SEC annual_balance</x:t>
  </x:si>
  <x:si>
    <x:t xml:space="preserve">annual_balance / Cash and equivalents</x:t>
  </x:si>
  <x:si>
    <x:t xml:space="preserve">annual_balance / Short-term investments</x:t>
  </x:si>
  <x:si>
    <x:t xml:space="preserve">annual_balance / Accounts receivable, net</x:t>
  </x:si>
  <x:si>
    <x:t xml:space="preserve">annual_balance / Inventories</x:t>
  </x:si>
  <x:si>
    <x:t xml:space="preserve">annual_balance / Prepaid expenses and other current assets</x:t>
  </x:si>
  <x:si>
    <x:t xml:space="preserve">annual_balance / Total current assets</x:t>
  </x:si>
  <x:si>
    <x:t xml:space="preserve">annual_balance / Property, plant and equipment, net</x:t>
  </x:si>
  <x:si>
    <x:t xml:space="preserve">annual_balance / Operating lease right-of-use assets, net</x:t>
  </x:si>
  <x:si>
    <x:t xml:space="preserve">annual_balance / Identifiable intangible assets, net</x:t>
  </x:si>
  <x:si>
    <x:t xml:space="preserve">annual_balance / Goodwill</x:t>
  </x:si>
  <x:si>
    <x:t xml:space="preserve">annual_balance / Deferred income taxes and other assets</x:t>
  </x:si>
  <x:si>
    <x:t xml:space="preserve">annual_balance / TOTAL ASSETS</x:t>
  </x:si>
  <x:si>
    <x:t xml:space="preserve">annual_balance / Current portion of long-term debt</x:t>
  </x:si>
  <x:si>
    <x:t xml:space="preserve">annual_balance / Accounts payable</x:t>
  </x:si>
  <x:si>
    <x:t xml:space="preserve">annual_balance / Current portion of operating lease liabilities</x:t>
  </x:si>
  <x:si>
    <x:t xml:space="preserve">annual_balance / Accrued liabilities</x:t>
  </x:si>
  <x:si>
    <x:t xml:space="preserve">annual_balance / Income taxes payable</x:t>
  </x:si>
  <x:si>
    <x:t xml:space="preserve">annual_balance / Total current liabilities</x:t>
  </x:si>
  <x:si>
    <x:t xml:space="preserve">annual_balance / Long-term debt</x:t>
  </x:si>
  <x:si>
    <x:t xml:space="preserve">annual_balance / Operating lease liabilities</x:t>
  </x:si>
  <x:si>
    <x:t xml:space="preserve">annual_balance / Deferred income taxes and other liabilities</x:t>
  </x:si>
  <x:si>
    <x:t xml:space="preserve">annual_balance / Shareholders’ equity</x:t>
  </x:si>
  <x:si>
    <x:t xml:space="preserve">annual_balance / TOTAL LIABILITIES AND SHAREHOLDERS’ EQUITY</x:t>
  </x:si>
  <x:si>
    <x:t xml:space="preserve">annual_cash / Depreciation and amortization</x:t>
  </x:si>
  <x:si>
    <x:t xml:space="preserve">www_sec_gov_Archives_edgar_data_320187_000032018726000088_R7_b174d28c.md</x:t>
  </x:si>
  <x:si>
    <x:t xml:space="preserve">SEC annual_cash</x:t>
  </x:si>
  <x:si>
    <x:t xml:space="preserve">annual_cash / Deferred income taxes</x:t>
  </x:si>
  <x:si>
    <x:t xml:space="preserve">annual_cash / Stock-based compensation</x:t>
  </x:si>
  <x:si>
    <x:t xml:space="preserve">annual_cash / Impairment and other</x:t>
  </x:si>
  <x:si>
    <x:t xml:space="preserve">annual_cash / Net foreign currency adjustments</x:t>
  </x:si>
  <x:si>
    <x:t xml:space="preserve">annual_cash / (Increase) decrease in accounts receivable</x:t>
  </x:si>
  <x:si>
    <x:t xml:space="preserve">annual_cash / (Increase) decrease in inventories</x:t>
  </x:si>
  <x:si>
    <x:t xml:space="preserve">annual_cash / (Increase) decrease in prepaid expenses, operating lease right-of-use assets and other current and non-current assets</x:t>
  </x:si>
  <x:si>
    <x:t xml:space="preserve">annual_cash / Increase (decrease) in accounts payable, accrued liabilities, operating lease liabilities and other current and non-current liabilities</x:t>
  </x:si>
  <x:si>
    <x:t xml:space="preserve">annual_cash / Cash provided (used) by operations</x:t>
  </x:si>
  <x:si>
    <x:t xml:space="preserve">annual_cash / Purchases of short-term investments</x:t>
  </x:si>
  <x:si>
    <x:t xml:space="preserve">annual_cash / Maturities of short-term investments</x:t>
  </x:si>
  <x:si>
    <x:t xml:space="preserve">annual_cash / Sales of short-term investments</x:t>
  </x:si>
  <x:si>
    <x:t xml:space="preserve">annual_cash / Additions to property, plant and equipment</x:t>
  </x:si>
  <x:si>
    <x:t xml:space="preserve">annual_cash / Other investing activities</x:t>
  </x:si>
  <x:si>
    <x:t xml:space="preserve">annual_cash / Cash provided (used) by investing activities</x:t>
  </x:si>
  <x:si>
    <x:t xml:space="preserve">annual_cash / Repayment of borrowings</x:t>
  </x:si>
  <x:si>
    <x:t xml:space="preserve">annual_cash / Proceeds from exercise of stock options and other stock issuances</x:t>
  </x:si>
  <x:si>
    <x:t xml:space="preserve">annual_cash / Repurchase of common stock</x:t>
  </x:si>
  <x:si>
    <x:t xml:space="preserve">annual_cash / Dividends — common and preferred</x:t>
  </x:si>
  <x:si>
    <x:t xml:space="preserve">annual_cash / Other financing activities</x:t>
  </x:si>
  <x:si>
    <x:t xml:space="preserve">annual_cash / Cash provided (used) by financing activities</x:t>
  </x:si>
  <x:si>
    <x:t xml:space="preserve">annual_cash / Effect of exchange rate changes on cash and equivalents</x:t>
  </x:si>
  <x:si>
    <x:t xml:space="preserve">annual_cash / Net increase (decrease) in cash and equivalents</x:t>
  </x:si>
  <x:si>
    <x:t xml:space="preserve">annual_cash / Cash and equivalents, beginning of year</x:t>
  </x:si>
  <x:si>
    <x:t xml:space="preserve">annual_cash / CASH AND EQUIVALENTS, END OF YEAR</x:t>
  </x:si>
  <x:si>
    <x:t xml:space="preserve">annual_cash / Interest, net of capitalized interest</x:t>
  </x:si>
  <x:si>
    <x:t xml:space="preserve">annual_cash / Non-cash additions to property, plant and equipment</x:t>
  </x:si>
  <x:si>
    <x:t xml:space="preserve">annual_segments / North America / Footwear</x:t>
  </x:si>
  <x:si>
    <x:t xml:space="preserve">SEC annual_segments</x:t>
  </x:si>
  <x:si>
    <x:t xml:space="preserve">annual_segments / North America / Apparel</x:t>
  </x:si>
  <x:si>
    <x:t xml:space="preserve">annual_segments / North America / Equipment</x:t>
  </x:si>
  <x:si>
    <x:t xml:space="preserve">annual_segments / North America / Total</x:t>
  </x:si>
  <x:si>
    <x:t xml:space="preserve">annual_segments / Europe, Middle East &amp; Africa / Footwear</x:t>
  </x:si>
  <x:si>
    <x:t xml:space="preserve">annual_segments / Europe, Middle East &amp; Africa / Apparel</x:t>
  </x:si>
  <x:si>
    <x:t xml:space="preserve">annual_segments / Europe, Middle East &amp; Africa / Equipment</x:t>
  </x:si>
  <x:si>
    <x:t xml:space="preserve">annual_segments / Europe, Middle East &amp; Africa / Total</x:t>
  </x:si>
  <x:si>
    <x:t xml:space="preserve">annual_segments / Greater China / Footwear</x:t>
  </x:si>
  <x:si>
    <x:t xml:space="preserve">annual_segments / Greater China / Apparel</x:t>
  </x:si>
  <x:si>
    <x:t xml:space="preserve">annual_segments / Greater China / Equipment</x:t>
  </x:si>
  <x:si>
    <x:t xml:space="preserve">annual_segments / Greater China / Total</x:t>
  </x:si>
  <x:si>
    <x:t xml:space="preserve">annual_segments / Asia Pacific &amp; Latin America / Footwear</x:t>
  </x:si>
  <x:si>
    <x:t xml:space="preserve">annual_segments / Asia Pacific &amp; Latin America / Apparel</x:t>
  </x:si>
  <x:si>
    <x:t xml:space="preserve">annual_segments / Asia Pacific &amp; Latin America / Equipment</x:t>
  </x:si>
  <x:si>
    <x:t xml:space="preserve">annual_segments / Asia Pacific &amp; Latin America / Total</x:t>
  </x:si>
  <x:si>
    <x:t xml:space="preserve">annual_segments / Global Brand Divisions2</x:t>
  </x:si>
  <x:si>
    <x:t xml:space="preserve">annual_segments / TOTAL NIKE BRAND3</x:t>
  </x:si>
  <x:si>
    <x:t xml:space="preserve">annual_segments / Converse</x:t>
  </x:si>
  <x:si>
    <x:t xml:space="preserve">annual_segments / TOTAL NIKE, INC. REVENUES</x:t>
  </x:si>
  <x:si>
    <x:t xml:space="preserve">annual_segments / NIKE Brand / Footwear</x:t>
  </x:si>
  <x:si>
    <x:t xml:space="preserve">annual_segments / NIKE Brand / Apparel</x:t>
  </x:si>
  <x:si>
    <x:t xml:space="preserve">annual_segments / NIKE Brand / Equipment</x:t>
  </x:si>
  <x:si>
    <x:t xml:space="preserve">annual_segments / TOTAL NIKE BRAND REVENUES3</x:t>
  </x:si>
  <x:si>
    <x:t xml:space="preserve">annual_segments / EBIT / North America2</x:t>
  </x:si>
  <x:si>
    <x:t xml:space="preserve">annual_segments / EBIT / Europe, Middle East &amp; Africa</x:t>
  </x:si>
  <x:si>
    <x:t xml:space="preserve">annual_segments / EBIT / Greater China</x:t>
  </x:si>
  <x:si>
    <x:t xml:space="preserve">annual_segments / EBIT / Asia Pacific &amp; Latin America</x:t>
  </x:si>
  <x:si>
    <x:t xml:space="preserve">annual_segments / EBIT / Global Brand Divisions3</x:t>
  </x:si>
  <x:si>
    <x:t xml:space="preserve">annual_segments / EBIT / TOTAL NIKE BRAND EBIT1</x:t>
  </x:si>
  <x:si>
    <x:t xml:space="preserve">annual_segments / EBIT / Converse2</x:t>
  </x:si>
  <x:si>
    <x:t xml:space="preserve">annual_segments / EBIT / Corporate4</x:t>
  </x:si>
  <x:si>
    <x:t xml:space="preserve">annual_segments / EBIT / TOTAL NIKE, INC. EBIT1</x:t>
  </x:si>
  <x:si>
    <x:t xml:space="preserve">annual_segments / EBIT / Interest (income) expense, net</x:t>
  </x:si>
  <x:si>
    <x:t xml:space="preserve">annual_segments / EBIT / Income tax expense</x:t>
  </x:si>
  <x:si>
    <x:t xml:space="preserve">annual_segments / EBIT / NET INCOME</x:t>
  </x:si>
  <x:si>
    <x:t xml:space="preserve">annual_segments / EBIT / Total NIKE, Inc. Revenues</x:t>
  </x:si>
  <x:si>
    <x:t xml:space="preserve">annual_segments / EBIT / Net income margin</x:t>
  </x:si>
  <x:si>
    <x:t xml:space="preserve">annual_segments / EBIT / EBIT margin1</x:t>
  </x:si>
  <x:si>
    <x:t xml:space="preserve">fy25_cash / Depreciation and amortization</x:t>
  </x:si>
  <x:si>
    <x:t xml:space="preserve">SEC fy25_cash</x:t>
  </x:si>
  <x:si>
    <x:t xml:space="preserve">fy25_cash / Deferred income taxes</x:t>
  </x:si>
  <x:si>
    <x:t xml:space="preserve">fy25_cash / Stock-based compensation</x:t>
  </x:si>
  <x:si>
    <x:t xml:space="preserve">fy25_cash / Impairment and other</x:t>
  </x:si>
  <x:si>
    <x:t xml:space="preserve">fy25_cash / Net foreign currency adjustments</x:t>
  </x:si>
  <x:si>
    <x:t xml:space="preserve">fy25_cash / (Increase) decrease in accounts receivable</x:t>
  </x:si>
  <x:si>
    <x:t xml:space="preserve">fy25_cash / (Increase) decrease in inventories</x:t>
  </x:si>
  <x:si>
    <x:t xml:space="preserve">fy25_cash / (Increase) decrease in prepaid expenses, operating lease right-of-use assets and other current and non-current assets</x:t>
  </x:si>
  <x:si>
    <x:t xml:space="preserve">fy25_cash / Increase (decrease) in accounts payable, accrued liabilities, operating lease liabilities and other current and non-current liabilities</x:t>
  </x:si>
  <x:si>
    <x:t xml:space="preserve">fy25_cash / Cash provided (used) by operations</x:t>
  </x:si>
  <x:si>
    <x:t xml:space="preserve">fy25_cash / Purchases of short-term investments</x:t>
  </x:si>
  <x:si>
    <x:t xml:space="preserve">fy25_cash / Maturities of short-term investments</x:t>
  </x:si>
  <x:si>
    <x:t xml:space="preserve">fy25_cash / Sales of short-term investments</x:t>
  </x:si>
  <x:si>
    <x:t xml:space="preserve">fy25_cash / Additions to property, plant and equipment</x:t>
  </x:si>
  <x:si>
    <x:t xml:space="preserve">fy25_cash / Other investing activities</x:t>
  </x:si>
  <x:si>
    <x:t xml:space="preserve">fy25_cash / Cash provided (used) by investing activities</x:t>
  </x:si>
  <x:si>
    <x:t xml:space="preserve">fy25_cash / Repayment of borrowings</x:t>
  </x:si>
  <x:si>
    <x:t xml:space="preserve">fy25_cash / Proceeds from exercise of stock options and other stock issuances</x:t>
  </x:si>
  <x:si>
    <x:t xml:space="preserve">fy25_cash / Repurchase of common stock</x:t>
  </x:si>
  <x:si>
    <x:t xml:space="preserve">fy25_cash / Dividends — common and preferred</x:t>
  </x:si>
  <x:si>
    <x:t xml:space="preserve">fy25_cash / Other financing activities</x:t>
  </x:si>
  <x:si>
    <x:t xml:space="preserve">fy25_cash / Cash provided (used) by financing activities</x:t>
  </x:si>
  <x:si>
    <x:t xml:space="preserve">fy25_cash / Effect of exchange rate changes on cash and equivalents</x:t>
  </x:si>
  <x:si>
    <x:t xml:space="preserve">fy25_cash / Net increase (decrease) in cash and equivalents</x:t>
  </x:si>
  <x:si>
    <x:t xml:space="preserve">fy25_cash / Cash and equivalents, beginning of year</x:t>
  </x:si>
  <x:si>
    <x:t xml:space="preserve">fy25_cash / CASH AND EQUIVALENTS, END OF YEAR</x:t>
  </x:si>
  <x:si>
    <x:t xml:space="preserve">fy25_cash / Interest, net of capitalized interest</x:t>
  </x:si>
  <x:si>
    <x:t xml:space="preserve">fy25_cash / Non-cash additions to property, plant and equipment</x:t>
  </x:si>
</x:sst>
</file>

<file path=xl/styles.xml><?xml version="1.0" encoding="utf-8"?>
<x:styleSheet xmlns:x="http://schemas.openxmlformats.org/spreadsheetml/2006/main">
  <x:numFmts count="7">
    <x:numFmt numFmtId="164" formatCode="#,##0.0_);(#,##0.0);–_)"/>
    <x:numFmt numFmtId="165" formatCode="0.0%_);(0.0%);–_)"/>
    <x:numFmt numFmtId="166" formatCode="yyyy-mm-dd"/>
    <x:numFmt numFmtId="167" formatCode="$0.00"/>
    <x:numFmt numFmtId="168" formatCode="0.00"/>
    <x:numFmt numFmtId="169" formatCode="0.0%"/>
    <x:numFmt numFmtId="170" formatCode="#,##0.0"/>
  </x:numFmts>
  <x:fonts count="14">
    <x:font>
      <x:sz val="11"/>
      <x:name val="Calibri"/>
    </x:font>
    <x:font>
      <x:sz val="11"/>
      <x:color rgb="FF000000"/>
      <x:name val="Calibri"/>
    </x:font>
    <x:font>
      <x:i/>
      <x:sz val="11"/>
      <x:color rgb="FF000000"/>
      <x:name val="Calibri"/>
    </x:font>
    <x:font>
      <x:b/>
      <x:sz val="11"/>
      <x:color rgb="FF000000"/>
      <x:name val="Calibri"/>
    </x:font>
    <x:font>
      <x:i/>
      <x:sz val="11"/>
      <x:color rgb="FF006100"/>
      <x:name val="Calibri"/>
    </x:font>
    <x:font>
      <x:sz val="11"/>
      <x:color rgb="FF006100"/>
      <x:name val="Calibri"/>
    </x:font>
    <x:font>
      <x:b/>
      <x:sz val="14"/>
      <x:color rgb="FF222222"/>
      <x:name val="Calibri"/>
    </x:font>
    <x:font>
      <x:sz val="11"/>
      <x:color rgb="FF333333"/>
      <x:name val="Calibri"/>
    </x:font>
    <x:font>
      <x:i/>
      <x:sz val="11"/>
      <x:color rgb="FF0000FF"/>
      <x:name val="Calibri"/>
    </x:font>
    <x:font>
      <x:sz val="11"/>
      <x:color rgb="FF222222"/>
      <x:name val="Calibri"/>
    </x:font>
    <x:font>
      <x:sz val="11"/>
      <x:color rgb="FF0000FF"/>
      <x:name val="Calibri"/>
    </x:font>
    <x:font>
      <x:b/>
      <x:sz val="11"/>
      <x:color rgb="FF0000FF"/>
      <x:name val="Calibri"/>
    </x:font>
    <x:font>
      <x:b/>
      <x:sz val="11"/>
      <x:color rgb="FF006100"/>
      <x:name val="Calibri"/>
    </x:font>
    <x:font>
      <x:b/>
      <x:i/>
      <x:sz val="11"/>
      <x:color rgb="FF00610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3F7FA"/>
      </x:patternFill>
    </x:fill>
    <x:fill>
      <x:patternFill patternType="solid">
        <x:fgColor rgb="FFE9EDF0"/>
      </x:patternFill>
    </x:fill>
  </x:fills>
  <x:borders count="4">
    <x:border/>
    <x:border>
      <x:top style="thin">
        <x:color rgb="FF888888"/>
      </x:top>
    </x:border>
    <x:border>
      <x:top style="thin">
        <x:color rgb="FFB8C0C6"/>
      </x:top>
      <x:bottom style="thin">
        <x:color rgb="FFB8C0C6"/>
      </x:bottom>
    </x:border>
    <x:border>
      <x:top style="thin">
        <x:color rgb="FF777777"/>
      </x:top>
    </x:border>
  </x:borders>
  <x:cellStyleXfs count="1">
    <x:xf numFmtId="0" fontId="0" fillId="0" borderId="0"/>
  </x:cellStyleXfs>
  <x:cellXfs count="70">
    <x:xf numFmtId="0" fontId="0" fillId="0" borderId="0" xfId="0"/>
    <x:xf numFmtId="164" fontId="1" fillId="0" borderId="0" xfId="0" applyNumberFormat="1" applyFont="1" applyFill="1" applyAlignment="1">
      <x:alignment horizontal="general" vertical="bottom"/>
    </x:xf>
    <x:xf numFmtId="165" fontId="2" fillId="0" borderId="0" xfId="0" applyNumberFormat="1" applyFont="1" applyFill="1" applyAlignment="1">
      <x:alignment horizontal="general" vertical="bottom"/>
    </x:xf>
    <x:xf numFmtId="164" fontId="3" fillId="0" borderId="1" xfId="0" applyNumberFormat="1" applyFont="1" applyFill="1" applyBorder="1" applyAlignment="1">
      <x:alignment horizontal="general" vertical="bottom"/>
    </x:xf>
    <x:xf numFmtId="165" fontId="4" fillId="0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165" fontId="2" fillId="2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0" fontId="6" fillId="0" borderId="0" xfId="0" applyFont="1" applyFill="1" applyAlignment="1">
      <x:alignment horizontal="general" vertical="bottom"/>
    </x:xf>
    <x:xf numFmtId="0" fontId="7" fillId="3" borderId="2" xfId="0" applyFont="1" applyFill="1" applyBorder="1" applyAlignment="1">
      <x:alignment horizontal="general" vertical="bottom"/>
    </x:xf>
    <x:xf numFmtId="166" fontId="7" fillId="3" borderId="2" xfId="0" applyNumberFormat="1" applyFont="1" applyFill="1" applyBorder="1" applyAlignment="1">
      <x:alignment horizontal="general" vertical="bottom"/>
    </x:xf>
    <x:xf numFmtId="164" fontId="5" fillId="2" borderId="0" xfId="0" applyNumberFormat="1" applyFont="1" applyFill="1" applyAlignment="1">
      <x:alignment horizontal="general" vertical="bottom"/>
    </x:xf>
    <x:xf numFmtId="165" fontId="8" fillId="2" borderId="0" xfId="0" applyNumberFormat="1" applyFont="1" applyFill="1" applyAlignment="1">
      <x:alignment horizontal="general" vertical="bottom"/>
    </x:xf>
    <x:xf numFmtId="0" fontId="9" fillId="0" borderId="0" xfId="0" applyFont="1" applyFill="1" applyAlignment="1">
      <x:alignment horizontal="general" vertical="bottom"/>
    </x:xf>
    <x:xf numFmtId="0" fontId="10" fillId="0" borderId="0" xfId="0" applyFont="1" applyFill="1" applyAlignment="1">
      <x:alignment horizontal="general" vertical="bottom"/>
    </x:xf>
    <x:xf numFmtId="0" fontId="11" fillId="0" borderId="1" xfId="0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5" fontId="4" fillId="2" borderId="0" xfId="0" applyNumberFormat="1" applyFont="1" applyFill="1" applyAlignment="1">
      <x:alignment horizontal="general" vertical="bottom"/>
    </x:xf>
    <x:xf numFmtId="164" fontId="3" fillId="2" borderId="1" xfId="0" applyNumberFormat="1" applyFont="1" applyFill="1" applyBorder="1" applyAlignment="1">
      <x:alignment horizontal="general" vertical="bottom"/>
    </x:xf>
    <x:xf numFmtId="164" fontId="3" fillId="3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 wrapText="1"/>
    </x:xf>
    <x:xf numFmtId="164" fontId="1" fillId="0" borderId="0" xfId="0" applyNumberFormat="1" applyFont="1" applyFill="1" applyAlignment="1">
      <x:alignment horizontal="general" vertical="bottom" wrapText="1"/>
    </x:xf>
    <x:xf numFmtId="164" fontId="10" fillId="0" borderId="0" xfId="0" applyNumberFormat="1" applyFont="1" applyFill="1" applyAlignment="1">
      <x:alignment horizontal="general" vertical="bottom" wrapText="1"/>
    </x:xf>
    <x:xf numFmtId="167" fontId="3" fillId="0" borderId="1" xfId="0" applyNumberFormat="1" applyFont="1" applyFill="1" applyBorder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 wrapText="1"/>
    </x:xf>
    <x:xf numFmtId="167" fontId="1" fillId="2" borderId="0" xfId="0" applyNumberFormat="1" applyFont="1" applyFill="1" applyAlignment="1">
      <x:alignment horizontal="general" vertical="bottom"/>
    </x:xf>
    <x:xf numFmtId="164" fontId="3" fillId="2" borderId="0" xfId="0" applyNumberFormat="1" applyFont="1" applyFill="1" applyAlignment="1">
      <x:alignment horizontal="general" vertical="bottom"/>
    </x:xf>
    <x:xf numFmtId="164" fontId="3" fillId="2" borderId="3" xfId="0" applyNumberFormat="1" applyFont="1" applyFill="1" applyBorder="1" applyAlignment="1">
      <x:alignment horizontal="general" vertical="bottom"/>
    </x:xf>
    <x:xf numFmtId="164" fontId="12" fillId="0" borderId="1" xfId="0" applyNumberFormat="1" applyFont="1" applyFill="1" applyBorder="1" applyAlignment="1">
      <x:alignment horizontal="general" vertical="bottom"/>
    </x:xf>
    <x:xf numFmtId="164" fontId="3" fillId="0" borderId="3" xfId="0" applyNumberFormat="1" applyFont="1" applyFill="1" applyBorder="1" applyAlignment="1">
      <x:alignment horizontal="general" vertical="bottom"/>
    </x:xf>
    <x:xf numFmtId="164" fontId="3" fillId="3" borderId="2" xfId="0" applyNumberFormat="1" applyFont="1" applyFill="1" applyBorder="1" applyAlignment="1">
      <x:alignment horizontal="general" vertical="bottom" wrapText="1"/>
    </x:xf>
    <x:xf numFmtId="167" fontId="3" fillId="2" borderId="1" xfId="0" applyNumberFormat="1" applyFont="1" applyFill="1" applyBorder="1" applyAlignment="1">
      <x:alignment horizontal="general" vertical="bottom"/>
    </x:xf>
    <x:xf numFmtId="165" fontId="13" fillId="0" borderId="0" xfId="0" applyNumberFormat="1" applyFont="1" applyFill="1" applyAlignment="1">
      <x:alignment horizontal="general" vertical="bottom"/>
    </x:xf>
    <x:xf numFmtId="164" fontId="3" fillId="3" borderId="2" xfId="0" applyNumberFormat="1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0" fontId="5" fillId="2" borderId="0" xfId="0" applyFont="1" applyFill="1" applyAlignment="1">
      <x:alignment horizontal="general" vertical="bottom"/>
    </x:xf>
    <x:xf numFmtId="164" fontId="10" fillId="2" borderId="0" xfId="0" applyNumberFormat="1" applyFont="1" applyFill="1" applyAlignment="1">
      <x:alignment horizontal="general" vertical="bottom"/>
    </x:xf>
    <x:xf numFmtId="0" fontId="3" fillId="3" borderId="0" xfId="0" applyFont="1" applyFill="1" applyAlignment="1">
      <x:alignment horizontal="general" vertical="bottom"/>
    </x:xf>
    <x:xf numFmtId="0" fontId="3" fillId="3" borderId="2" xfId="0" applyFont="1" applyFill="1" applyBorder="1" applyAlignment="1">
      <x:alignment horizontal="general" vertical="bottom" wrapText="1"/>
    </x:xf>
    <x:xf numFmtId="0" fontId="3" fillId="0" borderId="1" xfId="0" applyFont="1" applyFill="1" applyBorder="1" applyAlignment="1">
      <x:alignment horizontal="general" vertical="bottom"/>
    </x:xf>
    <x:xf numFmtId="0" fontId="3" fillId="2" borderId="1" xfId="0" applyFont="1" applyFill="1" applyBorder="1" applyAlignment="1">
      <x:alignment horizontal="general" vertical="bottom"/>
    </x:xf>
    <x:xf numFmtId="164" fontId="10" fillId="2" borderId="0" xfId="0" applyNumberFormat="1" applyFont="1" applyFill="1" applyAlignment="1">
      <x:alignment horizontal="general" vertical="bottom" wrapText="1"/>
    </x:xf>
    <x:xf numFmtId="0" fontId="3" fillId="3" borderId="2" xfId="0" applyFont="1" applyFill="1" applyBorder="1" applyAlignment="1">
      <x:alignment horizontal="general" vertical="bottom"/>
    </x:xf>
    <x:xf numFmtId="168" fontId="10" fillId="0" borderId="0" xfId="0" applyNumberFormat="1" applyFont="1" applyFill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169" fontId="10" fillId="0" borderId="0" xfId="0" applyNumberFormat="1" applyFont="1" applyFill="1" applyAlignment="1">
      <x:alignment horizontal="general" vertical="bottom"/>
    </x:xf>
    <x:xf numFmtId="164" fontId="10" fillId="0" borderId="0" xfId="0" applyNumberFormat="1" applyFont="1" applyFill="1" applyAlignment="1">
      <x:alignment horizontal="general" vertical="bottom"/>
    </x:xf>
    <x:xf numFmtId="170" fontId="10" fillId="2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166" fontId="10" fillId="0" borderId="0" xfId="0" applyNumberFormat="1" applyFont="1" applyFill="1" applyAlignment="1">
      <x:alignment horizontal="general" vertical="bottom"/>
    </x:xf>
    <x:xf numFmtId="0" fontId="7" fillId="3" borderId="2" xfId="0" applyNumberFormat="1" applyFont="1" applyFill="1" applyBorder="1" applyAlignment="1">
      <x:alignment horizontal="right" vertical="bottom"/>
    </x:xf>
    <x:xf numFmtId="164" fontId="3" fillId="3" borderId="2" xfId="0" applyNumberFormat="1" applyFont="1" applyFill="1" applyBorder="1" applyAlignment="1">
      <x:alignment horizontal="right" vertical="bottom" wrapText="1"/>
    </x:xf>
    <x:xf numFmtId="164" fontId="1" fillId="0" borderId="0" xfId="0" applyNumberFormat="1" applyFont="1" applyFill="1" applyBorder="1" applyAlignment="1">
      <x:alignment horizontal="right" vertical="bottom"/>
    </x:xf>
    <x:xf numFmtId="165" fontId="2" fillId="2" borderId="0" xfId="0" applyNumberFormat="1" applyFont="1" applyFill="1" applyBorder="1" applyAlignment="1">
      <x:alignment horizontal="right" vertical="bottom"/>
    </x:xf>
    <x:xf numFmtId="164" fontId="1" fillId="2" borderId="0" xfId="0" applyNumberFormat="1" applyFont="1" applyFill="1" applyBorder="1" applyAlignment="1">
      <x:alignment horizontal="right" vertical="bottom"/>
    </x:xf>
    <x:xf numFmtId="165" fontId="8" fillId="2" borderId="0" xfId="0" applyNumberFormat="1" applyFont="1" applyFill="1" applyBorder="1" applyAlignment="1">
      <x:alignment horizontal="right" vertical="bottom"/>
    </x:xf>
    <x:xf numFmtId="165" fontId="2" fillId="0" borderId="0" xfId="0" applyNumberFormat="1" applyFont="1" applyFill="1" applyBorder="1" applyAlignment="1">
      <x:alignment horizontal="right" vertical="bottom"/>
    </x:xf>
    <x:xf numFmtId="165" fontId="4" fillId="2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horizontal="right"/>
    </x:xf>
    <x:xf numFmtId="164" fontId="3" fillId="3" borderId="0" xfId="0" applyNumberFormat="1" applyFont="1" applyFill="1" applyBorder="1" applyAlignment="1">
      <x:alignment horizontal="right" vertical="bottom"/>
    </x:xf>
    <x:xf numFmtId="164" fontId="3" fillId="2" borderId="0" xfId="0" applyNumberFormat="1" applyFont="1" applyFill="1" applyBorder="1" applyAlignment="1">
      <x:alignment horizontal="right" vertical="bottom"/>
    </x:xf>
    <x:xf numFmtId="0" fontId="3" fillId="3" borderId="0" xfId="0" applyNumberFormat="1" applyFont="1" applyFill="1" applyBorder="1" applyAlignment="1">
      <x:alignment horizontal="right" vertical="bottom"/>
    </x:xf>
    <x:xf numFmtId="164" fontId="1" fillId="2" borderId="0" xfId="0" applyNumberFormat="1" applyFont="1" applyFill="1" applyBorder="1" applyAlignment="1">
      <x:alignment horizontal="right" vertical="bottom" wrapText="1"/>
    </x:xf>
    <x:xf numFmtId="164" fontId="1" fillId="0" borderId="0" xfId="0" applyNumberFormat="1" applyFont="1" applyFill="1" applyBorder="1" applyAlignment="1">
      <x:alignment horizontal="right" vertical="bottom" wrapText="1"/>
    </x:xf>
    <x:xf numFmtId="164" fontId="10" fillId="2" borderId="0" xfId="0" applyNumberFormat="1" applyFont="1" applyFill="1" applyBorder="1" applyAlignment="1">
      <x:alignment horizontal="right" vertical="bottom" wrapText="1"/>
    </x:xf>
    <x:xf numFmtId="168" fontId="10" fillId="0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wrapText="1"/>
    </x:xf>
    <x:xf numFmtId="164" fontId="1" fillId="0" borderId="0" xfId="0" applyNumberFormat="1" applyFont="1" applyFill="1" applyBorder="1" applyAlignment="1">
      <x:alignment horizontal="general"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bf00ab1904597" /><Relationship Type="http://schemas.openxmlformats.org/officeDocument/2006/relationships/theme" Target="/xl/theme/theme1.xml" Id="R6b9b95f07bc24b0c" /><Relationship Type="http://schemas.openxmlformats.org/officeDocument/2006/relationships/sharedStrings" Target="/xl/sharedStrings.xml" Id="R94f29e36ad8a4758" /><Relationship Type="http://schemas.openxmlformats.org/officeDocument/2006/relationships/worksheet" Target="/xl/worksheets/sheet1.xml" Id="R3e37e3b01f914acf" /><Relationship Type="http://schemas.openxmlformats.org/officeDocument/2006/relationships/worksheet" Target="/xl/worksheets/sheet2.xml" Id="Ra2e09ea112f44752" /><Relationship Type="http://schemas.openxmlformats.org/officeDocument/2006/relationships/worksheet" Target="/xl/worksheets/sheet3.xml" Id="Re1f1e0ac5fb248d3" /><Relationship Type="http://schemas.openxmlformats.org/officeDocument/2006/relationships/worksheet" Target="/xl/worksheets/sheet4.xml" Id="R20c2e2542d87460e" /><Relationship Type="http://schemas.openxmlformats.org/officeDocument/2006/relationships/worksheet" Target="/xl/worksheets/sheet5.xml" Id="Raba3ae77f6914d79" /><Relationship Type="http://schemas.openxmlformats.org/officeDocument/2006/relationships/worksheet" Target="/xl/worksheets/sheet6.xml" Id="R0d2385d203244f74" /><Relationship Type="http://schemas.openxmlformats.org/officeDocument/2006/relationships/worksheet" Target="/xl/worksheets/sheet7.xml" Id="R9f77b003868941e6" /><Relationship Type="http://schemas.openxmlformats.org/officeDocument/2006/relationships/worksheet" Target="/xl/worksheets/sheet8.xml" Id="R5f13824341374aec" /><Relationship Type="http://schemas.openxmlformats.org/officeDocument/2006/relationships/worksheet" Target="/xl/worksheets/sheet9.xml" Id="R35f68b2bd278419e" /><Relationship Type="http://schemas.openxmlformats.org/officeDocument/2006/relationships/worksheet" Target="/xl/worksheets/sheet10.xml" Id="R3a9f4652f3d94414" /><Relationship Type="http://schemas.openxmlformats.org/officeDocument/2006/relationships/worksheet" Target="/xl/worksheets/sheet11.xml" Id="R40244a4811044730" /><Relationship Type="http://schemas.openxmlformats.org/officeDocument/2006/relationships/worksheet" Target="/xl/worksheets/sheet12.xml" Id="R128a4e67f3964412" /><Relationship Type="http://schemas.openxmlformats.org/officeDocument/2006/relationships/worksheet" Target="/xl/worksheets/sheet13.xml" Id="Re738dfe9d9aa4880" /><Relationship Type="http://schemas.openxmlformats.org/officeDocument/2006/relationships/worksheet" Target="/xl/worksheets/sheet14.xml" Id="R26ed96ab107b4708" /><Relationship Type="http://schemas.openxmlformats.org/officeDocument/2006/relationships/worksheet" Target="/xl/worksheets/sheet15.xml" Id="R6d2c1fd28b794b78" /><Relationship Type="http://schemas.openxmlformats.org/officeDocument/2006/relationships/worksheet" Target="/xl/worksheets/sheet16.xml" Id="Re82979a7989b4d9c" /><Relationship Type="http://schemas.openxmlformats.org/officeDocument/2006/relationships/worksheet" Target="/xl/worksheets/sheet17.xml" Id="Raa828edb522a4330" /><Relationship Type="http://schemas.microsoft.com/office/2017/10/relationships/person" Target="/xl/persons/person.xml" Id="R19be59c2e05646c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46a9a0cf9b54bd5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238125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6a9a0cf9b54b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Shortcut" id="{0894574E-0A37-99CA-9D8F-D3356BBBF227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f98b2c415b849d6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comments" Target="/xl/comments1.xml" Id="Rf6b88c0e2f9f4028" /><Relationship Type="http://schemas.openxmlformats.org/officeDocument/2006/relationships/vmlDrawing" Target="/xl/drawings/vmldrawing.vml" Id="R7883600a7e37419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4" customWidth="1"/>
    <x:col min="3" max="8" width="14" customWidth="1"/>
    <x:col min="9" max="9" width="3" customWidth="1"/>
    <x:col min="10" max="10" width="65" hidden="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 ht="31.5">
      <x:c r="B10" s="40" t="s">
        <x:v>12</x:v>
      </x:c>
      <x:c r="C10" s="53" t="s">
        <x:v>13</x:v>
      </x:c>
      <x:c r="D10" s="53" t="s">
        <x:v>14</x:v>
      </x:c>
      <x:c r="E10" s="53" t="s">
        <x:v>15</x:v>
      </x:c>
      <x:c r="F10" s="53" t="s">
        <x:v>16</x:v>
      </x:c>
      <x:c r="G10" s="1"/>
      <x:c r="H10" s="5"/>
    </x:row>
    <x:row r="11">
      <x:c r="B11" t="s">
        <x:v>17</x:v>
      </x:c>
      <x:c r="C11" s="7" t="n">
        <x:f>'Income Statement'!H11</x:f>
        <x:v>11358.124</x:v>
      </x:c>
      <x:c r="D11" s="7" t="n">
        <x:f>Inputs!AB126</x:f>
        <x:v>11328.63</x:v>
      </x:c>
      <x:c r="E11" s="7" t="n">
        <x:f>Guidance!G12</x:f>
        <x:v>11309.8</x:v>
      </x:c>
      <x:c r="F11" s="1" t="n">
        <x:f>C11-D11</x:f>
        <x:v>29.494000000000597</x:v>
      </x:c>
      <x:c r="G11" s="1"/>
      <x:c r="H11" s="5"/>
    </x:row>
    <x:row r="12">
      <x:c r="B12" t="s">
        <x:v>18</x:v>
      </x:c>
      <x:c r="C12" s="7" t="n">
        <x:f>'Income Statement'!H29</x:f>
        <x:v>666.1213687005459</x:v>
      </x:c>
      <x:c r="D12" s="7" t="n">
        <x:f>Inputs!AB136</x:f>
        <x:v>654.36</x:v>
      </x:c>
      <x:c r="E12" s="54" t="s">
        <x:v>19</x:v>
      </x:c>
      <x:c r="F12" s="1" t="n">
        <x:f>C12-D12</x:f>
        <x:v>11.761368700545859</x:v>
      </x:c>
      <x:c r="G12" s="1"/>
      <x:c r="H12" s="5"/>
    </x:row>
    <x:row r="13">
      <x:c r="B13" t="s">
        <x:v>20</x:v>
      </x:c>
      <x:c r="C13" s="16" t="n">
        <x:f>'Income Statement'!H32</x:f>
        <x:v>0.44898986836111204</x:v>
      </x:c>
      <x:c r="D13" s="16" t="n">
        <x:f>Inputs!AB109</x:f>
        <x:v>0.44</x:v>
      </x:c>
      <x:c r="E13" s="54" t="s">
        <x:v>19</x:v>
      </x:c>
      <x:c r="F13" s="21" t="n">
        <x:f>C13-D13</x:f>
        <x:v>0.008989868361112041</x:v>
      </x:c>
      <x:c r="G13" s="1"/>
      <x:c r="H13" s="5"/>
    </x:row>
    <x:row r="14">
      <x:c r="B14" t="s">
        <x:v>21</x:v>
      </x:c>
      <x:c r="C14" s="16" t="n">
        <x:f>'Income Statement'!H31</x:f>
        <x:v>0.44898986836111204</x:v>
      </x:c>
      <x:c r="D14" s="16" t="n">
        <x:f>Inputs!AB118</x:f>
        <x:v>0.44</x:v>
      </x:c>
      <x:c r="E14" s="54" t="s">
        <x:v>19</x:v>
      </x:c>
      <x:c r="F14" s="21" t="n">
        <x:f>C14-D14</x:f>
        <x:v>0.008989868361112041</x:v>
      </x:c>
      <x:c r="G14" s="1"/>
      <x:c r="H14" s="5"/>
    </x:row>
    <x:row r="15">
      <x:c r="B15" t="s">
        <x:v>22</x:v>
      </x:c>
      <x:c r="C15" s="34" t="n">
        <x:f>Inputs!L70</x:f>
        <x:v>0.72</x:v>
      </x:c>
      <x:c r="D15" s="1"/>
      <x:c r="E15" s="1"/>
      <x:c r="F15" s="1"/>
      <x:c r="G15" s="1"/>
      <x:c r="H15" s="5"/>
    </x:row>
    <x:row r="16">
      <x:c r="B16" t="s">
        <x:v>23</x:v>
      </x:c>
      <x:c r="C16" s="7" t="str">
        <x:f>Inputs!L71</x:f>
        <x:v>medium</x:v>
      </x:c>
      <x:c r="D16" s="1"/>
      <x:c r="E16" s="1"/>
      <x:c r="F16" s="1"/>
      <x:c r="G16" s="1"/>
      <x:c r="H16" s="5"/>
    </x:row>
    <x:row r="17">
      <x:c r="C17" s="1"/>
      <x:c r="D17" s="1"/>
      <x:c r="E17" s="1"/>
      <x:c r="F17" s="1"/>
      <x:c r="G17" s="1"/>
      <x:c r="H17" s="5"/>
    </x:row>
    <x:row r="18">
      <x:c r="B18" s="41" t="str">
        <x:v>Selected arithmetic checks</x:v>
      </x:c>
      <x:c r="C18" s="30" t="str">
        <x:f>IF(AND(ABS('Revenue summary'!H69)&lt;0.001,ABS('Balance Sheet'!H38)&lt;0.001,ABS('Cash Flow Statement'!H43)&lt;0.001,ABS(Geo!H21)&lt;0.001,ABS('Income Statement'!H34)&lt;0.00001,C11='Income Statement'!H11,C12='Income Statement'!H29,C13='Income Statement'!H32,C15=Inputs!L70),"Ties","Review")</x:f>
        <x:v>Ties</x:v>
      </x:c>
      <x:c r="D18" s="1"/>
      <x:c r="E18" s="1"/>
      <x:c r="F18" s="1"/>
      <x:c r="G18" s="1"/>
      <x:c r="H18" s="5"/>
    </x:row>
    <x:row r="19">
      <x:c r="C19" s="1"/>
      <x:c r="D19" s="1"/>
      <x:c r="E19" s="1"/>
      <x:c r="F19" s="1"/>
      <x:c r="G19" s="1"/>
      <x:c r="H19" s="5"/>
    </x:row>
    <x:row r="20">
      <x:c r="C20" s="1"/>
      <x:c r="D20" s="1"/>
      <x:c r="E20" s="1"/>
      <x:c r="F20" s="1"/>
      <x:c r="G20" s="1"/>
      <x:c r="H20" s="5"/>
    </x:row>
    <x:row r="21">
      <x:c r="B21" t="s">
        <x:v>24</x:v>
      </x:c>
      <x:c r="C21" s="1" t="s">
        <x:v>25</x:v>
      </x:c>
      <x:c r="D21" s="1"/>
      <x:c r="E21" s="1"/>
      <x:c r="F21" s="1"/>
      <x:c r="G21" s="1"/>
      <x:c r="H21" s="5"/>
    </x:row>
    <x:row r="22">
      <x:c r="B22" t="s">
        <x:v>26</x:v>
      </x:c>
      <x:c r="C22" s="1" t="s">
        <x:v>27</x:v>
      </x:c>
      <x:c r="D22" s="1"/>
      <x:c r="E22" s="1"/>
      <x:c r="F22" s="1"/>
      <x:c r="G22" s="1"/>
      <x:c r="H22" s="5"/>
    </x:row>
    <x:row r="23">
      <x:c r="B23" t="s">
        <x:v>28</x:v>
      </x:c>
      <x:c r="C23" s="1" t="s">
        <x:v>29</x:v>
      </x:c>
      <x:c r="D23" s="1"/>
      <x:c r="E23" s="1"/>
      <x:c r="F23" s="1"/>
      <x:c r="G23" s="1"/>
      <x:c r="H23" s="5"/>
    </x:row>
    <x:row r="24">
      <x:c r="B24" t="s">
        <x:v>30</x:v>
      </x:c>
      <x:c r="C24" s="1" t="s">
        <x:v>31</x:v>
      </x:c>
      <x:c r="D24" s="1"/>
      <x:c r="E24" s="1"/>
      <x:c r="F24" s="1"/>
      <x:c r="G24" s="1"/>
      <x:c r="H24" s="5"/>
    </x:row>
    <x:row r="25">
      <x:c r="B25" t="s">
        <x:v>32</x:v>
      </x:c>
      <x:c r="C25" s="1" t="s">
        <x:v>33</x:v>
      </x:c>
      <x:c r="D25" s="1"/>
      <x:c r="E25" s="1"/>
      <x:c r="F25" s="1"/>
      <x:c r="G25" s="1"/>
      <x:c r="H25" s="5"/>
    </x:row>
    <x:row r="26">
      <x:c r="B26" t="s">
        <x:v>34</x:v>
      </x:c>
      <x:c r="C26" s="1" t="s">
        <x:v>35</x:v>
      </x:c>
      <x:c r="D26" s="1"/>
      <x:c r="E26" s="1"/>
      <x:c r="F26" s="1"/>
      <x:c r="G26" s="1"/>
      <x:c r="H26" s="5"/>
    </x:row>
    <x:row r="27">
      <x:c r="B27" t="s">
        <x:v>36</x:v>
      </x:c>
      <x:c r="C27" s="1" t="s">
        <x:v>37</x:v>
      </x:c>
      <x:c r="D27" s="1"/>
      <x:c r="E27" s="1"/>
      <x:c r="F27" s="1"/>
      <x:c r="G27" s="1"/>
      <x:c r="H27" s="5"/>
    </x:row>
    <x:row r="28">
      <x:c r="C28" s="1"/>
      <x:c r="D28" s="1"/>
      <x:c r="E28" s="1"/>
      <x:c r="F28" s="1"/>
      <x:c r="G28" s="1"/>
      <x:c r="H28" s="5"/>
    </x:row>
    <x:row r="29">
      <x:c r="C29" s="1"/>
      <x:c r="D29" s="1"/>
      <x:c r="E29" s="1"/>
      <x:c r="F29" s="1"/>
      <x:c r="G29" s="1"/>
      <x:c r="H29" s="5"/>
    </x:row>
    <x:row r="30">
      <x:c r="C30" s="1"/>
      <x:c r="D30" s="1"/>
      <x:c r="E30" s="1"/>
      <x:c r="F30" s="1"/>
      <x:c r="G30" s="1"/>
      <x:c r="H30" s="5"/>
    </x:row>
    <x:row r="31">
      <x:c r="C31" s="1"/>
      <x:c r="D31" s="1"/>
      <x:c r="E31" s="1"/>
      <x:c r="F31" s="1"/>
      <x:c r="G31" s="1"/>
      <x:c r="H31" s="5"/>
    </x:row>
    <x:row r="32">
      <x:c r="C32" s="1"/>
      <x:c r="D32" s="1"/>
      <x:c r="E32" s="1"/>
      <x:c r="F32" s="1"/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>
      <x:c r="C35" s="1"/>
      <x:c r="D35" s="1"/>
      <x:c r="E35" s="1"/>
      <x:c r="F35" s="1"/>
      <x:c r="G35" s="1"/>
      <x:c r="H35" s="5"/>
    </x:row>
    <x:row r="36">
      <x:c r="C36" s="1"/>
      <x:c r="D36" s="1"/>
      <x:c r="E36" s="1"/>
      <x:c r="F36" s="1"/>
      <x:c r="G36" s="1"/>
      <x:c r="H36" s="5"/>
    </x:row>
    <x:row r="37">
      <x:c r="C37" s="1"/>
      <x:c r="D37" s="1"/>
      <x:c r="E37" s="1"/>
      <x:c r="F37" s="1"/>
      <x:c r="G37" s="1"/>
      <x:c r="H37" s="5"/>
    </x:row>
    <x:row r="38" ht="48" customHeight="1">
      <x:c r="C38" s="1"/>
      <x:c r="D38" s="1"/>
      <x:c r="E38" s="1"/>
      <x:c r="F38" s="1"/>
      <x:c r="G38" s="1"/>
      <x:c r="H38" s="5"/>
      <x:c r="J38" s="68" t="str">
        <x:v>EPS calculations reviewed and confirmed errors repaired. Supplemental statements and judgmental assumptions have limitations detailed in Sources. Arithmetic ties are not independent source verification.</x:v>
      </x:c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C47" s="1"/>
      <x:c r="D47" s="1"/>
      <x:c r="E47" s="1"/>
      <x:c r="F47" s="1"/>
      <x:c r="G47" s="1"/>
      <x:c r="H47" s="5"/>
    </x:row>
    <x:row r="48">
      <x:c r="C48" s="1"/>
      <x:c r="D48" s="1"/>
      <x:c r="E48" s="1"/>
      <x:c r="F48" s="1"/>
      <x:c r="G48" s="1"/>
      <x:c r="H48" s="5"/>
    </x:row>
    <x:row r="49">
      <x:c r="C49" s="1"/>
      <x:c r="D49" s="1"/>
      <x:c r="E49" s="1"/>
      <x:c r="F49" s="1"/>
      <x:c r="G49" s="1"/>
      <x:c r="H49" s="5"/>
    </x:row>
    <x:row r="50">
      <x:c r="C50" s="1"/>
      <x:c r="D50" s="1"/>
      <x:c r="E50" s="1"/>
      <x:c r="F50" s="1"/>
      <x:c r="G50" s="1"/>
      <x:c r="H50" s="5"/>
    </x:row>
    <x:row r="51">
      <x:c r="C51" s="1"/>
      <x:c r="D51" s="1"/>
      <x:c r="E51" s="1"/>
      <x:c r="F51" s="1"/>
      <x:c r="G51" s="1"/>
      <x:c r="H51" s="5"/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  <x:drawing xmlns:r="http://schemas.openxmlformats.org/officeDocument/2006/relationships" r:id="Rdf98b2c415b849d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38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C10" s="1"/>
      <x:c r="D10" s="1"/>
      <x:c r="E10" s="1"/>
      <x:c r="F10" s="1"/>
      <x:c r="G10" s="1"/>
      <x:c r="H10" s="5"/>
    </x:row>
    <x:row r="11">
      <x:c r="B11" t="s">
        <x:v>39</x:v>
      </x:c>
      <x:c r="C11" s="7" t="n">
        <x:f>'Segment - North America'!C47</x:f>
        <x:v>5020</x:v>
      </x:c>
      <x:c r="D11" s="7" t="n">
        <x:f>'Segment - North America'!D47</x:f>
        <x:v>5633</x:v>
      </x:c>
      <x:c r="E11" s="7" t="n">
        <x:f>'Segment - North America'!E47</x:f>
        <x:v>5026</x:v>
      </x:c>
      <x:c r="F11" s="7" t="n">
        <x:f>'Segment - North America'!F47</x:f>
        <x:v>4832</x:v>
      </x:c>
      <x:c r="G11" s="7" t="n">
        <x:f>'Segment - North America'!G47</x:f>
        <x:v>20511</x:v>
      </x:c>
      <x:c r="H11" s="11" t="n">
        <x:f>'Segment - North America'!H47</x:f>
        <x:v>5017.392</x:v>
      </x:c>
    </x:row>
    <x:row r="12">
      <x:c r="B12" t="s">
        <x:v>40</x:v>
      </x:c>
      <x:c r="C12" s="4" t="n">
        <x:f>C11/SUM(Inputs!AE50,Inputs!AE51,Inputs!AE52)-1</x:f>
        <x:v>0.04019892250310808</x:v>
      </x:c>
      <x:c r="D12" s="4" t="n">
        <x:f>D11/SUM(Inputs!AE62,Inputs!AE63,Inputs!AE64)-1</x:f>
        <x:v>0.08766171075497198</x:v>
      </x:c>
      <x:c r="E12" s="4" t="n">
        <x:f>E11/SUM(Inputs!AE74,Inputs!AE75,Inputs!AE76)-1</x:f>
        <x:v>0.03330592105263164</x:v>
      </x:c>
      <x:c r="F12" s="4" t="n">
        <x:f>F11/SUM(Inputs!AE86,Inputs!AE88,Inputs!AE90)-1</x:f>
        <x:v>0.027429300446523586</x:v>
      </x:c>
      <x:c r="G12" s="4" t="n">
        <x:f>G11/SUM(Inputs!AE87,Inputs!AE89,Inputs!AE91)-1</x:f>
        <x:v>0.047976701410177736</x:v>
      </x:c>
      <x:c r="H12" s="6" t="n">
        <x:f>H11/C11-1</x:f>
        <x:v>-0.0005195219123506067</x:v>
      </x:c>
    </x:row>
    <x:row r="13">
      <x:c r="B13" t="s">
        <x:v>41</x:v>
      </x:c>
      <x:c r="C13" s="1"/>
      <x:c r="D13" s="1" t="n">
        <x:f>D11-C11</x:f>
        <x:v>613</x:v>
      </x:c>
      <x:c r="E13" s="1" t="n">
        <x:f>E11-D11</x:f>
        <x:v>-607</x:v>
      </x:c>
      <x:c r="F13" s="1" t="n">
        <x:f>F11-E11</x:f>
        <x:v>-194</x:v>
      </x:c>
      <x:c r="G13" s="1"/>
      <x:c r="H13" s="5" t="n">
        <x:f>H11-F11</x:f>
        <x:v>185.39199999999983</x:v>
      </x:c>
    </x:row>
    <x:row r="14">
      <x:c r="B14" t="s">
        <x:v>42</x:v>
      </x:c>
      <x:c r="C14" s="2" t="n">
        <x:f>C11/C68</x:f>
        <x:v>0.4283276450511945</x:v>
      </x:c>
      <x:c r="D14" s="2" t="n">
        <x:f>D11/D68</x:f>
        <x:v>0.4532871972318339</x:v>
      </x:c>
      <x:c r="E14" s="2" t="n">
        <x:f>E11/E68</x:f>
        <x:v>0.44560688004255694</x:v>
      </x:c>
      <x:c r="F14" s="2" t="n">
        <x:f>F11/F68</x:f>
        <x:v>0.44039372949325556</x:v>
      </x:c>
      <x:c r="G14" s="2" t="n">
        <x:f>G11/G68</x:f>
        <x:v>0.4420664683822579</x:v>
      </x:c>
      <x:c r="H14" s="6" t="n">
        <x:f>H11/H68</x:f>
        <x:v>0.44174478109237053</x:v>
      </x:c>
    </x:row>
    <x:row r="15">
      <x:c r="B15" t="s">
        <x:v>43</x:v>
      </x:c>
      <x:c r="C15" s="2" t="n">
        <x:f>(1+C12)/((1+C16)*(1+C17))-1</x:f>
        <x:v>0.03972026523000416</x:v>
      </x:c>
      <x:c r="D15" s="2" t="n">
        <x:f>(1+D12)/((1+D16)*(1+D17))-1</x:f>
        <x:v>0.08491021432709012</x:v>
      </x:c>
      <x:c r="E15" s="2" t="n">
        <x:f>(1+E12)/((1+E16)*(1+E17))-1</x:f>
        <x:v>0.03196957236842102</x:v>
      </x:c>
      <x:c r="F15" s="2" t="n">
        <x:f>(1+F12)/((1+F16)*(1+F17))-1</x:f>
        <x:v>0.0251413991069529</x:v>
      </x:c>
      <x:c r="G15" s="2" t="n">
        <x:f>(1+G12)/((1+G16)*(1+G17))-1</x:f>
        <x:v>0.047554669936644256</x:v>
      </x:c>
      <x:c r="H15" s="6" t="n">
        <x:f>(1+H12)/((1+H16)*(1+H17))-1</x:f>
        <x:v>-0.0005195219123506067</x:v>
      </x:c>
    </x:row>
    <x:row r="16">
      <x:c r="B16" t="s">
        <x:v>44</x:v>
      </x:c>
      <x:c r="C16" s="4" t="n">
        <x:f>Inputs!L95</x:f>
        <x:v>0</x:v>
      </x:c>
      <x:c r="D16" s="4" t="n">
        <x:f>Inputs!L95</x:f>
        <x:v>0</x:v>
      </x:c>
      <x:c r="E16" s="4" t="n">
        <x:f>Inputs!L95</x:f>
        <x:v>0</x:v>
      </x:c>
      <x:c r="F16" s="4" t="n">
        <x:f>Inputs!L95</x:f>
        <x:v>0</x:v>
      </x:c>
      <x:c r="G16" s="4" t="n">
        <x:f>Inputs!L95</x:f>
        <x:v>0</x:v>
      </x:c>
      <x:c r="H16" s="12" t="n">
        <x:f>Inputs!L95</x:f>
        <x:v>0</x:v>
      </x:c>
    </x:row>
    <x:row r="17">
      <x:c r="B17" t="s">
        <x:v>45</x:v>
      </x:c>
      <x:c r="C17" s="4" t="n">
        <x:f>(1+C12)/(SUM(Inputs!AE50*(1+Inputs!AF50),Inputs!AE51*(1+Inputs!AF51),Inputs!AE52*(1+Inputs!AF52))/SUM(Inputs!AE50,Inputs!AE51,Inputs!AE52))-1</x:f>
        <x:v>0.00046037120667064</x:v>
      </x:c>
      <x:c r="D17" s="4" t="n">
        <x:f>(1+D12)/(SUM(Inputs!AE62*(1+Inputs!AF62),Inputs!AE63*(1+Inputs!AF63),Inputs!AE64*(1+Inputs!AF64))/SUM(Inputs!AE62,Inputs!AE63,Inputs!AE64))-1</x:f>
        <x:v>0.0025361512791990393</x:v>
      </x:c>
      <x:c r="E17" s="4" t="n">
        <x:f>(1+E12)/(SUM(Inputs!AE74*(1+Inputs!AF74),Inputs!AE75*(1+Inputs!AF75),Inputs!AE76*(1+Inputs!AF76))/SUM(Inputs!AE74,Inputs!AE75,Inputs!AE76))-1</x:f>
        <x:v>0.0012949496961849327</x:v>
      </x:c>
      <x:c r="F17" s="4" t="n">
        <x:f>(1+F12)/(SUM(Inputs!AE86*(1+Inputs!AF86),Inputs!AE88*(1+Inputs!AF88),Inputs!AE90*(1+Inputs!AF90))/SUM(Inputs!AE86,Inputs!AE88,Inputs!AE90))-1</x:f>
        <x:v>0.002231790991529259</x:v>
      </x:c>
      <x:c r="G17" s="4" t="n">
        <x:f>(1+G12)/(SUM(Inputs!AE87*(1+Inputs!AF87),Inputs!AE89*(1+Inputs!AF89),Inputs!AE91*(1+Inputs!AF91))/SUM(Inputs!AE87,Inputs!AE89,Inputs!AE91))-1</x:f>
        <x:v>0.0004028729818550403</x:v>
      </x:c>
      <x:c r="H17" s="12" t="n">
        <x:f>Inputs!L95</x:f>
        <x:v>0</x:v>
      </x:c>
    </x:row>
    <x:row r="18">
      <x:c r="B18" t="s">
        <x:v>46</x:v>
      </x:c>
      <x:c r="C18" s="2" t="n">
        <x:f>(1+C15)*(1+C16)*(1+C17)-1-C12</x:f>
        <x:v>0</x:v>
      </x:c>
      <x:c r="D18" s="2" t="n">
        <x:f>(1+D15)*(1+D16)*(1+D17)-1-D12</x:f>
        <x:v>0</x:v>
      </x:c>
      <x:c r="E18" s="2" t="n">
        <x:f>(1+E15)*(1+E16)*(1+E17)-1-E12</x:f>
        <x:v>0</x:v>
      </x:c>
      <x:c r="F18" s="2" t="n">
        <x:f>(1+F15)*(1+F16)*(1+F17)-1-F12</x:f>
        <x:v>0</x:v>
      </x:c>
      <x:c r="G18" s="2" t="n">
        <x:f>(1+G15)*(1+G16)*(1+G17)-1-G12</x:f>
        <x:v>0</x:v>
      </x:c>
      <x:c r="H18" s="6" t="n">
        <x:f>(1+H15)*(1+H16)*(1+H17)-1-H12</x:f>
        <x:v>0</x:v>
      </x:c>
    </x:row>
    <x:row r="19">
      <x:c r="B19" t="s">
        <x:v>47</x:v>
      </x:c>
      <x:c r="C19" s="7" t="n">
        <x:f>'Segment - EMEA'!C47</x:f>
        <x:v>3331</x:v>
      </x:c>
      <x:c r="D19" s="7" t="n">
        <x:f>'Segment - EMEA'!D47</x:f>
        <x:v>3392</x:v>
      </x:c>
      <x:c r="E19" s="7" t="n">
        <x:f>'Segment - EMEA'!E47</x:f>
        <x:v>2874</x:v>
      </x:c>
      <x:c r="F19" s="7" t="n">
        <x:f>'Segment - EMEA'!F47</x:f>
        <x:v>2975</x:v>
      </x:c>
      <x:c r="G19" s="7" t="n">
        <x:f>'Segment - EMEA'!G47</x:f>
        <x:v>12572</x:v>
      </x:c>
      <x:c r="H19" s="11" t="n">
        <x:f>'Segment - EMEA'!H47</x:f>
        <x:v>3226.56</x:v>
      </x:c>
    </x:row>
    <x:row r="20">
      <x:c r="B20" t="s">
        <x:v>40</x:v>
      </x:c>
      <x:c r="C20" s="4" t="n">
        <x:f>C19/SUM(Inputs!AE53,Inputs!AE54,Inputs!AE55)-1</x:f>
        <x:v>0.05981546293350304</x:v>
      </x:c>
      <x:c r="D20" s="4" t="n">
        <x:f>D19/SUM(Inputs!AE65,Inputs!AE66,Inputs!AE67)-1</x:f>
        <x:v>0.026945201332122304</x:v>
      </x:c>
      <x:c r="E20" s="4" t="n">
        <x:f>E19/SUM(Inputs!AE77,Inputs!AE78,Inputs!AE79)-1</x:f>
        <x:v>0.022411953041622246</x:v>
      </x:c>
      <x:c r="F20" s="4" t="n">
        <x:f>F19/SUM(Inputs!AE92,Inputs!AE94,Inputs!AE96)-1</x:f>
        <x:v>-0.008333333333333304</x:v>
      </x:c>
      <x:c r="G20" s="4" t="n">
        <x:f>G19/SUM(Inputs!AE93,Inputs!AE95,Inputs!AE97)-1</x:f>
        <x:v>0.025699600228440866</x:v>
      </x:c>
      <x:c r="H20" s="6" t="n">
        <x:f>H19/C19-1</x:f>
        <x:v>-0.031353947763434475</x:v>
      </x:c>
    </x:row>
    <x:row r="21">
      <x:c r="B21" t="s">
        <x:v>41</x:v>
      </x:c>
      <x:c r="C21" s="1"/>
      <x:c r="D21" s="1" t="n">
        <x:f>D19-C19</x:f>
        <x:v>61</x:v>
      </x:c>
      <x:c r="E21" s="1" t="n">
        <x:f>E19-D19</x:f>
        <x:v>-518</x:v>
      </x:c>
      <x:c r="F21" s="1" t="n">
        <x:f>F19-E19</x:f>
        <x:v>101</x:v>
      </x:c>
      <x:c r="G21" s="1"/>
      <x:c r="H21" s="5" t="n">
        <x:f>H19-F19</x:f>
        <x:v>251.55999999999995</x:v>
      </x:c>
    </x:row>
    <x:row r="22">
      <x:c r="B22" t="s">
        <x:v>42</x:v>
      </x:c>
      <x:c r="C22" s="2" t="n">
        <x:f>C19/C68</x:f>
        <x:v>0.2842150170648464</x:v>
      </x:c>
      <x:c r="D22" s="2" t="n">
        <x:f>D19/D68</x:f>
        <x:v>0.27295405166170433</x:v>
      </x:c>
      <x:c r="E22" s="2" t="n">
        <x:f>E19/E68</x:f>
        <x:v>0.25480982356591897</x:v>
      </x:c>
      <x:c r="F22" s="2" t="n">
        <x:f>F19/F68</x:f>
        <x:v>0.271144732045206</x:v>
      </x:c>
      <x:c r="G22" s="2" t="n">
        <x:f>G19/G68</x:f>
        <x:v>0.2709599551704815</x:v>
      </x:c>
      <x:c r="H22" s="6" t="n">
        <x:f>H19/H68</x:f>
        <x:v>0.2840750814130925</x:v>
      </x:c>
    </x:row>
    <x:row r="23">
      <x:c r="B23" t="s">
        <x:v>43</x:v>
      </x:c>
      <x:c r="C23" s="2" t="n">
        <x:f>(1+C20)/((1+C24)*(1+C25))-1</x:f>
        <x:v>0.00527521476296533</x:v>
      </x:c>
      <x:c r="D23" s="2" t="n">
        <x:f>(1+D20)/((1+D24)*(1+D25))-1</x:f>
        <x:v>-0.011362397820163572</x:v>
      </x:c>
      <x:c r="E23" s="2" t="n">
        <x:f>(1+E20)/((1+E24)*(1+E25))-1</x:f>
        <x:v>-0.07380291711134834</x:v>
      </x:c>
      <x:c r="F23" s="2" t="n">
        <x:f>(1+F20)/((1+F24)*(1+F25))-1</x:f>
        <x:v>-0.062129999999999797</x:v>
      </x:c>
      <x:c r="G23" s="2" t="n">
        <x:f>(1+G20)/((1+G24)*(1+G25))-1</x:f>
        <x:v>-0.03438606510565401</x:v>
      </x:c>
      <x:c r="H23" s="6" t="n">
        <x:f>(1+H20)/((1+H24)*(1+H25))-1</x:f>
        <x:v>-0.031353947763434475</x:v>
      </x:c>
    </x:row>
    <x:row r="24">
      <x:c r="B24" t="s">
        <x:v>44</x:v>
      </x:c>
      <x:c r="C24" s="4" t="n">
        <x:f>Inputs!L95</x:f>
        <x:v>0</x:v>
      </x:c>
      <x:c r="D24" s="4" t="n">
        <x:f>Inputs!L95</x:f>
        <x:v>0</x:v>
      </x:c>
      <x:c r="E24" s="4" t="n">
        <x:f>Inputs!L95</x:f>
        <x:v>0</x:v>
      </x:c>
      <x:c r="F24" s="4" t="n">
        <x:f>Inputs!L95</x:f>
        <x:v>0</x:v>
      </x:c>
      <x:c r="G24" s="4" t="n">
        <x:f>Inputs!L95</x:f>
        <x:v>0</x:v>
      </x:c>
      <x:c r="H24" s="12" t="n">
        <x:f>Inputs!L95</x:f>
        <x:v>0</x:v>
      </x:c>
    </x:row>
    <x:row r="25">
      <x:c r="B25" t="s">
        <x:v>45</x:v>
      </x:c>
      <x:c r="C25" s="4" t="n">
        <x:f>(1+C20)/(SUM(Inputs!AE53*(1+Inputs!AF53),Inputs!AE54*(1+Inputs!AF54),Inputs!AE55*(1+Inputs!AF55))/SUM(Inputs!AE53,Inputs!AE54,Inputs!AE55))-1</x:f>
        <x:v>0.054254046423891866</x:v>
      </x:c>
      <x:c r="D25" s="4" t="n">
        <x:f>(1+D20)/(SUM(Inputs!AE65*(1+Inputs!AF65),Inputs!AE66*(1+Inputs!AF66),Inputs!AE67*(1+Inputs!AF67))/SUM(Inputs!AE65,Inputs!AE66,Inputs!AE67))-1</x:f>
        <x:v>0.038747867841382844</x:v>
      </x:c>
      <x:c r="E25" s="4" t="n">
        <x:f>(1+E20)/(SUM(Inputs!AE77*(1+Inputs!AF77),Inputs!AE78*(1+Inputs!AF78),Inputs!AE79*(1+Inputs!AF79))/SUM(Inputs!AE77,Inputs!AE78,Inputs!AE79))-1</x:f>
        <x:v>0.10388163807738704</x:v>
      </x:c>
      <x:c r="F25" s="4" t="n">
        <x:f>(1+F20)/(SUM(Inputs!AE92*(1+Inputs!AF92),Inputs!AE94*(1+Inputs!AF94),Inputs!AE96*(1+Inputs!AF96))/SUM(Inputs!AE92,Inputs!AE94,Inputs!AE96))-1</x:f>
        <x:v>0.05736047284449497</x:v>
      </x:c>
      <x:c r="G25" s="4" t="n">
        <x:f>(1+G20)/(SUM(Inputs!AE93*(1+Inputs!AF93),Inputs!AE95*(1+Inputs!AF95),Inputs!AE97*(1+Inputs!AF97))/SUM(Inputs!AE93,Inputs!AE95,Inputs!AE97))-1</x:f>
        <x:v>0.06222535028004672</x:v>
      </x:c>
      <x:c r="H25" s="12" t="n">
        <x:f>Inputs!L95</x:f>
        <x:v>0</x:v>
      </x:c>
    </x:row>
    <x:row r="26">
      <x:c r="B26" t="s">
        <x:v>46</x:v>
      </x:c>
      <x:c r="C26" s="2" t="n">
        <x:f>(1+C23)*(1+C24)*(1+C25)-1-C20</x:f>
        <x:v>0</x:v>
      </x:c>
      <x:c r="D26" s="2" t="n">
        <x:f>(1+D23)*(1+D24)*(1+D25)-1-D20</x:f>
        <x:v>0</x:v>
      </x:c>
      <x:c r="E26" s="2" t="n">
        <x:f>(1+E23)*(1+E24)*(1+E25)-1-E20</x:f>
        <x:v>0</x:v>
      </x:c>
      <x:c r="F26" s="2" t="n">
        <x:f>(1+F23)*(1+F24)*(1+F25)-1-F20</x:f>
        <x:v>0</x:v>
      </x:c>
      <x:c r="G26" s="2" t="n">
        <x:f>(1+G23)*(1+G24)*(1+G25)-1-G20</x:f>
        <x:v>0</x:v>
      </x:c>
      <x:c r="H26" s="6" t="n">
        <x:f>(1+H23)*(1+H24)*(1+H25)-1-H20</x:f>
        <x:v>0</x:v>
      </x:c>
    </x:row>
    <x:row r="27">
      <x:c r="B27" t="s">
        <x:v>48</x:v>
      </x:c>
      <x:c r="C27" s="7" t="n">
        <x:f>'Segment - Greater China'!C47</x:f>
        <x:v>1512</x:v>
      </x:c>
      <x:c r="D27" s="7" t="n">
        <x:f>'Segment - Greater China'!D47</x:f>
        <x:v>1423</x:v>
      </x:c>
      <x:c r="E27" s="7" t="n">
        <x:f>'Segment - Greater China'!E47</x:f>
        <x:v>1615</x:v>
      </x:c>
      <x:c r="F27" s="7" t="n">
        <x:f>'Segment - Greater China'!F47</x:f>
        <x:v>1297</x:v>
      </x:c>
      <x:c r="G27" s="7" t="n">
        <x:f>'Segment - Greater China'!G47</x:f>
        <x:v>5847</x:v>
      </x:c>
      <x:c r="H27" s="11" t="n">
        <x:f>'Segment - Greater China'!H47</x:f>
        <x:v>1338.6200000000001</x:v>
      </x:c>
    </x:row>
    <x:row r="28">
      <x:c r="B28" t="s">
        <x:v>40</x:v>
      </x:c>
      <x:c r="C28" s="4" t="n">
        <x:f>C27/SUM(Inputs!AE56,Inputs!AE57,Inputs!AE58)-1</x:f>
        <x:v>-0.09243697478991597</x:v>
      </x:c>
      <x:c r="D28" s="4" t="n">
        <x:f>D27/SUM(Inputs!AE68,Inputs!AE69,Inputs!AE70)-1</x:f>
        <x:v>-0.16832261835184104</x:v>
      </x:c>
      <x:c r="E28" s="4" t="n">
        <x:f>E27/SUM(Inputs!AE80,Inputs!AE81,Inputs!AE82)-1</x:f>
        <x:v>-0.06809001731102138</x:v>
      </x:c>
      <x:c r="F28" s="4" t="n">
        <x:f>F27/SUM(Inputs!AE98,Inputs!AE100,Inputs!AE102)-1</x:f>
        <x:v>-0.12127371273712739</x:v>
      </x:c>
      <x:c r="G28" s="4" t="n">
        <x:f>G27/SUM(Inputs!AE99,Inputs!AE101,Inputs!AE103)-1</x:f>
        <x:v>-0.11220771333130886</x:v>
      </x:c>
      <x:c r="H28" s="6" t="n">
        <x:f>H27/C27-1</x:f>
        <x:v>-0.11466931216931209</x:v>
      </x:c>
    </x:row>
    <x:row r="29">
      <x:c r="B29" t="s">
        <x:v>41</x:v>
      </x:c>
      <x:c r="C29" s="1"/>
      <x:c r="D29" s="1" t="n">
        <x:f>D27-C27</x:f>
        <x:v>-89</x:v>
      </x:c>
      <x:c r="E29" s="1" t="n">
        <x:f>E27-D27</x:f>
        <x:v>192</x:v>
      </x:c>
      <x:c r="F29" s="1" t="n">
        <x:f>F27-E27</x:f>
        <x:v>-318</x:v>
      </x:c>
      <x:c r="G29" s="1"/>
      <x:c r="H29" s="5" t="n">
        <x:f>H27-F27</x:f>
        <x:v>41.62000000000012</x:v>
      </x:c>
    </x:row>
    <x:row r="30">
      <x:c r="B30" t="s">
        <x:v>42</x:v>
      </x:c>
      <x:c r="C30" s="2" t="n">
        <x:f>C27/C68</x:f>
        <x:v>0.12901023890784982</x:v>
      </x:c>
      <x:c r="D30" s="2" t="n">
        <x:f>D27/D68</x:f>
        <x:v>0.11450873098897561</x:v>
      </x:c>
      <x:c r="E30" s="2" t="n">
        <x:f>E27/E68</x:f>
        <x:v>0.14318645269970742</x:v>
      </x:c>
      <x:c r="F30" s="2" t="n">
        <x:f>F27/F68</x:f>
        <x:v>0.11820998906306963</x:v>
      </x:c>
      <x:c r="G30" s="2" t="n">
        <x:f>G27/G68</x:f>
        <x:v>0.12601836286046814</x:v>
      </x:c>
      <x:c r="H30" s="6" t="n">
        <x:f>H27/H68</x:f>
        <x:v>0.11785573040054856</x:v>
      </x:c>
    </x:row>
    <x:row r="31">
      <x:c r="B31" t="s">
        <x:v>43</x:v>
      </x:c>
      <x:c r="C31" s="2" t="n">
        <x:f>(1+C28)/((1+C32)*(1+C33))-1</x:f>
        <x:v>-0.10163265306122449</x:v>
      </x:c>
      <x:c r="D31" s="2" t="n">
        <x:f>(1+D28)/((1+D32)*(1+D33))-1</x:f>
        <x:v>-0.1622209234365869</x:v>
      </x:c>
      <x:c r="E31" s="2" t="n">
        <x:f>(1+E28)/((1+E32)*(1+E33))-1</x:f>
        <x:v>-0.09556837853433342</x:v>
      </x:c>
      <x:c r="F31" s="2" t="n">
        <x:f>(1+F28)/((1+F32)*(1+F33))-1</x:f>
        <x:v>-0.16577235772357723</x:v>
      </x:c>
      <x:c r="G31" s="2" t="n">
        <x:f>(1+G28)/((1+G32)*(1+G33))-1</x:f>
        <x:v>-0.13312632857576678</x:v>
      </x:c>
      <x:c r="H31" s="6" t="n">
        <x:f>(1+H28)/((1+H32)*(1+H33))-1</x:f>
        <x:v>-0.11466931216931209</x:v>
      </x:c>
    </x:row>
    <x:row r="32">
      <x:c r="B32" t="s">
        <x:v>44</x:v>
      </x:c>
      <x:c r="C32" s="4" t="n">
        <x:f>Inputs!L95</x:f>
        <x:v>0</x:v>
      </x:c>
      <x:c r="D32" s="4" t="n">
        <x:f>Inputs!L95</x:f>
        <x:v>0</x:v>
      </x:c>
      <x:c r="E32" s="4" t="n">
        <x:f>Inputs!L95</x:f>
        <x:v>0</x:v>
      </x:c>
      <x:c r="F32" s="4" t="n">
        <x:f>Inputs!L95</x:f>
        <x:v>0</x:v>
      </x:c>
      <x:c r="G32" s="4" t="n">
        <x:f>Inputs!L95</x:f>
        <x:v>0</x:v>
      </x:c>
      <x:c r="H32" s="12" t="n">
        <x:f>Inputs!L95</x:f>
        <x:v>0</x:v>
      </x:c>
    </x:row>
    <x:row r="33">
      <x:c r="B33" t="s">
        <x:v>45</x:v>
      </x:c>
      <x:c r="C33" s="4" t="n">
        <x:f>(1+C28)/(SUM(Inputs!AE56*(1+Inputs!AF56),Inputs!AE57*(1+Inputs!AF57),Inputs!AE58*(1+Inputs!AF58))/SUM(Inputs!AE56,Inputs!AE57,Inputs!AE58))-1</x:f>
        <x:v>0.010235988988962275</x:v>
      </x:c>
      <x:c r="D33" s="4" t="n">
        <x:f>(1+D28)/(SUM(Inputs!AE68*(1+Inputs!AF68),Inputs!AE69*(1+Inputs!AF69),Inputs!AE70*(1+Inputs!AF70))/SUM(Inputs!AE68,Inputs!AE69,Inputs!AE70))-1</x:f>
        <x:v>-0.007283178926219325</x:v>
      </x:c>
      <x:c r="E33" s="4" t="n">
        <x:f>(1+E28)/(SUM(Inputs!AE80*(1+Inputs!AF80),Inputs!AE81*(1+Inputs!AF81),Inputs!AE82*(1+Inputs!AF82))/SUM(Inputs!AE80,Inputs!AE81,Inputs!AE82))-1</x:f>
        <x:v>0.03038191121489353</x:v>
      </x:c>
      <x:c r="F33" s="4" t="n">
        <x:f>(1+F28)/(SUM(Inputs!AE98*(1+Inputs!AF98),Inputs!AE100*(1+Inputs!AF100),Inputs!AE102*(1+Inputs!AF102))/SUM(Inputs!AE98,Inputs!AE100,Inputs!AE102))-1</x:f>
        <x:v>0.05334112984439465</x:v>
      </x:c>
      <x:c r="G33" s="4" t="n">
        <x:f>(1+G28)/(SUM(Inputs!AE99*(1+Inputs!AF99),Inputs!AE101*(1+Inputs!AF101),Inputs!AE103*(1+Inputs!AF103))/SUM(Inputs!AE99,Inputs!AE101,Inputs!AE103))-1</x:f>
        <x:v>0.02413109999071672</x:v>
      </x:c>
      <x:c r="H33" s="12" t="n">
        <x:f>Inputs!L95</x:f>
        <x:v>0</x:v>
      </x:c>
    </x:row>
    <x:row r="34">
      <x:c r="B34" t="s">
        <x:v>46</x:v>
      </x:c>
      <x:c r="C34" s="2" t="n">
        <x:f>(1+C31)*(1+C32)*(1+C33)-1-C28</x:f>
        <x:v>0</x:v>
      </x:c>
      <x:c r="D34" s="2" t="n">
        <x:f>(1+D31)*(1+D32)*(1+D33)-1-D28</x:f>
        <x:v>0</x:v>
      </x:c>
      <x:c r="E34" s="2" t="n">
        <x:f>(1+E31)*(1+E32)*(1+E33)-1-E28</x:f>
        <x:v>0</x:v>
      </x:c>
      <x:c r="F34" s="2" t="n">
        <x:f>(1+F31)*(1+F32)*(1+F33)-1-F28</x:f>
        <x:v>0</x:v>
      </x:c>
      <x:c r="G34" s="2" t="n">
        <x:f>(1+G31)*(1+G32)*(1+G33)-1-G28</x:f>
        <x:v>0</x:v>
      </x:c>
      <x:c r="H34" s="6" t="n">
        <x:f>(1+H31)*(1+H32)*(1+H33)-1-H28</x:f>
        <x:v>0</x:v>
      </x:c>
    </x:row>
    <x:row r="35">
      <x:c r="B35" t="s">
        <x:v>49</x:v>
      </x:c>
      <x:c r="C35" s="7" t="n">
        <x:f>'Segment - APLA'!C47</x:f>
        <x:v>1490</x:v>
      </x:c>
      <x:c r="D35" s="7" t="n">
        <x:f>'Segment - APLA'!D47</x:f>
        <x:v>1667</x:v>
      </x:c>
      <x:c r="E35" s="7" t="n">
        <x:f>'Segment - APLA'!E47</x:f>
        <x:v>1490</x:v>
      </x:c>
      <x:c r="F35" s="7" t="n">
        <x:f>'Segment - APLA'!F47</x:f>
        <x:v>1596</x:v>
      </x:c>
      <x:c r="G35" s="7" t="n">
        <x:f>'Segment - APLA'!G47</x:f>
        <x:v>6243</x:v>
      </x:c>
      <x:c r="H35" s="11" t="n">
        <x:f>'Segment - APLA'!H47</x:f>
        <x:v>1480.872</x:v>
      </x:c>
    </x:row>
    <x:row r="36">
      <x:c r="B36" t="s">
        <x:v>40</x:v>
      </x:c>
      <x:c r="C36" s="4" t="n">
        <x:f>C35/SUM(Inputs!AE59,Inputs!AE60,Inputs!AE61)-1</x:f>
        <x:v>0.019151846785225635</x:v>
      </x:c>
      <x:c r="D36" s="4" t="n">
        <x:f>D35/SUM(Inputs!AE71,Inputs!AE72,Inputs!AE73)-1</x:f>
        <x:v>-0.04415137614678899</x:v>
      </x:c>
      <x:c r="E36" s="4" t="n">
        <x:f>E35/SUM(Inputs!AE83,Inputs!AE84,Inputs!AE85)-1</x:f>
        <x:v>0.013605442176870763</x:v>
      </x:c>
      <x:c r="F36" s="4" t="n">
        <x:f>F35/SUM(Inputs!AE104,Inputs!AE106,Inputs!AE108)-1</x:f>
        <x:v>0.01333333333333342</x:v>
      </x:c>
      <x:c r="G36" s="4" t="n">
        <x:f>G35/SUM(Inputs!AE105,Inputs!AE107,Inputs!AE109)-1</x:f>
        <x:v>-0.0012797952327627815</x:v>
      </x:c>
      <x:c r="H36" s="6" t="n">
        <x:f>H35/C35-1</x:f>
        <x:v>-0.00612617449664421</x:v>
      </x:c>
    </x:row>
    <x:row r="37">
      <x:c r="B37" t="s">
        <x:v>41</x:v>
      </x:c>
      <x:c r="C37" s="1"/>
      <x:c r="D37" s="1" t="n">
        <x:f>D35-C35</x:f>
        <x:v>177</x:v>
      </x:c>
      <x:c r="E37" s="1" t="n">
        <x:f>E35-D35</x:f>
        <x:v>-177</x:v>
      </x:c>
      <x:c r="F37" s="1" t="n">
        <x:f>F35-E35</x:f>
        <x:v>106</x:v>
      </x:c>
      <x:c r="G37" s="1"/>
      <x:c r="H37" s="5" t="n">
        <x:f>H35-F35</x:f>
        <x:v>-115.12799999999993</x:v>
      </x:c>
    </x:row>
    <x:row r="38">
      <x:c r="B38" t="s">
        <x:v>42</x:v>
      </x:c>
      <x:c r="C38" s="2" t="n">
        <x:f>C35/C68</x:f>
        <x:v>0.12713310580204779</x:v>
      </x:c>
      <x:c r="D38" s="2" t="n">
        <x:f>D35/D68</x:f>
        <x:v>0.13414339744105577</x:v>
      </x:c>
      <x:c r="E38" s="2" t="n">
        <x:f>E35/E68</x:f>
        <x:v>0.1321039099210923</x:v>
      </x:c>
      <x:c r="F38" s="2" t="n">
        <x:f>F35/F68</x:f>
        <x:v>0.14546117389719285</x:v>
      </x:c>
      <x:c r="G38" s="2" t="n">
        <x:f>G35/G68</x:f>
        <x:v>0.13455321350058191</x:v>
      </x:c>
      <x:c r="H38" s="6" t="n">
        <x:f>H35/H68</x:f>
        <x:v>0.13037998176459423</x:v>
      </x:c>
    </x:row>
    <x:row r="39">
      <x:c r="B39" t="s">
        <x:v>43</x:v>
      </x:c>
      <x:c r="C39" s="2" t="n">
        <x:f>(1+C36)/((1+C40)*(1+C41))-1</x:f>
        <x:v>0.008932968536251806</x:v>
      </x:c>
      <x:c r="D39" s="2" t="n">
        <x:f>(1+D36)/((1+D40)*(1+D41))-1</x:f>
        <x:v>-0.042029816513761586</x:v>
      </x:c>
      <x:c r="E39" s="2" t="n">
        <x:f>(1+E36)/((1+E40)*(1+E41))-1</x:f>
        <x:v>-0.014585034013605336</x:v>
      </x:c>
      <x:c r="F39" s="2" t="n">
        <x:f>(1+F36)/((1+F40)*(1+F41))-1</x:f>
        <x:v>-0.005238095238095153</x:v>
      </x:c>
      <x:c r="G39" s="2" t="n">
        <x:f>(1+G36)/((1+G40)*(1+G41))-1</x:f>
        <x:v>-0.012754759238521873</x:v>
      </x:c>
      <x:c r="H39" s="6" t="n">
        <x:f>(1+H36)/((1+H40)*(1+H41))-1</x:f>
        <x:v>-0.00612617449664421</x:v>
      </x:c>
    </x:row>
    <x:row r="40">
      <x:c r="B40" t="s">
        <x:v>44</x:v>
      </x:c>
      <x:c r="C40" s="4" t="n">
        <x:f>Inputs!L95</x:f>
        <x:v>0</x:v>
      </x:c>
      <x:c r="D40" s="4" t="n">
        <x:f>Inputs!L95</x:f>
        <x:v>0</x:v>
      </x:c>
      <x:c r="E40" s="4" t="n">
        <x:f>Inputs!L95</x:f>
        <x:v>0</x:v>
      </x:c>
      <x:c r="F40" s="4" t="n">
        <x:f>Inputs!L95</x:f>
        <x:v>0</x:v>
      </x:c>
      <x:c r="G40" s="4" t="n">
        <x:f>Inputs!L95</x:f>
        <x:v>0</x:v>
      </x:c>
      <x:c r="H40" s="12" t="n">
        <x:f>Inputs!L95</x:f>
        <x:v>0</x:v>
      </x:c>
    </x:row>
    <x:row r="41">
      <x:c r="B41" t="s">
        <x:v>45</x:v>
      </x:c>
      <x:c r="C41" s="4" t="n">
        <x:f>(1+C36)/(SUM(Inputs!AE59*(1+Inputs!AF59),Inputs!AE60*(1+Inputs!AF60),Inputs!AE61*(1+Inputs!AF61))/SUM(Inputs!AE59,Inputs!AE60,Inputs!AE61))-1</x:f>
        <x:v>0.010128401556546596</x:v>
      </x:c>
      <x:c r="D41" s="4" t="n">
        <x:f>(1+D36)/(SUM(Inputs!AE71*(1+Inputs!AF71),Inputs!AE72*(1+Inputs!AF72),Inputs!AE73*(1+Inputs!AF73))/SUM(Inputs!AE71,Inputs!AE72,Inputs!AE73))-1</x:f>
        <x:v>-0.0022146405698209026</x:v>
      </x:c>
      <x:c r="E41" s="4" t="n">
        <x:f>(1+E36)/(SUM(Inputs!AE83*(1+Inputs!AF83),Inputs!AE84*(1+Inputs!AF84),Inputs!AE85*(1+Inputs!AF85))/SUM(Inputs!AE83,Inputs!AE84,Inputs!AE85))-1</x:f>
        <x:v>0.02860772077097251</x:v>
      </x:c>
      <x:c r="F41" s="4" t="n">
        <x:f>(1+F36)/(SUM(Inputs!AE104*(1+Inputs!AF104),Inputs!AE106*(1+Inputs!AF106),Inputs!AE108*(1+Inputs!AF108))/SUM(Inputs!AE104,Inputs!AE106,Inputs!AE108))-1</x:f>
        <x:v>0.018669219722355246</x:v>
      </x:c>
      <x:c r="G41" s="4" t="n">
        <x:f>(1+G36)/(SUM(Inputs!AE105*(1+Inputs!AF105),Inputs!AE107*(1+Inputs!AF107),Inputs!AE109*(1+Inputs!AF109))/SUM(Inputs!AE105,Inputs!AE107,Inputs!AE109))-1</x:f>
        <x:v>0.01162321531872701</x:v>
      </x:c>
      <x:c r="H41" s="12" t="n">
        <x:f>Inputs!L95</x:f>
        <x:v>0</x:v>
      </x:c>
    </x:row>
    <x:row r="42">
      <x:c r="B42" t="s">
        <x:v>46</x:v>
      </x:c>
      <x:c r="C42" s="2" t="n">
        <x:f>(1+C39)*(1+C40)*(1+C41)-1-C36</x:f>
        <x:v>0</x:v>
      </x:c>
      <x:c r="D42" s="2" t="n">
        <x:f>(1+D39)*(1+D40)*(1+D41)-1-D36</x:f>
        <x:v>0</x:v>
      </x:c>
      <x:c r="E42" s="2" t="n">
        <x:f>(1+E39)*(1+E40)*(1+E41)-1-E36</x:f>
        <x:v>0</x:v>
      </x:c>
      <x:c r="F42" s="2" t="n">
        <x:f>(1+F39)*(1+F40)*(1+F41)-1-F36</x:f>
        <x:v>0</x:v>
      </x:c>
      <x:c r="G42" s="2" t="n">
        <x:f>(1+G39)*(1+G40)*(1+G41)-1-G36</x:f>
        <x:v>0</x:v>
      </x:c>
      <x:c r="H42" s="6" t="n">
        <x:f>(1+H39)*(1+H40)*(1+H41)-1-H36</x:f>
        <x:v>0</x:v>
      </x:c>
    </x:row>
    <x:row r="43">
      <x:c r="B43" t="s">
        <x:v>50</x:v>
      </x:c>
      <x:c r="C43" s="7" t="n">
        <x:f>'Segment - Global Brand Div.'!C47</x:f>
        <x:v>9</x:v>
      </x:c>
      <x:c r="D43" s="7" t="n">
        <x:f>'Segment - Global Brand Div.'!D47</x:f>
        <x:v>9</x:v>
      </x:c>
      <x:c r="E43" s="7" t="n">
        <x:f>'Segment - Global Brand Div.'!E47</x:f>
        <x:v>7</x:v>
      </x:c>
      <x:c r="F43" s="7" t="n">
        <x:f>'Segment - Global Brand Div.'!F47</x:f>
        <x:v>24</x:v>
      </x:c>
      <x:c r="G43" s="7" t="n">
        <x:f>'Segment - Global Brand Div.'!G47</x:f>
        <x:v>49</x:v>
      </x:c>
      <x:c r="H43" s="11" t="n">
        <x:f>'Segment - Global Brand Div.'!H47</x:f>
        <x:v>9.450000000000001</x:v>
      </x:c>
    </x:row>
    <x:row r="44">
      <x:c r="B44" t="s">
        <x:v>40</x:v>
      </x:c>
      <x:c r="C44" s="4" t="n">
        <x:f>C43/Inputs!AJ75-1</x:f>
        <x:v>-0.3571428571428571</x:v>
      </x:c>
      <x:c r="D44" s="4" t="n">
        <x:f>D43/Inputs!AJ76-1</x:f>
        <x:v>-0.3076923076923077</x:v>
      </x:c>
      <x:c r="E44" s="4" t="n">
        <x:f>E43/Inputs!AJ77-1</x:f>
        <x:v>-0.41666666666666663</x:v>
      </x:c>
      <x:c r="F44" s="4" t="n">
        <x:f>F43/Inputs!AJ78-1</x:f>
        <x:v>1.6666666666666665</x:v>
      </x:c>
      <x:c r="G44" s="4" t="n">
        <x:f>G43/Inputs!AJ79-1</x:f>
        <x:v>0.02083333333333326</x:v>
      </x:c>
      <x:c r="H44" s="6" t="n">
        <x:f>H43/C43-1</x:f>
        <x:v>0.050000000000000044</x:v>
      </x:c>
    </x:row>
    <x:row r="45">
      <x:c r="B45" t="s">
        <x:v>41</x:v>
      </x:c>
      <x:c r="C45" s="1"/>
      <x:c r="D45" s="1" t="n">
        <x:f>D43-C43</x:f>
        <x:v>0</x:v>
      </x:c>
      <x:c r="E45" s="1" t="n">
        <x:f>E43-D43</x:f>
        <x:v>-2</x:v>
      </x:c>
      <x:c r="F45" s="1" t="n">
        <x:f>F43-E43</x:f>
        <x:v>17</x:v>
      </x:c>
      <x:c r="G45" s="1"/>
      <x:c r="H45" s="5" t="n">
        <x:f>H43-F43</x:f>
        <x:v>-14.549999999999999</x:v>
      </x:c>
    </x:row>
    <x:row r="46">
      <x:c r="B46" t="s">
        <x:v>42</x:v>
      </x:c>
      <x:c r="C46" s="2" t="n">
        <x:f>C43/C68</x:f>
        <x:v>0.0007679180887372013</x:v>
      </x:c>
      <x:c r="D46" s="2" t="n">
        <x:f>D43/D68</x:f>
        <x:v>0.0007242295002816448</x:v>
      </x:c>
      <x:c r="E46" s="2" t="n">
        <x:f>E43/E68</x:f>
        <x:v>0.000620622395602447</x:v>
      </x:c>
      <x:c r="F46" s="2" t="n">
        <x:f>F43/F68</x:f>
        <x:v>0.002187386073641998</x:v>
      </x:c>
      <x:c r="G46" s="2" t="n">
        <x:f>G43/G68</x:f>
        <x:v>0.0010560800034484245</x:v>
      </x:c>
      <x:c r="H46" s="6" t="n">
        <x:f>H43/H68</x:f>
        <x:v>0.0008320035949598721</x:v>
      </x:c>
    </x:row>
    <x:row r="47">
      <x:c r="B47" t="s">
        <x:v>43</x:v>
      </x:c>
      <x:c r="C47" s="2" t="n">
        <x:f>(1+C44)/((1+C48)*(1+C49))-1</x:f>
        <x:v>-0.3571428571428571</x:v>
      </x:c>
      <x:c r="D47" s="2" t="n">
        <x:f>(1+D44)/((1+D48)*(1+D49))-1</x:f>
        <x:v>-0.3076923076923077</x:v>
      </x:c>
      <x:c r="E47" s="2" t="n">
        <x:f>(1+E44)/((1+E48)*(1+E49))-1</x:f>
        <x:v>-0.41666666666666663</x:v>
      </x:c>
      <x:c r="F47" s="2" t="n">
        <x:f>(1+F44)/((1+F48)*(1+F49))-1</x:f>
        <x:v>1.6666666666666665</x:v>
      </x:c>
      <x:c r="G47" s="2" t="n">
        <x:f>(1+G44)/((1+G48)*(1+G49))-1</x:f>
        <x:v>0.02083333333333326</x:v>
      </x:c>
      <x:c r="H47" s="6" t="n">
        <x:f>(1+H44)/((1+H48)*(1+H49))-1</x:f>
        <x:v>0.050000000000000044</x:v>
      </x:c>
    </x:row>
    <x:row r="48">
      <x:c r="B48" t="s">
        <x:v>44</x:v>
      </x:c>
      <x:c r="C48" s="4" t="n">
        <x:f>Inputs!L95</x:f>
        <x:v>0</x:v>
      </x:c>
      <x:c r="D48" s="4" t="n">
        <x:f>Inputs!L95</x:f>
        <x:v>0</x:v>
      </x:c>
      <x:c r="E48" s="4" t="n">
        <x:f>Inputs!L95</x:f>
        <x:v>0</x:v>
      </x:c>
      <x:c r="F48" s="4" t="n">
        <x:f>Inputs!L95</x:f>
        <x:v>0</x:v>
      </x:c>
      <x:c r="G48" s="4" t="n">
        <x:f>Inputs!L95</x:f>
        <x:v>0</x:v>
      </x:c>
      <x:c r="H48" s="12" t="n">
        <x:f>Inputs!L95</x:f>
        <x:v>0</x:v>
      </x:c>
    </x:row>
    <x:row r="49">
      <x:c r="B49" t="s">
        <x:v>45</x:v>
      </x:c>
      <x:c r="C49" s="4" t="n">
        <x:f>Inputs!L95</x:f>
        <x:v>0</x:v>
      </x:c>
      <x:c r="D49" s="4" t="n">
        <x:f>Inputs!L95</x:f>
        <x:v>0</x:v>
      </x:c>
      <x:c r="E49" s="4" t="n">
        <x:f>Inputs!L95</x:f>
        <x:v>0</x:v>
      </x:c>
      <x:c r="F49" s="4" t="n">
        <x:f>Inputs!L95</x:f>
        <x:v>0</x:v>
      </x:c>
      <x:c r="G49" s="4" t="n">
        <x:f>Inputs!L95</x:f>
        <x:v>0</x:v>
      </x:c>
      <x:c r="H49" s="12" t="n">
        <x:f>Inputs!L95</x:f>
        <x:v>0</x:v>
      </x:c>
    </x:row>
    <x:row r="50">
      <x:c r="B50" t="s">
        <x:v>46</x:v>
      </x:c>
      <x:c r="C50" s="2" t="n">
        <x:f>(1+C47)*(1+C48)*(1+C49)-1-C44</x:f>
        <x:v>0</x:v>
      </x:c>
      <x:c r="D50" s="2" t="n">
        <x:f>(1+D47)*(1+D48)*(1+D49)-1-D44</x:f>
        <x:v>0</x:v>
      </x:c>
      <x:c r="E50" s="2" t="n">
        <x:f>(1+E47)*(1+E48)*(1+E49)-1-E44</x:f>
        <x:v>0</x:v>
      </x:c>
      <x:c r="F50" s="2" t="n">
        <x:f>(1+F47)*(1+F48)*(1+F49)-1-F44</x:f>
        <x:v>0</x:v>
      </x:c>
      <x:c r="G50" s="2" t="n">
        <x:f>(1+G47)*(1+G48)*(1+G49)-1-G44</x:f>
        <x:v>0</x:v>
      </x:c>
      <x:c r="H50" s="6" t="n">
        <x:f>(1+H47)*(1+H48)*(1+H49)-1-H44</x:f>
        <x:v>0</x:v>
      </x:c>
    </x:row>
    <x:row r="51">
      <x:c r="B51" t="s">
        <x:v>51</x:v>
      </x:c>
      <x:c r="C51" s="7" t="n">
        <x:f>'Segment - Converse'!C47</x:f>
        <x:v>366</x:v>
      </x:c>
      <x:c r="D51" s="7" t="n">
        <x:f>'Segment - Converse'!D47</x:f>
        <x:v>300</x:v>
      </x:c>
      <x:c r="E51" s="7" t="n">
        <x:f>'Segment - Converse'!E47</x:f>
        <x:v>264</x:v>
      </x:c>
      <x:c r="F51" s="7" t="n">
        <x:f>'Segment - Converse'!F47</x:f>
        <x:v>244</x:v>
      </x:c>
      <x:c r="G51" s="7" t="n">
        <x:f>'Segment - Converse'!G47</x:f>
        <x:v>1174</x:v>
      </x:c>
      <x:c r="H51" s="11" t="n">
        <x:f>'Segment - Converse'!H47</x:f>
        <x:v>293.23</x:v>
      </x:c>
    </x:row>
    <x:row r="52">
      <x:c r="B52" t="s">
        <x:v>40</x:v>
      </x:c>
      <x:c r="C52" s="4" t="n">
        <x:f>C51/SUM(Inputs!AJ50,Inputs!AJ51,Inputs!AJ52,Inputs!AJ53)-1</x:f>
        <x:v>-0.2694610778443114</x:v>
      </x:c>
      <x:c r="D52" s="4" t="n">
        <x:f>D51/SUM(Inputs!AJ54,Inputs!AJ55,Inputs!AJ56,Inputs!AJ57)-1</x:f>
        <x:v>-0.30069930069930073</x:v>
      </x:c>
      <x:c r="E52" s="4" t="n">
        <x:f>E51/SUM(Inputs!AJ58,Inputs!AJ59,Inputs!AJ60,Inputs!AJ61)-1</x:f>
        <x:v>-0.3481481481481481</x:v>
      </x:c>
      <x:c r="F52" s="4" t="n">
        <x:f>F51/SUM(Inputs!AJ66,Inputs!AJ67,Inputs!AJ68,Inputs!AJ69)-1</x:f>
        <x:v>-0.3165266106442577</x:v>
      </x:c>
      <x:c r="G52" s="4" t="n">
        <x:f>G51/SUM(Inputs!AJ62,Inputs!AJ63,Inputs!AJ64,Inputs!AJ65)-1</x:f>
        <x:v>-0.30614657210401897</x:v>
      </x:c>
      <x:c r="H52" s="6" t="n">
        <x:f>H51/C51-1</x:f>
        <x:v>-0.19882513661202184</x:v>
      </x:c>
    </x:row>
    <x:row r="53">
      <x:c r="B53" t="s">
        <x:v>41</x:v>
      </x:c>
      <x:c r="C53" s="1"/>
      <x:c r="D53" s="1" t="n">
        <x:f>D51-C51</x:f>
        <x:v>-66</x:v>
      </x:c>
      <x:c r="E53" s="1" t="n">
        <x:f>E51-D51</x:f>
        <x:v>-36</x:v>
      </x:c>
      <x:c r="F53" s="1" t="n">
        <x:f>F51-E51</x:f>
        <x:v>-20</x:v>
      </x:c>
      <x:c r="G53" s="1"/>
      <x:c r="H53" s="5" t="n">
        <x:f>H51-F51</x:f>
        <x:v>49.23000000000002</x:v>
      </x:c>
    </x:row>
    <x:row r="54">
      <x:c r="B54" t="s">
        <x:v>42</x:v>
      </x:c>
      <x:c r="C54" s="2" t="n">
        <x:f>C51/C68</x:f>
        <x:v>0.031228668941979523</x:v>
      </x:c>
      <x:c r="D54" s="2" t="n">
        <x:f>D51/D68</x:f>
        <x:v>0.024140983342721495</x:v>
      </x:c>
      <x:c r="E54" s="2" t="n">
        <x:f>E51/E68</x:f>
        <x:v>0.023406330348435145</x:v>
      </x:c>
      <x:c r="F54" s="2" t="n">
        <x:f>F51/F68</x:f>
        <x:v>0.022238425082026978</x:v>
      </x:c>
      <x:c r="G54" s="2" t="n">
        <x:f>G51/G68</x:f>
        <x:v>0.025302814776498986</x:v>
      </x:c>
      <x:c r="H54" s="6" t="n">
        <x:f>H51/H68</x:f>
        <x:v>0.02581676340212521</x:v>
      </x:c>
    </x:row>
    <x:row r="55">
      <x:c r="B55" t="s">
        <x:v>43</x:v>
      </x:c>
      <x:c r="C55" s="2" t="n">
        <x:f>(1+C52)/((1+C56)*(1+C57))-1</x:f>
        <x:v>-0.2694610778443114</x:v>
      </x:c>
      <x:c r="D55" s="2" t="n">
        <x:f>(1+D52)/((1+D56)*(1+D57))-1</x:f>
        <x:v>-0.30069930069930073</x:v>
      </x:c>
      <x:c r="E55" s="2" t="n">
        <x:f>(1+E52)/((1+E56)*(1+E57))-1</x:f>
        <x:v>-0.3481481481481481</x:v>
      </x:c>
      <x:c r="F55" s="2" t="n">
        <x:f>(1+F52)/((1+F56)*(1+F57))-1</x:f>
        <x:v>-0.3165266106442577</x:v>
      </x:c>
      <x:c r="G55" s="2" t="n">
        <x:f>(1+G52)/((1+G56)*(1+G57))-1</x:f>
        <x:v>-0.30614657210401897</x:v>
      </x:c>
      <x:c r="H55" s="6" t="n">
        <x:f>(1+H52)/((1+H56)*(1+H57))-1</x:f>
        <x:v>-0.19882513661202184</x:v>
      </x:c>
    </x:row>
    <x:row r="56">
      <x:c r="B56" t="s">
        <x:v>44</x:v>
      </x:c>
      <x:c r="C56" s="4" t="n">
        <x:f>Inputs!L95</x:f>
        <x:v>0</x:v>
      </x:c>
      <x:c r="D56" s="4" t="n">
        <x:f>Inputs!L95</x:f>
        <x:v>0</x:v>
      </x:c>
      <x:c r="E56" s="4" t="n">
        <x:f>Inputs!L95</x:f>
        <x:v>0</x:v>
      </x:c>
      <x:c r="F56" s="4" t="n">
        <x:f>Inputs!L95</x:f>
        <x:v>0</x:v>
      </x:c>
      <x:c r="G56" s="4" t="n">
        <x:f>Inputs!L95</x:f>
        <x:v>0</x:v>
      </x:c>
      <x:c r="H56" s="12" t="n">
        <x:f>Inputs!L95</x:f>
        <x:v>0</x:v>
      </x:c>
    </x:row>
    <x:row r="57">
      <x:c r="B57" t="s">
        <x:v>45</x:v>
      </x:c>
      <x:c r="C57" s="4" t="n">
        <x:f>Inputs!L95</x:f>
        <x:v>0</x:v>
      </x:c>
      <x:c r="D57" s="4" t="n">
        <x:f>Inputs!L95</x:f>
        <x:v>0</x:v>
      </x:c>
      <x:c r="E57" s="4" t="n">
        <x:f>Inputs!L95</x:f>
        <x:v>0</x:v>
      </x:c>
      <x:c r="F57" s="4" t="n">
        <x:f>Inputs!L95</x:f>
        <x:v>0</x:v>
      </x:c>
      <x:c r="G57" s="4" t="n">
        <x:f>Inputs!L95</x:f>
        <x:v>0</x:v>
      </x:c>
      <x:c r="H57" s="12" t="n">
        <x:f>Inputs!L95</x:f>
        <x:v>0</x:v>
      </x:c>
    </x:row>
    <x:row r="58">
      <x:c r="B58" t="s">
        <x:v>46</x:v>
      </x:c>
      <x:c r="C58" s="2" t="n">
        <x:f>(1+C55)*(1+C56)*(1+C57)-1-C52</x:f>
        <x:v>0</x:v>
      </x:c>
      <x:c r="D58" s="2" t="n">
        <x:f>(1+D55)*(1+D56)*(1+D57)-1-D52</x:f>
        <x:v>0</x:v>
      </x:c>
      <x:c r="E58" s="2" t="n">
        <x:f>(1+E55)*(1+E56)*(1+E57)-1-E52</x:f>
        <x:v>0</x:v>
      </x:c>
      <x:c r="F58" s="2" t="n">
        <x:f>(1+F55)*(1+F56)*(1+F57)-1-F52</x:f>
        <x:v>0</x:v>
      </x:c>
      <x:c r="G58" s="2" t="n">
        <x:f>(1+G55)*(1+G56)*(1+G57)-1-G52</x:f>
        <x:v>0</x:v>
      </x:c>
      <x:c r="H58" s="6" t="n">
        <x:f>(1+H55)*(1+H56)*(1+H57)-1-H52</x:f>
        <x:v>0</x:v>
      </x:c>
    </x:row>
    <x:row r="59">
      <x:c r="B59" t="s">
        <x:v>52</x:v>
      </x:c>
      <x:c r="C59" s="7" t="n">
        <x:f>'Segment - Corporate'!C47</x:f>
        <x:v>-8</x:v>
      </x:c>
      <x:c r="D59" s="7" t="n">
        <x:f>'Segment - Corporate'!D47</x:f>
        <x:v>3</x:v>
      </x:c>
      <x:c r="E59" s="7" t="n">
        <x:f>'Segment - Corporate'!E47</x:f>
        <x:v>3</x:v>
      </x:c>
      <x:c r="F59" s="7" t="n">
        <x:f>'Segment - Corporate'!F47</x:f>
        <x:v>4</x:v>
      </x:c>
      <x:c r="G59" s="7" t="n">
        <x:f>'Segment - Corporate'!G47</x:f>
        <x:v>2</x:v>
      </x:c>
      <x:c r="H59" s="11" t="n">
        <x:f>'Segment - Corporate'!H47</x:f>
        <x:v>-8</x:v>
      </x:c>
    </x:row>
    <x:row r="60">
      <x:c r="B60" t="s">
        <x:v>40</x:v>
      </x:c>
      <x:c r="C60" s="2"/>
      <x:c r="D60" s="2"/>
      <x:c r="E60" s="2"/>
      <x:c r="F60" s="2"/>
      <x:c r="G60" s="2"/>
      <x:c r="H60" s="55" t="s">
        <x:v>53</x:v>
      </x:c>
    </x:row>
    <x:row r="61">
      <x:c r="B61" t="s">
        <x:v>41</x:v>
      </x:c>
      <x:c r="C61" s="1"/>
      <x:c r="D61" s="1" t="n">
        <x:f>D59-C59</x:f>
        <x:v>11</x:v>
      </x:c>
      <x:c r="E61" s="1" t="n">
        <x:f>E59-D59</x:f>
        <x:v>0</x:v>
      </x:c>
      <x:c r="F61" s="1" t="n">
        <x:f>F59-E59</x:f>
        <x:v>1</x:v>
      </x:c>
      <x:c r="G61" s="1"/>
      <x:c r="H61" s="56" t="n">
        <x:f>H59-F59</x:f>
        <x:v>-12</x:v>
      </x:c>
    </x:row>
    <x:row r="62">
      <x:c r="B62" t="s">
        <x:v>42</x:v>
      </x:c>
      <x:c r="C62" s="2" t="n">
        <x:f>C59/C68</x:f>
        <x:v>-0.0006825938566552901</x:v>
      </x:c>
      <x:c r="D62" s="2" t="n">
        <x:f>D59/D68</x:f>
        <x:v>0.00024140983342721493</x:v>
      </x:c>
      <x:c r="E62" s="2" t="n">
        <x:f>E59/E68</x:f>
        <x:v>0.00026598102668676303</x:v>
      </x:c>
      <x:c r="F62" s="2" t="n">
        <x:f>F59/F68</x:f>
        <x:v>0.0003645643456069996</x:v>
      </x:c>
      <x:c r="G62" s="2" t="n">
        <x:f>G59/G68</x:f>
        <x:v>0.000043105306263201</x:v>
      </x:c>
      <x:c r="H62" s="55" t="n">
        <x:f>H59/H68</x:f>
        <x:v>-0.0007043416676908969</x:v>
      </x:c>
    </x:row>
    <x:row r="63">
      <x:c r="B63" t="s">
        <x:v>43</x:v>
      </x:c>
      <x:c r="C63" s="2"/>
      <x:c r="D63" s="2"/>
      <x:c r="E63" s="2"/>
      <x:c r="F63" s="2"/>
      <x:c r="G63" s="2"/>
      <x:c r="H63" s="55" t="s">
        <x:v>53</x:v>
      </x:c>
    </x:row>
    <x:row r="64">
      <x:c r="B64" t="s">
        <x:v>44</x:v>
      </x:c>
      <x:c r="C64" s="2"/>
      <x:c r="D64" s="2"/>
      <x:c r="E64" s="2"/>
      <x:c r="F64" s="2"/>
      <x:c r="G64" s="2"/>
      <x:c r="H64" s="57" t="s">
        <x:v>19</x:v>
      </x:c>
    </x:row>
    <x:row r="65">
      <x:c r="B65" t="s">
        <x:v>45</x:v>
      </x:c>
      <x:c r="C65" s="2"/>
      <x:c r="D65" s="2"/>
      <x:c r="E65" s="2"/>
      <x:c r="F65" s="2"/>
      <x:c r="G65" s="2"/>
      <x:c r="H65" s="57" t="s">
        <x:v>19</x:v>
      </x:c>
    </x:row>
    <x:row r="66">
      <x:c r="B66" t="s">
        <x:v>46</x:v>
      </x:c>
      <x:c r="C66" s="2"/>
      <x:c r="D66" s="2"/>
      <x:c r="E66" s="2"/>
      <x:c r="F66" s="2"/>
      <x:c r="G66" s="2"/>
      <x:c r="H66" s="55" t="s">
        <x:v>19</x:v>
      </x:c>
    </x:row>
    <x:row r="67">
      <x:c r="C67" s="1"/>
      <x:c r="D67" s="1"/>
      <x:c r="E67" s="1"/>
      <x:c r="F67" s="1"/>
      <x:c r="G67" s="1"/>
      <x:c r="H67" s="5"/>
    </x:row>
    <x:row r="68">
      <x:c r="B68" t="s">
        <x:v>54</x:v>
      </x:c>
      <x:c r="C68" s="31" t="n">
        <x:f>SUM(C11,C19,C27,C35,C43,C51,C59)</x:f>
        <x:v>11720</x:v>
      </x:c>
      <x:c r="D68" s="31" t="n">
        <x:f>SUM(D11,D19,D27,D35,D43,D51,D59)</x:f>
        <x:v>12427</x:v>
      </x:c>
      <x:c r="E68" s="31" t="n">
        <x:f>SUM(E11,E19,E27,E35,E43,E51,E59)</x:f>
        <x:v>11279</x:v>
      </x:c>
      <x:c r="F68" s="31" t="n">
        <x:f>SUM(F11,F19,F27,F35,F43,F51,F59)</x:f>
        <x:v>10972</x:v>
      </x:c>
      <x:c r="G68" s="31" t="n">
        <x:f>SUM(G11,G19,G27,G35,G43,G51,G59)</x:f>
        <x:v>46398</x:v>
      </x:c>
      <x:c r="H68" s="29" t="n">
        <x:f>SUM(H11,H19,H27,H35,H43,H51,H59)</x:f>
        <x:v>11358.124</x:v>
      </x:c>
    </x:row>
    <x:row r="69">
      <x:c r="B69" t="s">
        <x:v>55</x:v>
      </x:c>
      <x:c r="C69" s="7" t="n">
        <x:f>C68-Inputs!N50</x:f>
        <x:v>0</x:v>
      </x:c>
      <x:c r="D69" s="7" t="n">
        <x:f>D68-Inputs!N67</x:f>
        <x:v>0</x:v>
      </x:c>
      <x:c r="E69" s="7" t="n">
        <x:f>E68-Inputs!N84</x:f>
        <x:v>0</x:v>
      </x:c>
      <x:c r="F69" s="7" t="n">
        <x:f>F68-Inputs!N101</x:f>
        <x:v>0</x:v>
      </x:c>
      <x:c r="G69" s="7" t="n">
        <x:f>G68-Inputs!N452</x:f>
        <x:v>0</x:v>
      </x:c>
      <x:c r="H69" s="11" t="n">
        <x:f>H68-Geo!H20</x:f>
        <x:v>0</x:v>
      </x:c>
    </x:row>
    <x:row r="70">
      <x:c r="B70" t="s">
        <x:v>40</x:v>
      </x:c>
      <x:c r="C70" s="4" t="n">
        <x:f>C68/Inputs!AJ70-1</x:f>
        <x:v>0.011303822590387425</x:v>
      </x:c>
      <x:c r="D70" s="4" t="n">
        <x:f>D68/Inputs!AJ71-1</x:f>
        <x:v>0.00590901732232485</x:v>
      </x:c>
      <x:c r="E70" s="4" t="n">
        <x:f>E68/Inputs!AJ72-1</x:f>
        <x:v>0.000887390185464465</x:v>
      </x:c>
      <x:c r="F70" s="4" t="n">
        <x:f>F68/Inputs!AJ73-1</x:f>
        <x:v>-0.011264305668198582</x:v>
      </x:c>
      <x:c r="G70" s="4" t="n">
        <x:f>G68/Inputs!AJ74-1</x:f>
        <x:v>0.0019218726381480256</x:v>
      </x:c>
      <x:c r="H70" s="6" t="n">
        <x:f>H68/C68-1</x:f>
        <x:v>-0.030876791808873705</x:v>
      </x:c>
    </x:row>
    <x:row r="71">
      <x:c r="B71" t="s">
        <x:v>56</x:v>
      </x:c>
      <x:c r="C71" s="1"/>
      <x:c r="D71" s="1" t="n">
        <x:f>D68-C68</x:f>
        <x:v>707</x:v>
      </x:c>
      <x:c r="E71" s="1" t="n">
        <x:f>E68-D68</x:f>
        <x:v>-1148</x:v>
      </x:c>
      <x:c r="F71" s="1" t="n">
        <x:f>F68-E68</x:f>
        <x:v>-307</x:v>
      </x:c>
      <x:c r="G71" s="1"/>
      <x:c r="H71" s="5" t="n">
        <x:f>H68-F68</x:f>
        <x:v>386.1239999999998</x:v>
      </x:c>
    </x:row>
    <x:row r="72">
      <x:c r="B72" t="s">
        <x:v>57</x:v>
      </x:c>
      <x:c r="C72" s="1" t="n">
        <x:f>SUM(C11,C19,C27,C35,C43)</x:f>
        <x:v>11362</x:v>
      </x:c>
      <x:c r="D72" s="1" t="n">
        <x:f>SUM(D11,D19,D27,D35,D43)</x:f>
        <x:v>12124</x:v>
      </x:c>
      <x:c r="E72" s="1" t="n">
        <x:f>SUM(E11,E19,E27,E35,E43)</x:f>
        <x:v>11012</x:v>
      </x:c>
      <x:c r="F72" s="1" t="n">
        <x:f>SUM(F11,F19,F27,F35,F43)</x:f>
        <x:v>10724</x:v>
      </x:c>
      <x:c r="G72" s="1" t="n">
        <x:f>SUM(G11,G19,G27,G35,G43)</x:f>
        <x:v>45222</x:v>
      </x:c>
      <x:c r="H72" s="5" t="n">
        <x:f>SUM(H11,H19,H27,H35,H43)</x:f>
        <x:v>11072.894</x:v>
      </x:c>
    </x:row>
    <x:row r="73">
      <x:c r="B73" t="s">
        <x:v>58</x:v>
      </x:c>
      <x:c r="C73" s="7" t="n">
        <x:f>SUM('Segment - North America'!C11,'Segment - EMEA'!C11,'Segment - Greater China'!C11,'Segment - APLA'!C11)</x:f>
        <x:v>7410</x:v>
      </x:c>
      <x:c r="D73" s="7" t="n">
        <x:f>SUM('Segment - North America'!D11,'Segment - EMEA'!D11,'Segment - Greater China'!D11,'Segment - APLA'!D11)</x:f>
        <x:v>7659</x:v>
      </x:c>
      <x:c r="E73" s="7" t="n">
        <x:f>SUM('Segment - North America'!E11,'Segment - EMEA'!E11,'Segment - Greater China'!E11,'Segment - APLA'!E11)</x:f>
        <x:v>7353</x:v>
      </x:c>
      <x:c r="F73" s="7" t="n">
        <x:f>SUM('Segment - North America'!F11,'Segment - EMEA'!F11,'Segment - Greater China'!F11,'Segment - APLA'!F11)</x:f>
        <x:v>7103</x:v>
      </x:c>
      <x:c r="G73" s="7" t="n">
        <x:f>SUM('Segment - North America'!G11,'Segment - EMEA'!G11,'Segment - Greater China'!G11,'Segment - APLA'!G11)</x:f>
        <x:v>29525</x:v>
      </x:c>
      <x:c r="H73" s="11" t="n">
        <x:f>SUM('Segment - North America'!H11,'Segment - EMEA'!H11,'Segment - Greater China'!H11,'Segment - APLA'!H11)</x:f>
        <x:v>7158.564</x:v>
      </x:c>
    </x:row>
    <x:row r="74">
      <x:c r="B74" t="s">
        <x:v>59</x:v>
      </x:c>
      <x:c r="C74" s="7" t="n">
        <x:f>SUM('Segment - North America'!C20,'Segment - EMEA'!C20,'Segment - Greater China'!C20,'Segment - APLA'!C20)</x:f>
        <x:v>3313</x:v>
      </x:c>
      <x:c r="D74" s="7" t="n">
        <x:f>SUM('Segment - North America'!D20,'Segment - EMEA'!D20,'Segment - Greater China'!D20,'Segment - APLA'!D20)</x:f>
        <x:v>3906</x:v>
      </x:c>
      <x:c r="E74" s="7" t="n">
        <x:f>SUM('Segment - North America'!E20,'Segment - EMEA'!E20,'Segment - Greater China'!E20,'Segment - APLA'!E20)</x:f>
        <x:v>3184</x:v>
      </x:c>
      <x:c r="F74" s="7" t="n">
        <x:f>SUM('Segment - North America'!F20,'Segment - EMEA'!F20,'Segment - Greater China'!F20,'Segment - APLA'!F20)</x:f>
        <x:v>3046</x:v>
      </x:c>
      <x:c r="G74" s="7" t="n">
        <x:f>SUM('Segment - North America'!G20,'Segment - EMEA'!G20,'Segment - Greater China'!G20,'Segment - APLA'!G20)</x:f>
        <x:v>13449</x:v>
      </x:c>
      <x:c r="H74" s="11" t="n">
        <x:f>SUM('Segment - North America'!H20,'Segment - EMEA'!H20,'Segment - Greater China'!H20,'Segment - APLA'!H20)</x:f>
        <x:v>3278.7000000000003</x:v>
      </x:c>
    </x:row>
    <x:row r="75">
      <x:c r="B75" t="s">
        <x:v>60</x:v>
      </x:c>
      <x:c r="C75" s="7" t="n">
        <x:f>SUM('Segment - North America'!C29,'Segment - EMEA'!C29,'Segment - Greater China'!C29,'Segment - APLA'!C29)</x:f>
        <x:v>630</x:v>
      </x:c>
      <x:c r="D75" s="7" t="n">
        <x:f>SUM('Segment - North America'!D29,'Segment - EMEA'!D29,'Segment - Greater China'!D29,'Segment - APLA'!D29)</x:f>
        <x:v>550</x:v>
      </x:c>
      <x:c r="E75" s="7" t="n">
        <x:f>SUM('Segment - North America'!E29,'Segment - EMEA'!E29,'Segment - Greater China'!E29,'Segment - APLA'!E29)</x:f>
        <x:v>468</x:v>
      </x:c>
      <x:c r="F75" s="7" t="n">
        <x:f>SUM('Segment - North America'!F29,'Segment - EMEA'!F29,'Segment - Greater China'!F29,'Segment - APLA'!F29)</x:f>
        <x:v>551</x:v>
      </x:c>
      <x:c r="G75" s="7" t="n">
        <x:f>SUM('Segment - North America'!G29,'Segment - EMEA'!G29,'Segment - Greater China'!G29,'Segment - APLA'!G29)</x:f>
        <x:v>2199</x:v>
      </x:c>
      <x:c r="H75" s="11" t="n">
        <x:f>SUM('Segment - North America'!H29,'Segment - EMEA'!H29,'Segment - Greater China'!H29,'Segment - APLA'!H29)</x:f>
        <x:v>626.1800000000001</x:v>
      </x:c>
    </x:row>
    <x:row r="76">
      <x:c r="B76" t="s">
        <x:v>61</x:v>
      </x:c>
      <x:c r="C76" s="4" t="n">
        <x:f>SUM('Segment - North America'!C53,'Segment - EMEA'!C53,'Segment - Greater China'!C53,'Segment - APLA'!C53)/C68</x:f>
        <x:v>0.38515358361774743</x:v>
      </x:c>
      <x:c r="D76" s="4" t="n">
        <x:f>SUM('Segment - North America'!D53,'Segment - EMEA'!D53,'Segment - Greater China'!D53,'Segment - APLA'!D53)/D68</x:f>
        <x:v>0.371449263700008</x:v>
      </x:c>
      <x:c r="E76" s="4" t="n">
        <x:f>SUM('Segment - North America'!E53,'Segment - EMEA'!E53,'Segment - Greater China'!E53,'Segment - APLA'!E53)/E68</x:f>
        <x:v>0.40242929337707245</x:v>
      </x:c>
      <x:c r="F76" s="4" t="n">
        <x:f>SUM('Segment - North America'!F53,'Segment - EMEA'!F53,'Segment - Greater China'!F53,'Segment - APLA'!F53)/F68</x:f>
        <x:v>0.3692125410134889</x:v>
      </x:c>
      <x:c r="G76" s="4" t="n">
        <x:f>SUM('Segment - North America'!G53,'Segment - EMEA'!G53,'Segment - Greater China'!G53,'Segment - APLA'!G53)/G68</x:f>
        <x:v>0.3819130134919609</x:v>
      </x:c>
      <x:c r="H76" s="17" t="n">
        <x:f>SUM('Segment - North America'!H53,'Segment - EMEA'!H53,'Segment - Greater China'!H53,'Segment - APLA'!H53)/H68</x:f>
        <x:v>0.3712294389460794</x:v>
      </x:c>
    </x:row>
    <x:row r="77">
      <x:c r="B77" t="s">
        <x:v>62</x:v>
      </x:c>
      <x:c r="C77" s="4" t="n">
        <x:f>C73/SUM(Inputs!AE50,Inputs!AE53,Inputs!AE56,Inputs!AE59)-1</x:f>
        <x:v>-0.006968641114982632</x:v>
      </x:c>
      <x:c r="D77" s="4" t="n">
        <x:f>D73/SUM(Inputs!AE62,Inputs!AE65,Inputs!AE68,Inputs!AE71)-1</x:f>
        <x:v>0.0005225342913128816</x:v>
      </x:c>
      <x:c r="E77" s="4" t="n">
        <x:f>E73/SUM(Inputs!AE74,Inputs!AE77,Inputs!AE80,Inputs!AE83)-1</x:f>
        <x:v>0.02011653718091</x:v>
      </x:c>
      <x:c r="F77" s="4" t="n">
        <x:f>F73/SUM(Inputs!AE86,Inputs!AE92,Inputs!AE98,Inputs!AE104)-1</x:f>
        <x:v>-0.011412665274878164</x:v>
      </x:c>
      <x:c r="G77" s="4" t="n">
        <x:f>G73/SUM(Inputs!AE87,Inputs!AE93,Inputs!AE99,Inputs!AE105)-1</x:f>
        <x:v>0.0005083022704168716</x:v>
      </x:c>
      <x:c r="H77" s="6" t="n">
        <x:f>H73/C73-1</x:f>
        <x:v>-0.033931983805667976</x:v>
      </x:c>
    </x:row>
    <x:row r="78">
      <x:c r="B78" t="s">
        <x:v>63</x:v>
      </x:c>
      <x:c r="C78" s="1"/>
      <x:c r="D78" s="1" t="n">
        <x:f>D73-C73</x:f>
        <x:v>249</x:v>
      </x:c>
      <x:c r="E78" s="1" t="n">
        <x:f>E73-D73</x:f>
        <x:v>-306</x:v>
      </x:c>
      <x:c r="F78" s="1" t="n">
        <x:f>F73-E73</x:f>
        <x:v>-250</x:v>
      </x:c>
      <x:c r="G78" s="1"/>
      <x:c r="H78" s="5" t="n">
        <x:f>H73-F73</x:f>
        <x:v>55.564000000000306</x:v>
      </x:c>
    </x:row>
    <x:row r="79">
      <x:c r="B79" t="s">
        <x:v>64</x:v>
      </x:c>
      <x:c r="C79" s="4" t="n">
        <x:f>C74/SUM(Inputs!AE51,Inputs!AE54,Inputs!AE57,Inputs!AE60)-1</x:f>
        <x:v>0.09267810026385215</x:v>
      </x:c>
      <x:c r="D79" s="4" t="n">
        <x:f>D74/SUM(Inputs!AE63,Inputs!AE66,Inputs!AE69,Inputs!AE72)-1</x:f>
        <x:v>0.04494382022471921</x:v>
      </x:c>
      <x:c r="E79" s="4" t="n">
        <x:f>E74/SUM(Inputs!AE75,Inputs!AE78,Inputs!AE81,Inputs!AE84)-1</x:f>
        <x:v>-0.0028186658315064728</x:v>
      </x:c>
      <x:c r="F79" s="4" t="n">
        <x:f>F74/SUM(Inputs!AE88,Inputs!AE94,Inputs!AE100,Inputs!AE106)-1</x:f>
        <x:v>0.014656895403064585</x:v>
      </x:c>
      <x:c r="G79" s="4" t="n">
        <x:f>G74/SUM(Inputs!AE89,Inputs!AE95,Inputs!AE101,Inputs!AE107)-1</x:f>
        <x:v>0.037331276513690614</x:v>
      </x:c>
      <x:c r="H79" s="6" t="n">
        <x:f>H74/C74-1</x:f>
        <x:v>-0.010353154240869245</x:v>
      </x:c>
    </x:row>
    <x:row r="80">
      <x:c r="B80" t="s">
        <x:v>65</x:v>
      </x:c>
      <x:c r="C80" s="1"/>
      <x:c r="D80" s="1" t="n">
        <x:f>D74-C74</x:f>
        <x:v>593</x:v>
      </x:c>
      <x:c r="E80" s="1" t="n">
        <x:f>E74-D74</x:f>
        <x:v>-722</x:v>
      </x:c>
      <x:c r="F80" s="1" t="n">
        <x:f>F74-E74</x:f>
        <x:v>-138</x:v>
      </x:c>
      <x:c r="G80" s="1"/>
      <x:c r="H80" s="5" t="n">
        <x:f>H74-F74</x:f>
        <x:v>232.70000000000027</x:v>
      </x:c>
    </x:row>
    <x:row r="81">
      <x:c r="B81" t="s">
        <x:v>66</x:v>
      </x:c>
      <x:c r="C81" s="4" t="n">
        <x:f>C75/SUM(Inputs!AE52,Inputs!AE55,Inputs!AE58,Inputs!AE61)-1</x:f>
        <x:v>0.04477611940298498</x:v>
      </x:c>
      <x:c r="D81" s="4" t="n">
        <x:f>D75/SUM(Inputs!AE64,Inputs!AE67,Inputs!AE70,Inputs!AE73)-1</x:f>
        <x:v>0.011029411764705843</x:v>
      </x:c>
      <x:c r="E81" s="4" t="n">
        <x:f>E75/SUM(Inputs!AE76,Inputs!AE79,Inputs!AE82,Inputs!AE85)-1</x:f>
        <x:v>-0.018867924528301883</x:v>
      </x:c>
      <x:c r="F81" s="4" t="n">
        <x:f>F75/SUM(Inputs!AE90,Inputs!AE96,Inputs!AE102,Inputs!AE108)-1</x:f>
        <x:v>-0.02821869488536155</x:v>
      </x:c>
      <x:c r="G81" s="4" t="n">
        <x:f>G75/SUM(Inputs!AE91,Inputs!AE97,Inputs!AE103,Inputs!AE109)-1</x:f>
        <x:v>0.003651300775901367</x:v>
      </x:c>
      <x:c r="H81" s="6" t="n">
        <x:f>H75/C75-1</x:f>
        <x:v>-0.006063492063491993</x:v>
      </x:c>
    </x:row>
    <x:row r="82">
      <x:c r="B82" t="s">
        <x:v>67</x:v>
      </x:c>
      <x:c r="C82" s="1"/>
      <x:c r="D82" s="1" t="n">
        <x:f>D75-C75</x:f>
        <x:v>-80</x:v>
      </x:c>
      <x:c r="E82" s="1" t="n">
        <x:f>E75-D75</x:f>
        <x:v>-82</x:v>
      </x:c>
      <x:c r="F82" s="1" t="n">
        <x:f>F75-E75</x:f>
        <x:v>83</x:v>
      </x:c>
      <x:c r="G82" s="1"/>
      <x:c r="H82" s="5" t="n">
        <x:f>H75-F75</x:f>
        <x:v>75.18000000000006</x:v>
      </x:c>
    </x:row>
    <x:row r="83">
      <x:c r="B83" t="s">
        <x:v>68</x:v>
      </x:c>
      <x:c r="C83" s="4" t="n">
        <x:f>SUM('Segment - North America'!C53,'Segment - EMEA'!C53,'Segment - Greater China'!C53,'Segment - APLA'!C53)/Inputs!AP50-1</x:f>
        <x:v>-0.03691060379773847</x:v>
      </x:c>
      <x:c r="D83" s="4" t="n">
        <x:f>SUM('Segment - North America'!D53,'Segment - EMEA'!D53,'Segment - Greater China'!D53,'Segment - APLA'!D53)/Inputs!AP51-1</x:f>
        <x:v>-0.07992824397050025</x:v>
      </x:c>
      <x:c r="E83" s="4" t="n">
        <x:f>SUM('Segment - North America'!E53,'Segment - EMEA'!E53,'Segment - Greater China'!E53,'Segment - APLA'!E53)/Inputs!AP52-1</x:f>
        <x:v>-0.038958289222951525</x:v>
      </x:c>
      <x:c r="F83" s="4" t="n">
        <x:f>SUM('Segment - North America'!F53,'Segment - EMEA'!F53,'Segment - Greater China'!F53,'Segment - APLA'!F53)/Inputs!AP53-1</x:f>
        <x:v>-0.07001836547291096</x:v>
      </x:c>
      <x:c r="G83" s="4" t="n">
        <x:f>SUM('Segment - North America'!G53,'Segment - EMEA'!G53,'Segment - Greater China'!G53,'Segment - APLA'!G53)/Inputs!AP54-1</x:f>
        <x:v>-0.05659372837139964</x:v>
      </x:c>
      <x:c r="H83" s="17" t="n">
        <x:f>SUM('Segment - North America'!H53,'Segment - EMEA'!H53,'Segment - Greater China'!H53,'Segment - APLA'!H53)/SUM('Segment - North America'!C53,'Segment - EMEA'!C53,'Segment - Greater China'!C53,'Segment - APLA'!C53)-1</x:f>
        <x:v>-0.0659127159946834</x:v>
      </x:c>
    </x:row>
    <x:row r="84">
      <x:c r="B84" t="s">
        <x:v>69</x:v>
      </x:c>
      <x:c r="C84" s="1"/>
      <x:c r="D84" s="7" t="n">
        <x:f>SUM('Segment - North America'!D53,'Segment - EMEA'!D53,'Segment - Greater China'!D53,'Segment - APLA'!D53)-SUM('Segment - North America'!C53,'Segment - EMEA'!C53,'Segment - Greater China'!C53,'Segment - APLA'!C53)</x:f>
        <x:v>102</x:v>
      </x:c>
      <x:c r="E84" s="7" t="n">
        <x:f>SUM('Segment - North America'!E53,'Segment - EMEA'!E53,'Segment - Greater China'!E53,'Segment - APLA'!E53)-SUM('Segment - North America'!D53,'Segment - EMEA'!D53,'Segment - Greater China'!D53,'Segment - APLA'!D53)</x:f>
        <x:v>-77</x:v>
      </x:c>
      <x:c r="F84" s="7" t="n">
        <x:f>SUM('Segment - North America'!F53,'Segment - EMEA'!F53,'Segment - Greater China'!F53,'Segment - APLA'!F53)-SUM('Segment - North America'!E53,'Segment - EMEA'!E53,'Segment - Greater China'!E53,'Segment - APLA'!E53)</x:f>
        <x:v>-488</x:v>
      </x:c>
      <x:c r="G84" s="1"/>
      <x:c r="H84" s="11" t="n">
        <x:f>SUM('Segment - North America'!H53,'Segment - EMEA'!H53,'Segment - Greater China'!H53,'Segment - APLA'!H53)-SUM('Segment - North America'!F53,'Segment - EMEA'!F53,'Segment - Greater China'!F53,'Segment - APLA'!F53)</x:f>
        <x:v>165.46999999999935</x:v>
      </x:c>
    </x:row>
    <x:row r="85">
      <x:c r="B85" t="s">
        <x:v>70</x:v>
      </x:c>
      <x:c r="C85" s="1"/>
      <x:c r="D85" s="1" t="n">
        <x:f>(D76-C76)*10000</x:f>
        <x:v>-137.04319917739406</x:v>
      </x:c>
      <x:c r="E85" s="1" t="n">
        <x:f>(E76-D76)*10000</x:f>
        <x:v>309.80029677064425</x:v>
      </x:c>
      <x:c r="F85" s="1" t="n">
        <x:f>(F76-E76)*10000</x:f>
        <x:v>-332.16752363583566</x:v>
      </x:c>
      <x:c r="G85" s="1"/>
      <x:c r="H85" s="5" t="n">
        <x:f>(H76-C76)*10000</x:f>
        <x:v>-139.24144671668026</x:v>
      </x:c>
    </x:row>
    <x:row r="86">
      <x:c r="B86" t="s">
        <x:v>71</x:v>
      </x:c>
      <x:c r="C86" s="2" t="n">
        <x:f>(1+C77)/((1+C87)*(1+C88))-1</x:f>
        <x:v>-0.025269364781559833</x:v>
      </x:c>
      <x:c r="D86" s="2" t="n">
        <x:f>(1+D77)/((1+D87)*(1+D88))-1</x:f>
        <x:v>-0.009847158719791027</x:v>
      </x:c>
      <x:c r="E86" s="2" t="n">
        <x:f>(1+E77)/((1+E87)*(1+E88))-1</x:f>
        <x:v>-0.013010543840177524</x:v>
      </x:c>
      <x:c r="F86" s="2" t="n">
        <x:f>(1+F77)/((1+F87)*(1+F88))-1</x:f>
        <x:v>-0.0349436325678496</x:v>
      </x:c>
      <x:c r="G86" s="2" t="n">
        <x:f>(1+G77)/((1+G87)*(1+G88))-1</x:f>
        <x:v>-0.0202832937987123</x:v>
      </x:c>
      <x:c r="H86" s="6" t="n">
        <x:f>(1+H77)/((1+H87)*(1+H88))-1</x:f>
        <x:v>-0.033931983805667976</x:v>
      </x:c>
    </x:row>
    <x:row r="87">
      <x:c r="B87" t="s">
        <x:v>72</x:v>
      </x:c>
      <x:c r="C87" s="4" t="n">
        <x:f>Inputs!L95</x:f>
        <x:v>0</x:v>
      </x:c>
      <x:c r="D87" s="4" t="n">
        <x:f>Inputs!L95</x:f>
        <x:v>0</x:v>
      </x:c>
      <x:c r="E87" s="4" t="n">
        <x:f>Inputs!L95</x:f>
        <x:v>0</x:v>
      </x:c>
      <x:c r="F87" s="4" t="n">
        <x:f>Inputs!L95</x:f>
        <x:v>0</x:v>
      </x:c>
      <x:c r="G87" s="4" t="n">
        <x:f>Inputs!L95</x:f>
        <x:v>0</x:v>
      </x:c>
      <x:c r="H87" s="17" t="n">
        <x:f>Inputs!L95</x:f>
        <x:v>0</x:v>
      </x:c>
    </x:row>
    <x:row r="88">
      <x:c r="B88" t="s">
        <x:v>73</x:v>
      </x:c>
      <x:c r="C88" s="4" t="n">
        <x:f>(1+C77)/(SUM(Inputs!AE50*(1+Inputs!AF50),Inputs!AE53*(1+Inputs!AF53),Inputs!AE56*(1+Inputs!AF56),Inputs!AE59*(1+Inputs!AF59))/SUM(Inputs!AE50,Inputs!AE53,Inputs!AE56,Inputs!AE59))-1</x:f>
        <x:v>0.01877516003431645</x:v>
      </x:c>
      <x:c r="D88" s="4" t="n">
        <x:f>(1+D77)/(SUM(Inputs!AE62*(1+Inputs!AF62),Inputs!AE65*(1+Inputs!AF65),Inputs!AE68*(1+Inputs!AF68),Inputs!AE71*(1+Inputs!AF71))/SUM(Inputs!AE62,Inputs!AE65,Inputs!AE68,Inputs!AE71))-1</x:f>
        <x:v>0.010472820537177352</x:v>
      </x:c>
      <x:c r="E88" s="4" t="n">
        <x:f>(1+E77)/(SUM(Inputs!AE74*(1+Inputs!AF74),Inputs!AE77*(1+Inputs!AF77),Inputs!AE80*(1+Inputs!AF80),Inputs!AE83*(1+Inputs!AF83))/SUM(Inputs!AE74,Inputs!AE77,Inputs!AE80,Inputs!AE83))-1</x:f>
        <x:v>0.03356376384199522</x:v>
      </x:c>
      <x:c r="F88" s="4" t="n">
        <x:f>(1+F77)/(SUM(Inputs!AE86*(1+Inputs!AF86),Inputs!AE92*(1+Inputs!AF92),Inputs!AE98*(1+Inputs!AF98),Inputs!AE104*(1+Inputs!AF104))/SUM(Inputs!AE86,Inputs!AE92,Inputs!AE98,Inputs!AE104))-1</x:f>
        <x:v>0.02438299780932307</x:v>
      </x:c>
      <x:c r="G88" s="4" t="n">
        <x:f>(1+G77)/(SUM(Inputs!AE87*(1+Inputs!AF87),Inputs!AE93*(1+Inputs!AF93),Inputs!AE99*(1+Inputs!AF99),Inputs!AE105*(1+Inputs!AF105))/SUM(Inputs!AE87,Inputs!AE93,Inputs!AE99,Inputs!AE105))-1</x:f>
        <x:v>0.021222049126574216</x:v>
      </x:c>
      <x:c r="H88" s="17" t="n">
        <x:f>Inputs!L95</x:f>
        <x:v>0</x:v>
      </x:c>
    </x:row>
    <x:row r="89">
      <x:c r="B89" t="s">
        <x:v>74</x:v>
      </x:c>
      <x:c r="C89" s="2" t="n">
        <x:f>(1+C86)*(1+C87)*(1+C88)-1-C77</x:f>
        <x:v>0</x:v>
      </x:c>
      <x:c r="D89" s="2" t="n">
        <x:f>(1+D86)*(1+D87)*(1+D88)-1-D77</x:f>
        <x:v>0</x:v>
      </x:c>
      <x:c r="E89" s="2" t="n">
        <x:f>(1+E86)*(1+E87)*(1+E88)-1-E77</x:f>
        <x:v>0</x:v>
      </x:c>
      <x:c r="F89" s="2" t="n">
        <x:f>(1+F86)*(1+F87)*(1+F88)-1-F77</x:f>
        <x:v>0</x:v>
      </x:c>
      <x:c r="G89" s="2" t="n">
        <x:f>(1+G86)*(1+G87)*(1+G88)-1-G77</x:f>
        <x:v>0</x:v>
      </x:c>
      <x:c r="H89" s="6" t="n">
        <x:f>(1+H86)*(1+H87)*(1+H88)-1-H77</x:f>
        <x:v>0</x:v>
      </x:c>
    </x:row>
    <x:row r="90">
      <x:c r="B90" t="s">
        <x:v>75</x:v>
      </x:c>
      <x:c r="C90" s="2" t="n">
        <x:f>(1+C79)/((1+C91)*(1+C92))-1</x:f>
        <x:v>0.07367744063324544</x:v>
      </x:c>
      <x:c r="D90" s="2" t="n">
        <x:f>(1+D79)/((1+D91)*(1+D92))-1</x:f>
        <x:v>0.03418138041733543</x:v>
      </x:c>
      <x:c r="E90" s="2" t="n">
        <x:f>(1+E79)/((1+E91)*(1+E92))-1</x:f>
        <x:v>-0.036880676479799535</x:v>
      </x:c>
      <x:c r="F90" s="2" t="n">
        <x:f>(1+F79)/((1+F91)*(1+F92))-1</x:f>
        <x:v>-0.013284477015323204</x:v>
      </x:c>
      <x:c r="G90" s="2" t="n">
        <x:f>(1+G79)/((1+G91)*(1+G92))-1</x:f>
        <x:v>0.015226378711916677</x:v>
      </x:c>
      <x:c r="H90" s="6" t="n">
        <x:f>(1+H79)/((1+H91)*(1+H92))-1</x:f>
        <x:v>-0.010353154240869245</x:v>
      </x:c>
    </x:row>
    <x:row r="91">
      <x:c r="B91" t="s">
        <x:v>76</x:v>
      </x:c>
      <x:c r="C91" s="4" t="n">
        <x:f>Inputs!L95</x:f>
        <x:v>0</x:v>
      </x:c>
      <x:c r="D91" s="4" t="n">
        <x:f>Inputs!L95</x:f>
        <x:v>0</x:v>
      </x:c>
      <x:c r="E91" s="4" t="n">
        <x:f>Inputs!L95</x:f>
        <x:v>0</x:v>
      </x:c>
      <x:c r="F91" s="4" t="n">
        <x:f>Inputs!L95</x:f>
        <x:v>0</x:v>
      </x:c>
      <x:c r="G91" s="4" t="n">
        <x:f>Inputs!L95</x:f>
        <x:v>0</x:v>
      </x:c>
      <x:c r="H91" s="17" t="n">
        <x:f>Inputs!L95</x:f>
        <x:v>0</x:v>
      </x:c>
    </x:row>
    <x:row r="92">
      <x:c r="B92" t="s">
        <x:v>77</x:v>
      </x:c>
      <x:c r="C92" s="4" t="n">
        <x:f>(1+C79)/(SUM(Inputs!AE51*(1+Inputs!AF51),Inputs!AE54*(1+Inputs!AF54),Inputs!AE57*(1+Inputs!AF57),Inputs!AE60*(1+Inputs!AF60))/SUM(Inputs!AE51,Inputs!AE54,Inputs!AE57,Inputs!AE60))-1</x:f>
        <x:v>0.01769680437674115</x:v>
      </x:c>
      <x:c r="D92" s="4" t="n">
        <x:f>(1+D79)/(SUM(Inputs!AE63*(1+Inputs!AF63),Inputs!AE66*(1+Inputs!AF66),Inputs!AE69*(1+Inputs!AF69),Inputs!AE72*(1+Inputs!AF72))/SUM(Inputs!AE63,Inputs!AE66,Inputs!AE69,Inputs!AE72))-1</x:f>
        <x:v>0.01040672362815176</x:v>
      </x:c>
      <x:c r="E92" s="4" t="n">
        <x:f>(1+E79)/(SUM(Inputs!AE75*(1+Inputs!AF75),Inputs!AE78*(1+Inputs!AF78),Inputs!AE81*(1+Inputs!AF81),Inputs!AE84*(1+Inputs!AF84))/SUM(Inputs!AE75,Inputs!AE78,Inputs!AE81,Inputs!AE84))-1</x:f>
        <x:v>0.035366345390928755</x:v>
      </x:c>
      <x:c r="F92" s="4" t="n">
        <x:f>(1+F79)/(SUM(Inputs!AE88*(1+Inputs!AF88),Inputs!AE94*(1+Inputs!AF94),Inputs!AE100*(1+Inputs!AF100),Inputs!AE106*(1+Inputs!AF106))/SUM(Inputs!AE88,Inputs!AE94,Inputs!AE100,Inputs!AE106))-1</x:f>
        <x:v>0.02831755634478017</x:v>
      </x:c>
      <x:c r="G92" s="4" t="n">
        <x:f>(1+G79)/(SUM(Inputs!AE89*(1+Inputs!AF89),Inputs!AE95*(1+Inputs!AF95),Inputs!AE101*(1+Inputs!AF101),Inputs!AE107*(1+Inputs!AF107))/SUM(Inputs!AE89,Inputs!AE95,Inputs!AE101,Inputs!AE107))-1</x:f>
        <x:v>0.021773368250950886</x:v>
      </x:c>
      <x:c r="H92" s="17" t="n">
        <x:f>Inputs!L95</x:f>
        <x:v>0</x:v>
      </x:c>
    </x:row>
    <x:row r="93">
      <x:c r="B93" t="s">
        <x:v>78</x:v>
      </x:c>
      <x:c r="C93" s="2" t="n">
        <x:f>(1+C90)*(1+C91)*(1+C92)-1-C79</x:f>
        <x:v>0</x:v>
      </x:c>
      <x:c r="D93" s="2" t="n">
        <x:f>(1+D90)*(1+D91)*(1+D92)-1-D79</x:f>
        <x:v>0</x:v>
      </x:c>
      <x:c r="E93" s="2" t="n">
        <x:f>(1+E90)*(1+E91)*(1+E92)-1-E79</x:f>
        <x:v>0</x:v>
      </x:c>
      <x:c r="F93" s="2" t="n">
        <x:f>(1+F90)*(1+F91)*(1+F92)-1-F79</x:f>
        <x:v>0</x:v>
      </x:c>
      <x:c r="G93" s="2" t="n">
        <x:f>(1+G90)*(1+G91)*(1+G92)-1-G79</x:f>
        <x:v>0</x:v>
      </x:c>
      <x:c r="H93" s="6" t="n">
        <x:f>(1+H90)*(1+H91)*(1+H92)-1-H79</x:f>
        <x:v>0</x:v>
      </x:c>
    </x:row>
    <x:row r="94">
      <x:c r="B94" t="s">
        <x:v>79</x:v>
      </x:c>
      <x:c r="C94" s="2" t="n">
        <x:f>(1+C81)/((1+C95)*(1+C96))-1</x:f>
        <x:v>0.028490878938639996</x:v>
      </x:c>
      <x:c r="D94" s="2" t="n">
        <x:f>(1+D81)/((1+D95)*(1+D96))-1</x:f>
        <x:v>-0.0018933823529411198</x:v>
      </x:c>
      <x:c r="E94" s="2" t="n">
        <x:f>(1+E81)/((1+E95)*(1+E96))-1</x:f>
        <x:v>-0.05761006289308168</x:v>
      </x:c>
      <x:c r="F94" s="2" t="n">
        <x:f>(1+F81)/((1+F95)*(1+F96))-1</x:f>
        <x:v>-0.05313932980599645</x:v>
      </x:c>
      <x:c r="G94" s="2" t="n">
        <x:f>(1+G81)/((1+G95)*(1+G96))-1</x:f>
        <x:v>-0.021031492469192226</x:v>
      </x:c>
      <x:c r="H94" s="6" t="n">
        <x:f>(1+H81)/((1+H95)*(1+H96))-1</x:f>
        <x:v>-0.006063492063491993</x:v>
      </x:c>
    </x:row>
    <x:row r="95">
      <x:c r="B95" t="s">
        <x:v>80</x:v>
      </x:c>
      <x:c r="C95" s="4" t="n">
        <x:f>Inputs!L95</x:f>
        <x:v>0</x:v>
      </x:c>
      <x:c r="D95" s="4" t="n">
        <x:f>Inputs!L95</x:f>
        <x:v>0</x:v>
      </x:c>
      <x:c r="E95" s="4" t="n">
        <x:f>Inputs!L95</x:f>
        <x:v>0</x:v>
      </x:c>
      <x:c r="F95" s="4" t="n">
        <x:f>Inputs!L95</x:f>
        <x:v>0</x:v>
      </x:c>
      <x:c r="G95" s="4" t="n">
        <x:f>Inputs!L95</x:f>
        <x:v>0</x:v>
      </x:c>
      <x:c r="H95" s="17" t="n">
        <x:f>Inputs!L95</x:f>
        <x:v>0</x:v>
      </x:c>
    </x:row>
    <x:row r="96">
      <x:c r="B96" t="s">
        <x:v>81</x:v>
      </x:c>
      <x:c r="C96" s="4" t="n">
        <x:f>(1+C81)/(SUM(Inputs!AE52*(1+Inputs!AF52),Inputs!AE55*(1+Inputs!AF55),Inputs!AE58*(1+Inputs!AF58),Inputs!AE61*(1+Inputs!AF61))/SUM(Inputs!AE52,Inputs!AE55,Inputs!AE58,Inputs!AE61))-1</x:f>
        <x:v>0.015834112676964773</x:v>
      </x:c>
      <x:c r="D96" s="4" t="n">
        <x:f>(1+D81)/(SUM(Inputs!AE64*(1+Inputs!AF64),Inputs!AE67*(1+Inputs!AF67),Inputs!AE70*(1+Inputs!AF70),Inputs!AE73*(1+Inputs!AF73))/SUM(Inputs!AE64,Inputs!AE67,Inputs!AE70,Inputs!AE73))-1</x:f>
        <x:v>0.012947308322743378</x:v>
      </x:c>
      <x:c r="E96" s="4" t="n">
        <x:f>(1+E81)/(SUM(Inputs!AE76*(1+Inputs!AF76),Inputs!AE79*(1+Inputs!AF79),Inputs!AE82*(1+Inputs!AF82),Inputs!AE85*(1+Inputs!AF85))/SUM(Inputs!AE76,Inputs!AE79,Inputs!AE82,Inputs!AE85))-1</x:f>
        <x:v>0.04111051788574471</x:v>
      </x:c>
      <x:c r="F96" s="4" t="n">
        <x:f>(1+F81)/(SUM(Inputs!AE90*(1+Inputs!AF90),Inputs!AE96*(1+Inputs!AF96),Inputs!AE102*(1+Inputs!AF102),Inputs!AE108*(1+Inputs!AF108))/SUM(Inputs!AE90,Inputs!AE96,Inputs!AE102,Inputs!AE108))-1</x:f>
        <x:v>0.026319220667945675</x:v>
      </x:c>
      <x:c r="G96" s="4" t="n">
        <x:f>(1+G81)/(SUM(Inputs!AE91*(1+Inputs!AF91),Inputs!AE97*(1+Inputs!AF97),Inputs!AE103*(1+Inputs!AF103),Inputs!AE109*(1+Inputs!AF109))/SUM(Inputs!AE91,Inputs!AE97,Inputs!AE103,Inputs!AE109))-1</x:f>
        <x:v>0.025213061559405503</x:v>
      </x:c>
      <x:c r="H96" s="17" t="n">
        <x:f>Inputs!L95</x:f>
        <x:v>0</x:v>
      </x:c>
    </x:row>
    <x:row r="97">
      <x:c r="B97" t="s">
        <x:v>82</x:v>
      </x:c>
      <x:c r="C97" s="2" t="n">
        <x:f>(1+C94)*(1+C95)*(1+C96)-1-C81</x:f>
        <x:v>0</x:v>
      </x:c>
      <x:c r="D97" s="2" t="n">
        <x:f>(1+D94)*(1+D95)*(1+D96)-1-D81</x:f>
        <x:v>0</x:v>
      </x:c>
      <x:c r="E97" s="2" t="n">
        <x:f>(1+E94)*(1+E95)*(1+E96)-1-E81</x:f>
        <x:v>0</x:v>
      </x:c>
      <x:c r="F97" s="2" t="n">
        <x:f>(1+F94)*(1+F95)*(1+F96)-1-F81</x:f>
        <x:v>0</x:v>
      </x:c>
      <x:c r="G97" s="2" t="n">
        <x:f>(1+G94)*(1+G95)*(1+G96)-1-G81</x:f>
        <x:v>0</x:v>
      </x:c>
      <x:c r="H97" s="6" t="n">
        <x:f>(1+H94)*(1+H95)*(1+H96)-1-H81</x:f>
        <x:v>0</x:v>
      </x:c>
    </x:row>
    <x:row r="98">
      <x:c r="B98" t="s">
        <x:v>83</x:v>
      </x:c>
      <x:c r="C98" s="2" t="n">
        <x:f>(1+C83)/((1+C99)*(1+C100))-1</x:f>
        <x:v>-0.03691060379773847</x:v>
      </x:c>
      <x:c r="D98" s="2" t="n">
        <x:f>(1+D83)/((1+D99)*(1+D100))-1</x:f>
        <x:v>-0.07992824397050025</x:v>
      </x:c>
      <x:c r="E98" s="2" t="n">
        <x:f>(1+E83)/((1+E99)*(1+E100))-1</x:f>
        <x:v>-0.038958289222951525</x:v>
      </x:c>
      <x:c r="F98" s="2" t="n">
        <x:f>(1+F83)/((1+F99)*(1+F100))-1</x:f>
        <x:v>-0.07001836547291096</x:v>
      </x:c>
      <x:c r="G98" s="2" t="n">
        <x:f>(1+G83)/((1+G99)*(1+G100))-1</x:f>
        <x:v>-0.05659372837139964</x:v>
      </x:c>
      <x:c r="H98" s="6" t="n">
        <x:f>(1+H83)/((1+H99)*(1+H100))-1</x:f>
        <x:v>-0.0659127159946834</x:v>
      </x:c>
    </x:row>
    <x:row r="99">
      <x:c r="B99" t="s">
        <x:v>84</x:v>
      </x:c>
      <x:c r="C99" s="4" t="n">
        <x:f>Inputs!L95</x:f>
        <x:v>0</x:v>
      </x:c>
      <x:c r="D99" s="4" t="n">
        <x:f>Inputs!L95</x:f>
        <x:v>0</x:v>
      </x:c>
      <x:c r="E99" s="4" t="n">
        <x:f>Inputs!L95</x:f>
        <x:v>0</x:v>
      </x:c>
      <x:c r="F99" s="4" t="n">
        <x:f>Inputs!L95</x:f>
        <x:v>0</x:v>
      </x:c>
      <x:c r="G99" s="4" t="n">
        <x:f>Inputs!L95</x:f>
        <x:v>0</x:v>
      </x:c>
      <x:c r="H99" s="17" t="n">
        <x:f>Inputs!L95</x:f>
        <x:v>0</x:v>
      </x:c>
    </x:row>
    <x:row r="100">
      <x:c r="B100" t="s">
        <x:v>85</x:v>
      </x:c>
      <x:c r="C100" s="4" t="n">
        <x:f>Inputs!L95</x:f>
        <x:v>0</x:v>
      </x:c>
      <x:c r="D100" s="4" t="n">
        <x:f>Inputs!L95</x:f>
        <x:v>0</x:v>
      </x:c>
      <x:c r="E100" s="4" t="n">
        <x:f>Inputs!L95</x:f>
        <x:v>0</x:v>
      </x:c>
      <x:c r="F100" s="4" t="n">
        <x:f>Inputs!L95</x:f>
        <x:v>0</x:v>
      </x:c>
      <x:c r="G100" s="4" t="n">
        <x:f>Inputs!L95</x:f>
        <x:v>0</x:v>
      </x:c>
      <x:c r="H100" s="17" t="n">
        <x:f>Inputs!L95</x:f>
        <x:v>0</x:v>
      </x:c>
    </x:row>
    <x:row r="101">
      <x:c r="B101" t="s">
        <x:v>86</x:v>
      </x:c>
      <x:c r="C101" s="2" t="n">
        <x:f>(1+C98)*(1+C99)*(1+C100)-1-C83</x:f>
        <x:v>0</x:v>
      </x:c>
      <x:c r="D101" s="2" t="n">
        <x:f>(1+D98)*(1+D99)*(1+D100)-1-D83</x:f>
        <x:v>0</x:v>
      </x:c>
      <x:c r="E101" s="2" t="n">
        <x:f>(1+E98)*(1+E99)*(1+E100)-1-E83</x:f>
        <x:v>0</x:v>
      </x:c>
      <x:c r="F101" s="2" t="n">
        <x:f>(1+F98)*(1+F99)*(1+F100)-1-F83</x:f>
        <x:v>0</x:v>
      </x:c>
      <x:c r="G101" s="2" t="n">
        <x:f>(1+G98)*(1+G99)*(1+G100)-1-G83</x:f>
        <x:v>0</x:v>
      </x:c>
      <x:c r="H101" s="6" t="n">
        <x:f>(1+H98)*(1+H99)*(1+H100)-1-H83</x:f>
        <x:v>0</x:v>
      </x:c>
    </x:row>
    <x:row r="102">
      <x:c r="B102" t="s">
        <x:v>87</x:v>
      </x:c>
      <x:c r="C102" s="4" t="n">
        <x:f>C72/Inputs!AW50-1</x:f>
        <x:v>0.02259022590225901</x:v>
      </x:c>
      <x:c r="D102" s="4" t="n">
        <x:f>D72/Inputs!AW51-1</x:f>
        <x:v>0.014560669456066933</x:v>
      </x:c>
      <x:c r="E102" s="4" t="n">
        <x:f>E72/Inputs!AW52-1</x:f>
        <x:v>0.01120293847566578</x:v>
      </x:c>
      <x:c r="F102" s="4" t="n">
        <x:f>F72/Inputs!AW53-1</x:f>
        <x:v>-0.003623525039487152</x:v>
      </x:c>
      <x:c r="G102" s="4" t="n">
        <x:f>G72/Inputs!AW54-1</x:f>
        <x:v>0.011361094959073226</x:v>
      </x:c>
      <x:c r="H102" s="6" t="n">
        <x:f>H72/C72-1</x:f>
        <x:v>-0.025444992078859308</x:v>
      </x:c>
    </x:row>
    <x:row r="103">
      <x:c r="B103" t="s">
        <x:v>88</x:v>
      </x:c>
      <x:c r="C103" s="1"/>
      <x:c r="D103" s="1" t="n">
        <x:f>D72-C72</x:f>
        <x:v>762</x:v>
      </x:c>
      <x:c r="E103" s="1" t="n">
        <x:f>E72-D72</x:f>
        <x:v>-1112</x:v>
      </x:c>
      <x:c r="F103" s="1" t="n">
        <x:f>F72-E72</x:f>
        <x:v>-288</x:v>
      </x:c>
      <x:c r="G103" s="1"/>
      <x:c r="H103" s="5" t="n">
        <x:f>H72-F72</x:f>
        <x:v>348.89400000000023</x:v>
      </x:c>
    </x:row>
    <x:row r="104">
      <x:c r="B104" t="s">
        <x:v>89</x:v>
      </x:c>
      <x:c r="C104" s="2" t="n">
        <x:f>(1+C102)/((1+C105)*(1+C106))-1</x:f>
        <x:v>0.0037208199205269743</x:v>
      </x:c>
      <x:c r="D104" s="2" t="n">
        <x:f>(1+D102)/((1+D105)*(1+D106))-1</x:f>
        <x:v>0.003661198708444502</x:v>
      </x:c>
      <x:c r="E104" s="2" t="n">
        <x:f>(1+E102)/((1+E105)*(1+E106))-1</x:f>
        <x:v>-0.023963152883653915</x:v>
      </x:c>
      <x:c r="F104" s="2" t="n">
        <x:f>(1+F102)/((1+F105)*(1+F106))-1</x:f>
        <x:v>-0.0290128772096514</x:v>
      </x:c>
      <x:c r="G104" s="2" t="n">
        <x:f>(1+G102)/((1+G105)*(1+G106))-1</x:f>
        <x:v>-0.010609720713014359</x:v>
      </x:c>
      <x:c r="H104" s="6" t="n">
        <x:f>(1+H102)/((1+H105)*(1+H106))-1</x:f>
        <x:v>-0.025444992078859308</x:v>
      </x:c>
    </x:row>
    <x:row r="105">
      <x:c r="B105" t="s">
        <x:v>90</x:v>
      </x:c>
      <x:c r="C105" s="4" t="n">
        <x:f>Inputs!L95</x:f>
        <x:v>0</x:v>
      </x:c>
      <x:c r="D105" s="4" t="n">
        <x:f>Inputs!L95</x:f>
        <x:v>0</x:v>
      </x:c>
      <x:c r="E105" s="4" t="n">
        <x:f>Inputs!L95</x:f>
        <x:v>0</x:v>
      </x:c>
      <x:c r="F105" s="4" t="n">
        <x:f>Inputs!L95</x:f>
        <x:v>0</x:v>
      </x:c>
      <x:c r="G105" s="4" t="n">
        <x:f>Inputs!L95</x:f>
        <x:v>0</x:v>
      </x:c>
      <x:c r="H105" s="17" t="n">
        <x:f>Inputs!L95</x:f>
        <x:v>0</x:v>
      </x:c>
    </x:row>
    <x:row r="106">
      <x:c r="B106" t="s">
        <x:v>91</x:v>
      </x:c>
      <x:c r="C106" s="2" t="n">
        <x:f>(C11*C17+C19*C25+C27*C33+C35*C41)/C72</x:f>
        <x:v>0.018799456589159994</x:v>
      </x:c>
      <x:c r="D106" s="2" t="n">
        <x:f>(D11*D17+D19*D25+D27*D33+D35*D41)/D72</x:f>
        <x:v>0.01085971118705025</x:v>
      </x:c>
      <x:c r="E106" s="2" t="n">
        <x:f>(E11*E17+E19*E25+E27*E33+E35*E41)/E72</x:f>
        <x:v>0.03602947108320359</x:v>
      </x:c>
      <x:c r="F106" s="2" t="n">
        <x:f>(F11*F17+F19*F25+F27*F33+F35*F41)/F72</x:f>
        <x:v>0.026147980312243635</x:v>
      </x:c>
      <x:c r="G106" s="2" t="n">
        <x:f>(G11*G17+G19*G25+G27*G33+G35*G41)/G72</x:f>
        <x:v>0.022206419581887345</x:v>
      </x:c>
      <x:c r="H106" s="17" t="n">
        <x:f>Inputs!L95</x:f>
        <x:v>0</x:v>
      </x:c>
    </x:row>
    <x:row r="107">
      <x:c r="B107" t="s">
        <x:v>92</x:v>
      </x:c>
      <x:c r="C107" s="2" t="n">
        <x:f>(1+C104)*(1+C105)*(1+C106)-1-C102</x:f>
        <x:v>0</x:v>
      </x:c>
      <x:c r="D107" s="2" t="n">
        <x:f>(1+D104)*(1+D105)*(1+D106)-1-D102</x:f>
        <x:v>0</x:v>
      </x:c>
      <x:c r="E107" s="2" t="n">
        <x:f>(1+E104)*(1+E105)*(1+E106)-1-E102</x:f>
        <x:v>0</x:v>
      </x:c>
      <x:c r="F107" s="2" t="n">
        <x:f>(1+F104)*(1+F105)*(1+F106)-1-F102</x:f>
        <x:v>0</x:v>
      </x:c>
      <x:c r="G107" s="2" t="n">
        <x:f>(1+G104)*(1+G105)*(1+G106)-1-G102</x:f>
        <x:v>0</x:v>
      </x:c>
      <x:c r="H107" s="6" t="n">
        <x:f>(1+H104)*(1+H105)*(1+H106)-1-H102</x:f>
        <x:v>0</x:v>
      </x:c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93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94</x:v>
      </x:c>
      <x:c r="C10" s="1"/>
      <x:c r="D10" s="1"/>
      <x:c r="E10" s="1"/>
      <x:c r="F10" s="1"/>
      <x:c r="G10" s="1"/>
      <x:c r="H10" s="5"/>
    </x:row>
    <x:row r="11">
      <x:c r="B11" t="s">
        <x:v>95</x:v>
      </x:c>
      <x:c r="C11" s="7" t="n">
        <x:f>Inputs!N298</x:f>
        <x:v>3219</x:v>
      </x:c>
      <x:c r="D11" s="7" t="n">
        <x:f>Inputs!N335</x:f>
        <x:v>3542</x:v>
      </x:c>
      <x:c r="E11" s="7" t="n">
        <x:f>Inputs!N372</x:f>
        <x:v>3326</x:v>
      </x:c>
      <x:c r="F11" s="7" t="n">
        <x:f>Inputs!N412</x:f>
        <x:v>3230</x:v>
      </x:c>
      <x:c r="G11" s="7" t="n">
        <x:f>Inputs!N521</x:f>
        <x:v>13317</x:v>
      </x:c>
      <x:c r="H11" s="5" t="n">
        <x:f>C11*(1+H17)</x:f>
        <x:v>3180.372</x:v>
      </x:c>
    </x:row>
    <x:row r="12">
      <x:c r="B12" t="s">
        <x:v>43</x:v>
      </x:c>
      <x:c r="C12" s="2" t="n">
        <x:f>(1+C15)/((1+C13)*(1+C14))-1</x:f>
        <x:v>0</x:v>
      </x:c>
      <x:c r="D12" s="2" t="n">
        <x:f>(1+D15)/((1+D13)*(1+D14))-1</x:f>
        <x:v>0.09000000000000008</x:v>
      </x:c>
      <x:c r="E12" s="2" t="n">
        <x:f>(1+E15)/((1+E13)*(1+E14))-1</x:f>
        <x:v>0.06000000000000005</x:v>
      </x:c>
      <x:c r="F12" s="2" t="n">
        <x:f>(1+F15)/((1+F13)*(1+F14))-1</x:f>
        <x:v>0.040000000000000036</x:v>
      </x:c>
      <x:c r="G12" s="2" t="n">
        <x:f>(1+G15)/((1+G13)*(1+G14))-1</x:f>
        <x:v>0.050000000000000044</x:v>
      </x:c>
      <x:c r="H12" s="6" t="n">
        <x:f>(1+H15)/((1+H13)*(1+H14))-1</x:f>
        <x:v>-0.01200000000000001</x:v>
      </x:c>
    </x:row>
    <x:row r="13">
      <x:c r="B13" t="s">
        <x:v>44</x:v>
      </x:c>
      <x:c r="C13" s="4" t="n">
        <x:f>Inputs!L95</x:f>
        <x:v>0</x:v>
      </x:c>
      <x:c r="D13" s="4" t="n">
        <x:f>Inputs!L95</x:f>
        <x:v>0</x:v>
      </x:c>
      <x:c r="E13" s="4" t="n">
        <x:f>Inputs!L95</x:f>
        <x:v>0</x:v>
      </x:c>
      <x:c r="F13" s="4" t="n">
        <x:f>Inputs!L95</x:f>
        <x:v>0</x:v>
      </x:c>
      <x:c r="G13" s="4" t="n">
        <x:f>Inputs!L95</x:f>
        <x:v>0</x:v>
      </x:c>
      <x:c r="H13" s="17" t="n">
        <x:f>Inputs!L95</x:f>
        <x:v>0</x:v>
      </x:c>
    </x:row>
    <x:row r="14">
      <x:c r="B14" t="s">
        <x:v>45</x:v>
      </x:c>
      <x:c r="C14" s="4" t="n">
        <x:f>(1+C15)/(1+Inputs!AF50)-1</x:f>
        <x:v>0.002179327521793173</x:v>
      </x:c>
      <x:c r="D14" s="4" t="n">
        <x:f>(1+D15)/(1+Inputs!AF62)-1</x:f>
        <x:v>0.00418457490842683</x:v>
      </x:c>
      <x:c r="E14" s="4" t="n">
        <x:f>(1+E15)/(1+Inputs!AF74)-1</x:f>
        <x:v>0.001831369430588481</x:v>
      </x:c>
      <x:c r="F14" s="4" t="n">
        <x:f>(1+F15)/(1+Inputs!AF86)-1</x:f>
        <x:v>0.0005699841395718774</x:v>
      </x:c>
      <x:c r="G14" s="4" t="n">
        <x:f>(1+G15)/(1+Inputs!AF87)-1</x:f>
        <x:v>-0.0000901022660720896</x:v>
      </x:c>
      <x:c r="H14" s="17" t="n">
        <x:f>Inputs!L95</x:f>
        <x:v>0</x:v>
      </x:c>
    </x:row>
    <x:row r="15">
      <x:c r="B15" t="s">
        <x:v>40</x:v>
      </x:c>
      <x:c r="C15" s="4" t="n">
        <x:f>C11/Inputs!AE50-1</x:f>
        <x:v>0.002179327521793173</x:v>
      </x:c>
      <x:c r="D15" s="4" t="n">
        <x:f>D11/Inputs!AE62-1</x:f>
        <x:v>0.09456118665018542</x:v>
      </x:c>
      <x:c r="E15" s="4" t="n">
        <x:f>E11/Inputs!AE74-1</x:f>
        <x:v>0.06194125159642394</x:v>
      </x:c>
      <x:c r="F15" s="4" t="n">
        <x:f>F11/Inputs!AE86-1</x:f>
        <x:v>0.04059278350515472</x:v>
      </x:c>
      <x:c r="G15" s="4" t="n">
        <x:f>G11/Inputs!AE87-1</x:f>
        <x:v>0.04990539262062432</x:v>
      </x:c>
      <x:c r="H15" s="6" t="n">
        <x:f>H11/C11-1</x:f>
        <x:v>-0.01200000000000001</x:v>
      </x:c>
    </x:row>
    <x:row r="16">
      <x:c r="B16" t="s">
        <x:v>96</x:v>
      </x:c>
      <x:c r="C16" s="1"/>
      <x:c r="D16" s="1" t="n">
        <x:f>D11-C11</x:f>
        <x:v>323</x:v>
      </x:c>
      <x:c r="E16" s="1" t="n">
        <x:f>E11-D11</x:f>
        <x:v>-216</x:v>
      </x:c>
      <x:c r="F16" s="1" t="n">
        <x:f>F11-E11</x:f>
        <x:v>-96</x:v>
      </x:c>
      <x:c r="G16" s="1"/>
      <x:c r="H16" s="5" t="n">
        <x:f>H11-F11</x:f>
        <x:v>-49.628000000000156</x:v>
      </x:c>
    </x:row>
    <x:row r="17">
      <x:c r="B17" t="s">
        <x:v>97</x:v>
      </x:c>
      <x:c r="C17" s="2"/>
      <x:c r="D17" s="2"/>
      <x:c r="E17" s="2"/>
      <x:c r="F17" s="2"/>
      <x:c r="G17" s="2"/>
      <x:c r="H17" s="12">
        <x:v>-0.012</x:v>
      </x:c>
    </x:row>
    <x:row r="18">
      <x:c r="B18" t="s">
        <x:v>98</x:v>
      </x:c>
      <x:c r="C18" s="2" t="n">
        <x:f>C11/C47</x:f>
        <x:v>0.6412350597609562</x:v>
      </x:c>
      <x:c r="D18" s="2" t="n">
        <x:f>D11/D47</x:f>
        <x:v>0.6287946032309604</x:v>
      </x:c>
      <x:c r="E18" s="2" t="n">
        <x:f>E11/E47</x:f>
        <x:v>0.661758853959411</x:v>
      </x:c>
      <x:c r="F18" s="2" t="n">
        <x:f>F11/F47</x:f>
        <x:v>0.6684602649006622</x:v>
      </x:c>
      <x:c r="G18" s="2" t="n">
        <x:f>G11/G47</x:f>
        <x:v>0.6492613719467603</x:v>
      </x:c>
      <x:c r="H18" s="6" t="n">
        <x:f>H11/H47</x:f>
        <x:v>0.6338695481636675</x:v>
      </x:c>
    </x:row>
    <x:row r="19">
      <x:c r="B19" t="s">
        <x:v>99</x:v>
      </x:c>
      <x:c r="C19" s="1"/>
      <x:c r="D19" s="1" t="n">
        <x:f>(D18-C18)*10000</x:f>
        <x:v>-124.40456529995814</x:v>
      </x:c>
      <x:c r="E19" s="1" t="n">
        <x:f>(E18-D18)*10000</x:f>
        <x:v>329.6425072845066</x:v>
      </x:c>
      <x:c r="F19" s="1" t="n">
        <x:f>(F18-E18)*10000</x:f>
        <x:v>67.01410941251207</x:v>
      </x:c>
      <x:c r="G19" s="1"/>
      <x:c r="H19" s="5" t="n">
        <x:f>(H18-C18)*10000</x:f>
        <x:v>-73.6551159728871</x:v>
      </x:c>
    </x:row>
    <x:row r="20">
      <x:c r="B20" t="s">
        <x:v>100</x:v>
      </x:c>
      <x:c r="C20" s="7" t="n">
        <x:f>Inputs!N299</x:f>
        <x:v>1474</x:v>
      </x:c>
      <x:c r="D20" s="7" t="n">
        <x:f>Inputs!N336</x:f>
        <x:v>1811</x:v>
      </x:c>
      <x:c r="E20" s="7" t="n">
        <x:f>Inputs!N373</x:f>
        <x:v>1480</x:v>
      </x:c>
      <x:c r="F20" s="7" t="n">
        <x:f>Inputs!N413</x:f>
        <x:v>1310</x:v>
      </x:c>
      <x:c r="G20" s="7" t="n">
        <x:f>Inputs!N522</x:f>
        <x:v>6075</x:v>
      </x:c>
      <x:c r="H20" s="5" t="n">
        <x:f>C20*(1+H26)</x:f>
        <x:v>1503.48</x:v>
      </x:c>
    </x:row>
    <x:row r="21">
      <x:c r="B21" t="s">
        <x:v>43</x:v>
      </x:c>
      <x:c r="C21" s="2" t="n">
        <x:f>(1+C24)/((1+C22)*(1+C23))-1</x:f>
        <x:v>0.1100000000000001</x:v>
      </x:c>
      <x:c r="D21" s="2" t="n">
        <x:f>(1+D24)/((1+D22)*(1+D23))-1</x:f>
        <x:v>0.07000000000000006</x:v>
      </x:c>
      <x:c r="E21" s="2" t="n">
        <x:f>(1+E24)/((1+E22)*(1+E23))-1</x:f>
        <x:v>-0.02000000000000013</x:v>
      </x:c>
      <x:c r="F21" s="2" t="n">
        <x:f>(1+F24)/((1+F22)*(1+F23))-1</x:f>
        <x:v>0</x:v>
      </x:c>
      <x:c r="G21" s="2" t="n">
        <x:f>(1+G24)/((1+G22)*(1+G23))-1</x:f>
        <x:v>0.040000000000000036</x:v>
      </x:c>
      <x:c r="H21" s="6" t="n">
        <x:f>(1+H24)/((1+H22)*(1+H23))-1</x:f>
        <x:v>0.020000000000000018</x:v>
      </x:c>
    </x:row>
    <x:row r="22">
      <x:c r="B22" t="s">
        <x:v>44</x:v>
      </x:c>
      <x:c r="C22" s="4" t="n">
        <x:f>Inputs!L95</x:f>
        <x:v>0</x:v>
      </x:c>
      <x:c r="D22" s="4" t="n">
        <x:f>Inputs!L95</x:f>
        <x:v>0</x:v>
      </x:c>
      <x:c r="E22" s="4" t="n">
        <x:f>Inputs!L95</x:f>
        <x:v>0</x:v>
      </x:c>
      <x:c r="F22" s="4" t="n">
        <x:f>Inputs!L95</x:f>
        <x:v>0</x:v>
      </x:c>
      <x:c r="G22" s="4" t="n">
        <x:f>Inputs!L95</x:f>
        <x:v>0</x:v>
      </x:c>
      <x:c r="H22" s="17" t="n">
        <x:f>Inputs!L95</x:f>
        <x:v>0</x:v>
      </x:c>
    </x:row>
    <x:row r="23">
      <x:c r="B23" t="s">
        <x:v>45</x:v>
      </x:c>
      <x:c r="C23" s="4" t="n">
        <x:f>(1+C24)/(1+Inputs!AF51)-1</x:f>
        <x:v>-0.0023080932171841706</x:v>
      </x:c>
      <x:c r="D23" s="4" t="n">
        <x:f>(1+D24)/(1+Inputs!AF63)-1</x:f>
        <x:v>-0.0002815330856579257</x:v>
      </x:c>
      <x:c r="E23" s="4" t="n">
        <x:f>(1+E24)/(1+Inputs!AF75)-1</x:f>
        <x:v>0.0001351533991080789</x:v>
      </x:c>
      <x:c r="F23" s="4" t="n">
        <x:f>(1+F24)/(1+Inputs!AF88)-1</x:f>
        <x:v>0.005372217958557135</x:v>
      </x:c>
      <x:c r="G23" s="4" t="n">
        <x:f>(1+G24)/(1+Inputs!AF89)-1</x:f>
        <x:v>0.0007445869189914855</x:v>
      </x:c>
      <x:c r="H23" s="17" t="n">
        <x:f>Inputs!L95</x:f>
        <x:v>0</x:v>
      </x:c>
    </x:row>
    <x:row r="24">
      <x:c r="B24" t="s">
        <x:v>40</x:v>
      </x:c>
      <x:c r="C24" s="4" t="n">
        <x:f>C20/Inputs!AE51-1</x:f>
        <x:v>0.1074380165289257</x:v>
      </x:c>
      <x:c r="D24" s="4" t="n">
        <x:f>D20/Inputs!AE63-1</x:f>
        <x:v>0.06969875959834604</x:v>
      </x:c>
      <x:c r="E24" s="4" t="n">
        <x:f>E20/Inputs!AE75-1</x:f>
        <x:v>-0.019867549668874163</x:v>
      </x:c>
      <x:c r="F24" s="4" t="n">
        <x:f>F20/Inputs!AE88-1</x:f>
        <x:v>0.005372217958557135</x:v>
      </x:c>
      <x:c r="G24" s="4" t="n">
        <x:f>G20/Inputs!AE89-1</x:f>
        <x:v>0.04077437039575127</x:v>
      </x:c>
      <x:c r="H24" s="6" t="n">
        <x:f>H20/C20-1</x:f>
        <x:v>0.020000000000000018</x:v>
      </x:c>
    </x:row>
    <x:row r="25">
      <x:c r="B25" t="s">
        <x:v>96</x:v>
      </x:c>
      <x:c r="C25" s="1"/>
      <x:c r="D25" s="1" t="n">
        <x:f>D20-C20</x:f>
        <x:v>337</x:v>
      </x:c>
      <x:c r="E25" s="1" t="n">
        <x:f>E20-D20</x:f>
        <x:v>-331</x:v>
      </x:c>
      <x:c r="F25" s="1" t="n">
        <x:f>F20-E20</x:f>
        <x:v>-170</x:v>
      </x:c>
      <x:c r="G25" s="1"/>
      <x:c r="H25" s="5" t="n">
        <x:f>H20-F20</x:f>
        <x:v>193.48000000000002</x:v>
      </x:c>
    </x:row>
    <x:row r="26">
      <x:c r="B26" t="s">
        <x:v>97</x:v>
      </x:c>
      <x:c r="C26" s="2"/>
      <x:c r="D26" s="2"/>
      <x:c r="E26" s="2"/>
      <x:c r="F26" s="2"/>
      <x:c r="G26" s="2"/>
      <x:c r="H26" s="12">
        <x:v>0.02</x:v>
      </x:c>
    </x:row>
    <x:row r="27">
      <x:c r="B27" t="s">
        <x:v>98</x:v>
      </x:c>
      <x:c r="C27" s="2" t="n">
        <x:f>C20/C47</x:f>
        <x:v>0.2936254980079681</x:v>
      </x:c>
      <x:c r="D27" s="2" t="n">
        <x:f>D20/D47</x:f>
        <x:v>0.3214983135096751</x:v>
      </x:c>
      <x:c r="E27" s="2" t="n">
        <x:f>E20/E47</x:f>
        <x:v>0.29446876243533626</x:v>
      </x:c>
      <x:c r="F27" s="2" t="n">
        <x:f>F20/F47</x:f>
        <x:v>0.2711092715231788</x:v>
      </x:c>
      <x:c r="G27" s="2" t="n">
        <x:f>G20/G47</x:f>
        <x:v>0.2961825362000878</x:v>
      </x:c>
      <x:c r="H27" s="6" t="n">
        <x:f>H20/H47</x:f>
        <x:v>0.29965368462340597</x:v>
      </x:c>
    </x:row>
    <x:row r="28">
      <x:c r="B28" t="s">
        <x:v>99</x:v>
      </x:c>
      <x:c r="C28" s="1"/>
      <x:c r="D28" s="1" t="n">
        <x:f>(D27-C27)*10000</x:f>
        <x:v>278.72815501707004</x:v>
      </x:c>
      <x:c r="E28" s="1" t="n">
        <x:f>(E27-D27)*10000</x:f>
        <x:v>-270.29551074338855</x:v>
      </x:c>
      <x:c r="F28" s="1" t="n">
        <x:f>(F27-E27)*10000</x:f>
        <x:v>-233.59490912157443</x:v>
      </x:c>
      <x:c r="G28" s="1"/>
      <x:c r="H28" s="5" t="n">
        <x:f>(H27-C27)*10000</x:f>
        <x:v>60.281866154378584</x:v>
      </x:c>
    </x:row>
    <x:row r="29">
      <x:c r="B29" t="s">
        <x:v>101</x:v>
      </x:c>
      <x:c r="C29" s="7" t="n">
        <x:f>Inputs!N300</x:f>
        <x:v>327</x:v>
      </x:c>
      <x:c r="D29" s="7" t="n">
        <x:f>Inputs!N337</x:f>
        <x:v>280</x:v>
      </x:c>
      <x:c r="E29" s="7" t="n">
        <x:f>Inputs!N374</x:f>
        <x:v>220</x:v>
      </x:c>
      <x:c r="F29" s="7" t="n">
        <x:f>Inputs!N414</x:f>
        <x:v>292</x:v>
      </x:c>
      <x:c r="G29" s="7" t="n">
        <x:f>Inputs!N523</x:f>
        <x:v>1119</x:v>
      </x:c>
      <x:c r="H29" s="5" t="n">
        <x:f>C29*(1+H35)</x:f>
        <x:v>333.54</x:v>
      </x:c>
    </x:row>
    <x:row r="30">
      <x:c r="B30" t="s">
        <x:v>43</x:v>
      </x:c>
      <x:c r="C30" s="2" t="n">
        <x:f>(1+C33)/((1+C31)*(1+C32))-1</x:f>
        <x:v>0.15999999999999992</x:v>
      </x:c>
      <x:c r="D30" s="2" t="n">
        <x:f>(1+D33)/((1+D31)*(1+D32))-1</x:f>
        <x:v>0.1200000000000001</x:v>
      </x:c>
      <x:c r="E30" s="2" t="n">
        <x:f>(1+E33)/((1+E31)*(1+E32))-1</x:f>
        <x:v>-0.01000000000000012</x:v>
      </x:c>
      <x:c r="F30" s="2" t="n">
        <x:f>(1+F33)/((1+F31)*(1+F32))-1</x:f>
        <x:v>-0.02000000000000013</x:v>
      </x:c>
      <x:c r="G30" s="2" t="n">
        <x:f>(1+G33)/((1+G31)*(1+G32))-1</x:f>
        <x:v>0.06000000000000005</x:v>
      </x:c>
      <x:c r="H30" s="6" t="n">
        <x:f>(1+H33)/((1+H31)*(1+H32))-1</x:f>
        <x:v>0.020000000000000018</x:v>
      </x:c>
    </x:row>
    <x:row r="31">
      <x:c r="B31" t="s">
        <x:v>44</x:v>
      </x:c>
      <x:c r="C31" s="4" t="n">
        <x:f>Inputs!L95</x:f>
        <x:v>0</x:v>
      </x:c>
      <x:c r="D31" s="4" t="n">
        <x:f>Inputs!L95</x:f>
        <x:v>0</x:v>
      </x:c>
      <x:c r="E31" s="4" t="n">
        <x:f>Inputs!L95</x:f>
        <x:v>0</x:v>
      </x:c>
      <x:c r="F31" s="4" t="n">
        <x:f>Inputs!L95</x:f>
        <x:v>0</x:v>
      </x:c>
      <x:c r="G31" s="4" t="n">
        <x:f>Inputs!L95</x:f>
        <x:v>0</x:v>
      </x:c>
      <x:c r="H31" s="17" t="n">
        <x:f>Inputs!L95</x:f>
        <x:v>0</x:v>
      </x:c>
    </x:row>
    <x:row r="32">
      <x:c r="B32" t="s">
        <x:v>45</x:v>
      </x:c>
      <x:c r="C32" s="4" t="n">
        <x:f>(1+C33)/(1+Inputs!AF52)-1</x:f>
        <x:v>-0.003899110515413584</x:v>
      </x:c>
      <x:c r="D32" s="4" t="n">
        <x:f>(1+D33)/(1+Inputs!AF64)-1</x:f>
        <x:v>0</x:v>
      </x:c>
      <x:c r="E32" s="4" t="n">
        <x:f>(1+E33)/(1+Inputs!AF76)-1</x:f>
        <x:v>0.0010010010010010895</x:v>
      </x:c>
      <x:c r="F32" s="4" t="n">
        <x:f>(1+F33)/(1+Inputs!AF90)-1</x:f>
        <x:v>0.00661886376172105</x:v>
      </x:c>
      <x:c r="G32" s="4" t="n">
        <x:f>(1+G33)/(1+Inputs!AF91)-1</x:f>
        <x:v>0.004434231549467649</x:v>
      </x:c>
      <x:c r="H32" s="17" t="n">
        <x:f>Inputs!L95</x:f>
        <x:v>0</x:v>
      </x:c>
    </x:row>
    <x:row r="33">
      <x:c r="B33" t="s">
        <x:v>40</x:v>
      </x:c>
      <x:c r="C33" s="4" t="n">
        <x:f>C29/Inputs!AE52-1</x:f>
        <x:v>0.15547703180212014</x:v>
      </x:c>
      <x:c r="D33" s="4" t="n">
        <x:f>D29/Inputs!AE64-1</x:f>
        <x:v>0.1200000000000001</x:v>
      </x:c>
      <x:c r="E33" s="4" t="n">
        <x:f>E29/Inputs!AE76-1</x:f>
        <x:v>-0.009009009009009028</x:v>
      </x:c>
      <x:c r="F33" s="4" t="n">
        <x:f>F29/Inputs!AE90-1</x:f>
        <x:v>-0.013513513513513487</x:v>
      </x:c>
      <x:c r="G33" s="4" t="n">
        <x:f>G29/Inputs!AE91-1</x:f>
        <x:v>0.06470028544243567</x:v>
      </x:c>
      <x:c r="H33" s="6" t="n">
        <x:f>H29/C29-1</x:f>
        <x:v>0.020000000000000018</x:v>
      </x:c>
    </x:row>
    <x:row r="34">
      <x:c r="B34" t="s">
        <x:v>96</x:v>
      </x:c>
      <x:c r="C34" s="1"/>
      <x:c r="D34" s="1" t="n">
        <x:f>D29-C29</x:f>
        <x:v>-47</x:v>
      </x:c>
      <x:c r="E34" s="1" t="n">
        <x:f>E29-D29</x:f>
        <x:v>-60</x:v>
      </x:c>
      <x:c r="F34" s="1" t="n">
        <x:f>F29-E29</x:f>
        <x:v>72</x:v>
      </x:c>
      <x:c r="G34" s="1"/>
      <x:c r="H34" s="5" t="n">
        <x:f>H29-F29</x:f>
        <x:v>41.54000000000002</x:v>
      </x:c>
    </x:row>
    <x:row r="35">
      <x:c r="B35" t="s">
        <x:v>97</x:v>
      </x:c>
      <x:c r="C35" s="2"/>
      <x:c r="D35" s="2"/>
      <x:c r="E35" s="2"/>
      <x:c r="F35" s="2"/>
      <x:c r="G35" s="2"/>
      <x:c r="H35" s="12">
        <x:v>0.02</x:v>
      </x:c>
    </x:row>
    <x:row r="36">
      <x:c r="B36" t="s">
        <x:v>98</x:v>
      </x:c>
      <x:c r="C36" s="2" t="n">
        <x:f>C29/C47</x:f>
        <x:v>0.06513944223107569</x:v>
      </x:c>
      <x:c r="D36" s="2" t="n">
        <x:f>D29/D47</x:f>
        <x:v>0.04970708325936446</x:v>
      </x:c>
      <x:c r="E36" s="2" t="n">
        <x:f>E29/E47</x:f>
        <x:v>0.043772383605252686</x:v>
      </x:c>
      <x:c r="F36" s="2" t="n">
        <x:f>F29/F47</x:f>
        <x:v>0.060430463576158944</x:v>
      </x:c>
      <x:c r="G36" s="2" t="n">
        <x:f>G29/G47</x:f>
        <x:v>0.05455609185315197</x:v>
      </x:c>
      <x:c r="H36" s="6" t="n">
        <x:f>H29/H47</x:f>
        <x:v>0.06647676721292656</x:v>
      </x:c>
    </x:row>
    <x:row r="37">
      <x:c r="B37" t="s">
        <x:v>99</x:v>
      </x:c>
      <x:c r="C37" s="1"/>
      <x:c r="D37" s="1" t="n">
        <x:f>(D36-C36)*10000</x:f>
        <x:v>-154.32358971711233</x:v>
      </x:c>
      <x:c r="E37" s="1" t="n">
        <x:f>(E36-D36)*10000</x:f>
        <x:v>-59.34699654111773</x:v>
      </x:c>
      <x:c r="F37" s="1" t="n">
        <x:f>(F36-E36)*10000</x:f>
        <x:v>166.58079970906257</x:v>
      </x:c>
      <x:c r="G37" s="1"/>
      <x:c r="H37" s="5" t="n">
        <x:f>(H36-C36)*10000</x:f>
        <x:v>13.373249818508654</x:v>
      </x:c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B47" t="s">
        <x:v>102</x:v>
      </x:c>
      <x:c r="C47" s="3" t="n">
        <x:f>SUM(C11,C20,C29)</x:f>
        <x:v>5020</x:v>
      </x:c>
      <x:c r="D47" s="3" t="n">
        <x:f>SUM(D11,D20,D29)</x:f>
        <x:v>5633</x:v>
      </x:c>
      <x:c r="E47" s="3" t="n">
        <x:f>SUM(E11,E20,E29)</x:f>
        <x:v>5026</x:v>
      </x:c>
      <x:c r="F47" s="3" t="n">
        <x:f>SUM(F11,F20,F29)</x:f>
        <x:v>4832</x:v>
      </x:c>
      <x:c r="G47" s="3" t="n">
        <x:f>SUM(G11,G20,G29)</x:f>
        <x:v>20511</x:v>
      </x:c>
      <x:c r="H47" s="18" t="n">
        <x:f>SUM(H11,H20,H29)</x:f>
        <x:v>5017.392</x:v>
      </x:c>
    </x:row>
    <x:row r="48">
      <x:c r="B48" t="s">
        <x:v>43</x:v>
      </x:c>
      <x:c r="C48" s="2"/>
      <x:c r="D48" s="2"/>
      <x:c r="E48" s="2"/>
      <x:c r="F48" s="2"/>
      <x:c r="G48" s="2"/>
      <x:c r="H48" s="6" t="n">
        <x:f>(1+H51)/((1+H49)*(1+H50))-1</x:f>
        <x:v>-0.0005195219123506067</x:v>
      </x:c>
    </x:row>
    <x:row r="49">
      <x:c r="B49" t="s">
        <x:v>44</x:v>
      </x:c>
      <x:c r="C49" s="2"/>
      <x:c r="D49" s="2"/>
      <x:c r="E49" s="2"/>
      <x:c r="F49" s="2"/>
      <x:c r="G49" s="2"/>
      <x:c r="H49" s="17" t="n">
        <x:f>Inputs!L95</x:f>
        <x:v>0</x:v>
      </x:c>
    </x:row>
    <x:row r="50">
      <x:c r="B50" t="s">
        <x:v>45</x:v>
      </x:c>
      <x:c r="C50" s="2"/>
      <x:c r="D50" s="2"/>
      <x:c r="E50" s="2"/>
      <x:c r="F50" s="2"/>
      <x:c r="G50" s="2"/>
      <x:c r="H50" s="17" t="n">
        <x:f>Inputs!L95</x:f>
        <x:v>0</x:v>
      </x:c>
    </x:row>
    <x:row r="51">
      <x:c r="B51" t="s">
        <x:v>40</x:v>
      </x:c>
      <x:c r="C51" s="2"/>
      <x:c r="D51" s="2"/>
      <x:c r="E51" s="2"/>
      <x:c r="F51" s="2"/>
      <x:c r="G51" s="2"/>
      <x:c r="H51" s="6" t="n">
        <x:f>H47/C47-1</x:f>
        <x:v>-0.0005195219123506067</x:v>
      </x:c>
    </x:row>
    <x:row r="52">
      <x:c r="B52" t="s">
        <x:v>103</x:v>
      </x:c>
      <x:c r="C52" s="7" t="n">
        <x:f>Inputs!T50</x:f>
        <x:v>2736</x:v>
      </x:c>
      <x:c r="D52" s="7" t="n">
        <x:f>Inputs!T60</x:f>
        <x:v>3550</x:v>
      </x:c>
      <x:c r="E52" s="7" t="n">
        <x:f>Inputs!T70</x:f>
        <x:v>2768</x:v>
      </x:c>
      <x:c r="F52" s="1" t="n">
        <x:f>G52-SUM(C52:E52)</x:f>
        <x:v>2904</x:v>
      </x:c>
      <x:c r="G52" s="7" t="n">
        <x:f>Inputs!T80</x:f>
        <x:v>11958</x:v>
      </x:c>
      <x:c r="H52" s="5" t="n">
        <x:f>H47-H53</x:f>
        <x:v>2847.592</x:v>
      </x:c>
    </x:row>
    <x:row r="53">
      <x:c r="B53" t="s">
        <x:v>104</x:v>
      </x:c>
      <x:c r="C53" s="7" t="n">
        <x:f>Inputs!T51</x:f>
        <x:v>2284</x:v>
      </x:c>
      <x:c r="D53" s="7" t="n">
        <x:f>Inputs!T61</x:f>
        <x:v>2083</x:v>
      </x:c>
      <x:c r="E53" s="7" t="n">
        <x:f>Inputs!T71</x:f>
        <x:v>2258</x:v>
      </x:c>
      <x:c r="F53" s="1" t="n">
        <x:f>G53-SUM(C53:E53)</x:f>
        <x:v>1928</x:v>
      </x:c>
      <x:c r="G53" s="7" t="n">
        <x:f>Inputs!T81</x:f>
        <x:v>8553</x:v>
      </x:c>
      <x:c r="H53" s="5" t="n">
        <x:f>C53*(1+H55)</x:f>
        <x:v>2169.7999999999997</x:v>
      </x:c>
    </x:row>
    <x:row r="54">
      <x:c r="B54" t="s">
        <x:v>105</x:v>
      </x:c>
      <x:c r="C54" s="1" t="n">
        <x:f>C47-C52-C53</x:f>
        <x:v>0</x:v>
      </x:c>
      <x:c r="D54" s="1" t="n">
        <x:f>D47-D52-D53</x:f>
        <x:v>0</x:v>
      </x:c>
      <x:c r="E54" s="1" t="n">
        <x:f>E47-E52-E53</x:f>
        <x:v>0</x:v>
      </x:c>
      <x:c r="F54" s="1" t="n">
        <x:f>F47-F52-F53</x:f>
        <x:v>0</x:v>
      </x:c>
      <x:c r="G54" s="1" t="n">
        <x:f>G47-G52-G53</x:f>
        <x:v>0</x:v>
      </x:c>
      <x:c r="H54" s="5" t="n">
        <x:f>H47-H52-H53</x:f>
        <x:v>0</x:v>
      </x:c>
    </x:row>
    <x:row r="55">
      <x:c r="B55" t="s">
        <x:v>106</x:v>
      </x:c>
      <x:c r="C55" s="2"/>
      <x:c r="D55" s="2"/>
      <x:c r="E55" s="2"/>
      <x:c r="F55" s="2"/>
      <x:c r="G55" s="2"/>
      <x:c r="H55" s="12">
        <x:v>-0.05</x:v>
      </x:c>
    </x:row>
    <x:row r="56">
      <x:c r="B56" t="s">
        <x:v>107</x:v>
      </x:c>
      <x:c r="C56" s="2" t="n">
        <x:f>C53/C47</x:f>
        <x:v>0.4549800796812749</x:v>
      </x:c>
      <x:c r="D56" s="2" t="n">
        <x:f>D53/D47</x:f>
        <x:v>0.3697851943902006</x:v>
      </x:c>
      <x:c r="E56" s="2" t="n">
        <x:f>E53/E47</x:f>
        <x:v>0.44926382809391163</x:v>
      </x:c>
      <x:c r="F56" s="2" t="n">
        <x:f>F53/F47</x:f>
        <x:v>0.3990066225165563</x:v>
      </x:c>
      <x:c r="G56" s="2" t="n">
        <x:f>G53/G47</x:f>
        <x:v>0.4169957583735557</x:v>
      </x:c>
      <x:c r="H56" s="6" t="n">
        <x:f>H53/H47</x:f>
        <x:v>0.4324557459333454</x:v>
      </x:c>
    </x:row>
    <x:row r="57">
      <x:c r="B57" t="s">
        <x:v>108</x:v>
      </x:c>
      <x:c r="C57" s="1"/>
      <x:c r="D57" s="1" t="n">
        <x:f>(D56-C56)*10000</x:f>
        <x:v>-851.9488529107433</x:v>
      </x:c>
      <x:c r="E57" s="1" t="n">
        <x:f>(E56-D56)*10000</x:f>
        <x:v>794.7863370371106</x:v>
      </x:c>
      <x:c r="F57" s="1" t="n">
        <x:f>(F56-E56)*10000</x:f>
        <x:v>-502.5720557735536</x:v>
      </x:c>
      <x:c r="G57" s="1"/>
      <x:c r="H57" s="5" t="n">
        <x:f>(H56-C56)*10000</x:f>
        <x:v>-225.24333747929504</x:v>
      </x:c>
    </x:row>
    <x:row r="58">
      <x:c r="B58" t="s">
        <x:v>109</x:v>
      </x:c>
      <x:c r="C58" s="2"/>
      <x:c r="D58" s="2"/>
      <x:c r="E58" s="2"/>
      <x:c r="F58" s="2"/>
      <x:c r="G58" s="2"/>
      <x:c r="H58" s="6" t="n">
        <x:f>H53/C53-1</x:f>
        <x:v>-0.050000000000000155</x:v>
      </x:c>
    </x:row>
    <x:row r="59">
      <x:c r="B59" t="s">
        <x:v>110</x:v>
      </x:c>
      <x:c r="C59" s="1"/>
      <x:c r="D59" s="1" t="n">
        <x:f>D53-C53</x:f>
        <x:v>-201</x:v>
      </x:c>
      <x:c r="E59" s="1" t="n">
        <x:f>E53-D53</x:f>
        <x:v>175</x:v>
      </x:c>
      <x:c r="F59" s="1" t="n">
        <x:f>F53-E53</x:f>
        <x:v>-330</x:v>
      </x:c>
      <x:c r="G59" s="1"/>
      <x:c r="H59" s="5" t="n">
        <x:f>H53-F53</x:f>
        <x:v>241.79999999999973</x:v>
      </x:c>
    </x:row>
    <x:row r="60">
      <x:c r="B60" t="s">
        <x:v>111</x:v>
      </x:c>
      <x:c r="C60" s="15" t="n">
        <x:f>Inputs!N323</x:f>
        <x:v>1134</x:v>
      </x:c>
      <x:c r="D60" s="15" t="n">
        <x:f>Inputs!N360</x:f>
        <x:v>1261</x:v>
      </x:c>
      <x:c r="E60" s="15" t="n">
        <x:f>Inputs!N397</x:f>
        <x:v>981</x:v>
      </x:c>
      <x:c r="F60" s="15" t="n">
        <x:f>Inputs!N437</x:f>
        <x:v>2000</x:v>
      </x:c>
      <x:c r="G60" s="15" t="n">
        <x:f>Inputs!N545</x:f>
        <x:v>5376</x:v>
      </x:c>
      <x:c r="H60" s="18" t="n">
        <x:f>H47*C61</x:f>
        <x:v>1133.4108621513942</x:v>
      </x:c>
    </x:row>
    <x:row r="61">
      <x:c r="B61" t="s">
        <x:v>112</x:v>
      </x:c>
      <x:c r="C61" s="2" t="n">
        <x:f>C60/C47</x:f>
        <x:v>0.22589641434262947</x:v>
      </x:c>
      <x:c r="D61" s="2" t="n">
        <x:f>D60/D47</x:f>
        <x:v>0.22385939996449494</x:v>
      </x:c>
      <x:c r="E61" s="2" t="n">
        <x:f>E60/E47</x:f>
        <x:v>0.1951850378034222</x:v>
      </x:c>
      <x:c r="F61" s="2" t="n">
        <x:f>F60/F47</x:f>
        <x:v>0.4139072847682119</x:v>
      </x:c>
      <x:c r="G61" s="2" t="n">
        <x:f>G60/G47</x:f>
        <x:v>0.26210326166447273</x:v>
      </x:c>
      <x:c r="H61" s="6" t="n">
        <x:f>H60/H47</x:f>
        <x:v>0.22589641434262944</x:v>
      </x:c>
    </x:row>
    <x:row r="62">
      <x:c r="B62" t="s">
        <x:v>113</x:v>
      </x:c>
      <x:c r="C62" s="1" t="n">
        <x:f>(C61-Inputs!AT50/SUM(Inputs!AE50,Inputs!AE51,Inputs!AE52))*10000</x:f>
        <x:v>-260.720895943784</x:v>
      </x:c>
      <x:c r="D62" s="1" t="n">
        <x:f>(D61-Inputs!AT55/SUM(Inputs!AE62,Inputs!AE63,Inputs!AE64))*10000</x:f>
        <x:v>-408.6351951803063</x:v>
      </x:c>
      <x:c r="E62" s="1" t="n">
        <x:f>(E61-Inputs!AT60/SUM(Inputs!AE74,Inputs!AE75,Inputs!AE76))*10000</x:f>
        <x:v>-315.8305430184097</x:v>
      </x:c>
      <x:c r="F62" s="1" t="n">
        <x:f>(F61-Inputs!AT65/SUM(Inputs!AE86,Inputs!AE88,Inputs!AE90))*10000</x:f>
        <x:v>1917.0868812776964</x:v>
      </x:c>
      <x:c r="G62" s="1" t="n">
        <x:f>(G61-Inputs!AT70/SUM(Inputs!AE87,Inputs!AE89,Inputs!AE91))*10000</x:f>
        <x:v>201.76018664268352</x:v>
      </x:c>
      <x:c r="H62" s="5" t="n">
        <x:f>(H61-C61)*10000</x:f>
        <x:v>-2.7755575615628914e-13</x:v>
      </x:c>
    </x:row>
    <x:row r="63">
      <x:c r="B63" t="s">
        <x:v>114</x:v>
      </x:c>
      <x:c r="C63" s="2"/>
      <x:c r="D63" s="2"/>
      <x:c r="E63" s="2"/>
      <x:c r="F63" s="2"/>
      <x:c r="G63" s="2"/>
      <x:c r="H63" s="6" t="n">
        <x:f>H52/C52-1</x:f>
        <x:v>0.040786549707602315</x:v>
      </x:c>
    </x:row>
    <x:row r="64">
      <x:c r="B64" t="s">
        <x:v>115</x:v>
      </x:c>
      <x:c r="C64" s="1"/>
      <x:c r="D64" s="1" t="n">
        <x:f>D52-C52</x:f>
        <x:v>814</x:v>
      </x:c>
      <x:c r="E64" s="1" t="n">
        <x:f>E52-D52</x:f>
        <x:v>-782</x:v>
      </x:c>
      <x:c r="F64" s="1" t="n">
        <x:f>F52-E52</x:f>
        <x:v>136</x:v>
      </x:c>
      <x:c r="G64" s="1"/>
      <x:c r="H64" s="5" t="n">
        <x:f>H52-F52</x:f>
        <x:v>-56.4079999999999</x:v>
      </x:c>
    </x:row>
    <x:row r="65">
      <x:c r="B65" t="s">
        <x:v>116</x:v>
      </x:c>
      <x:c r="C65" s="2" t="n">
        <x:f>C52/C47</x:f>
        <x:v>0.5450199203187251</x:v>
      </x:c>
      <x:c r="D65" s="2" t="n">
        <x:f>D52/D47</x:f>
        <x:v>0.6302148056097994</x:v>
      </x:c>
      <x:c r="E65" s="2" t="n">
        <x:f>E52/E47</x:f>
        <x:v>0.5507361719060884</x:v>
      </x:c>
      <x:c r="F65" s="2" t="n">
        <x:f>F52/F47</x:f>
        <x:v>0.6009933774834437</x:v>
      </x:c>
      <x:c r="G65" s="2" t="n">
        <x:f>G52/G47</x:f>
        <x:v>0.5830042416264444</x:v>
      </x:c>
      <x:c r="H65" s="6" t="n">
        <x:f>H52/H47</x:f>
        <x:v>0.5675442540666545</x:v>
      </x:c>
    </x:row>
    <x:row r="66">
      <x:c r="B66" t="s">
        <x:v>117</x:v>
      </x:c>
      <x:c r="C66" s="1"/>
      <x:c r="D66" s="1" t="n">
        <x:f>(D65-C65)*10000</x:f>
        <x:v>851.9488529107422</x:v>
      </x:c>
      <x:c r="E66" s="1" t="n">
        <x:f>(E65-D65)*10000</x:f>
        <x:v>-794.78633703711</x:v>
      </x:c>
      <x:c r="F66" s="1" t="n">
        <x:f>(F65-E65)*10000</x:f>
        <x:v>502.5720557735536</x:v>
      </x:c>
      <x:c r="G66" s="1"/>
      <x:c r="H66" s="5" t="n">
        <x:f>(H65-C65)*10000</x:f>
        <x:v>225.24333747929393</x:v>
      </x:c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118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94</x:v>
      </x:c>
      <x:c r="C10" s="1"/>
      <x:c r="D10" s="1"/>
      <x:c r="E10" s="1"/>
      <x:c r="F10" s="1"/>
      <x:c r="G10" s="1"/>
      <x:c r="H10" s="5"/>
    </x:row>
    <x:row r="11">
      <x:c r="B11" t="s">
        <x:v>95</x:v>
      </x:c>
      <x:c r="C11" s="7" t="n">
        <x:f>Inputs!N302</x:f>
        <x:v>2021</x:v>
      </x:c>
      <x:c r="D11" s="7" t="n">
        <x:f>Inputs!N339</x:f>
        <x:v>2012</x:v>
      </x:c>
      <x:c r="E11" s="7" t="n">
        <x:f>Inputs!N376</x:f>
        <x:v>1789</x:v>
      </x:c>
      <x:c r="F11" s="7" t="n">
        <x:f>Inputs!N416</x:f>
        <x:v>1821</x:v>
      </x:c>
      <x:c r="G11" s="7" t="n">
        <x:f>Inputs!N525</x:f>
        <x:v>7643</x:v>
      </x:c>
      <x:c r="H11" s="5" t="n">
        <x:f>C11*(1+H17)</x:f>
        <x:v>1960.37</x:v>
      </x:c>
    </x:row>
    <x:row r="12">
      <x:c r="B12" t="s">
        <x:v>43</x:v>
      </x:c>
      <x:c r="C12" s="2" t="n">
        <x:f>(1+C15)/((1+C13)*(1+C14))-1</x:f>
        <x:v>-0.020000000000000018</x:v>
      </x:c>
      <x:c r="D12" s="2" t="n">
        <x:f>(1+D15)/((1+D13)*(1+D14))-1</x:f>
        <x:v>-0.020000000000000018</x:v>
      </x:c>
      <x:c r="E12" s="2" t="n">
        <x:f>(1+E15)/((1+E13)*(1+E14))-1</x:f>
        <x:v>-0.06999999999999995</x:v>
      </x:c>
      <x:c r="F12" s="2" t="n">
        <x:f>(1+F15)/((1+F13)*(1+F14))-1</x:f>
        <x:v>-0.09000000000000008</x:v>
      </x:c>
      <x:c r="G12" s="2" t="n">
        <x:f>(1+G15)/((1+G13)*(1+G14))-1</x:f>
        <x:v>-0.050000000000000044</x:v>
      </x:c>
      <x:c r="H12" s="6" t="n">
        <x:f>(1+H15)/((1+H13)*(1+H14))-1</x:f>
        <x:v>-0.030000000000000027</x:v>
      </x:c>
    </x:row>
    <x:row r="13">
      <x:c r="B13" t="s">
        <x:v>44</x:v>
      </x:c>
      <x:c r="C13" s="4" t="n">
        <x:f>Inputs!L95</x:f>
        <x:v>0</x:v>
      </x:c>
      <x:c r="D13" s="4" t="n">
        <x:f>Inputs!L95</x:f>
        <x:v>0</x:v>
      </x:c>
      <x:c r="E13" s="4" t="n">
        <x:f>Inputs!L95</x:f>
        <x:v>0</x:v>
      </x:c>
      <x:c r="F13" s="4" t="n">
        <x:f>Inputs!L95</x:f>
        <x:v>0</x:v>
      </x:c>
      <x:c r="G13" s="4" t="n">
        <x:f>Inputs!L95</x:f>
        <x:v>0</x:v>
      </x:c>
      <x:c r="H13" s="17" t="n">
        <x:f>Inputs!L95</x:f>
        <x:v>0</x:v>
      </x:c>
    </x:row>
    <x:row r="14">
      <x:c r="B14" t="s">
        <x:v>45</x:v>
      </x:c>
      <x:c r="C14" s="4" t="n">
        <x:f>(1+C15)/(1+Inputs!AF53)-1</x:f>
        <x:v>0.05647791903646704</x:v>
      </x:c>
      <x:c r="D14" s="4" t="n">
        <x:f>(1+D15)/(1+Inputs!AF65)-1</x:f>
        <x:v>0.0358532918717438</x:v>
      </x:c>
      <x:c r="E14" s="4" t="n">
        <x:f>(1+E15)/(1+Inputs!AF77)-1</x:f>
        <x:v>0.10428008839178804</x:v>
      </x:c>
      <x:c r="F14" s="4" t="n">
        <x:f>(1+F15)/(1+Inputs!AF92)-1</x:f>
        <x:v>0.05710454363386219</x:v>
      </x:c>
      <x:c r="G14" s="4" t="n">
        <x:f>(1+G15)/(1+Inputs!AF93)-1</x:f>
        <x:v>0.06292286403682623</x:v>
      </x:c>
      <x:c r="H14" s="17" t="n">
        <x:f>Inputs!L95</x:f>
        <x:v>0</x:v>
      </x:c>
    </x:row>
    <x:row r="15">
      <x:c r="B15" t="s">
        <x:v>40</x:v>
      </x:c>
      <x:c r="C15" s="4" t="n">
        <x:f>C11/Inputs!AE53-1</x:f>
        <x:v>0.035348360655737654</x:v>
      </x:c>
      <x:c r="D15" s="4" t="n">
        <x:f>D11/Inputs!AE65-1</x:f>
        <x:v>0.015136226034308864</x:v>
      </x:c>
      <x:c r="E15" s="4" t="n">
        <x:f>E11/Inputs!AE77-1</x:f>
        <x:v>0.026980482204362888</x:v>
      </x:c>
      <x:c r="F15" s="4" t="n">
        <x:f>F11/Inputs!AE92-1</x:f>
        <x:v>-0.03803486529318545</x:v>
      </x:c>
      <x:c r="G15" s="4" t="n">
        <x:f>G11/Inputs!AE93-1</x:f>
        <x:v>0.00977672083498482</x:v>
      </x:c>
      <x:c r="H15" s="6" t="n">
        <x:f>H11/C11-1</x:f>
        <x:v>-0.030000000000000027</x:v>
      </x:c>
    </x:row>
    <x:row r="16">
      <x:c r="B16" t="s">
        <x:v>96</x:v>
      </x:c>
      <x:c r="C16" s="1"/>
      <x:c r="D16" s="1" t="n">
        <x:f>D11-C11</x:f>
        <x:v>-9</x:v>
      </x:c>
      <x:c r="E16" s="1" t="n">
        <x:f>E11-D11</x:f>
        <x:v>-223</x:v>
      </x:c>
      <x:c r="F16" s="1" t="n">
        <x:f>F11-E11</x:f>
        <x:v>32</x:v>
      </x:c>
      <x:c r="G16" s="1"/>
      <x:c r="H16" s="5" t="n">
        <x:f>H11-F11</x:f>
        <x:v>139.3699999999999</x:v>
      </x:c>
    </x:row>
    <x:row r="17">
      <x:c r="B17" t="s">
        <x:v>97</x:v>
      </x:c>
      <x:c r="C17" s="2"/>
      <x:c r="D17" s="2"/>
      <x:c r="E17" s="2"/>
      <x:c r="F17" s="2"/>
      <x:c r="G17" s="2"/>
      <x:c r="H17" s="12">
        <x:v>-0.03</x:v>
      </x:c>
    </x:row>
    <x:row r="18">
      <x:c r="B18" t="s">
        <x:v>98</x:v>
      </x:c>
      <x:c r="C18" s="2" t="n">
        <x:f>C11/C47</x:f>
        <x:v>0.6067247072951065</x:v>
      </x:c>
      <x:c r="D18" s="2" t="n">
        <x:f>D11/D47</x:f>
        <x:v>0.5931603773584906</x:v>
      </x:c>
      <x:c r="E18" s="2" t="n">
        <x:f>E11/E47</x:f>
        <x:v>0.6224773834377174</x:v>
      </x:c>
      <x:c r="F18" s="2" t="n">
        <x:f>F11/F47</x:f>
        <x:v>0.6121008403361344</x:v>
      </x:c>
      <x:c r="G18" s="2" t="n">
        <x:f>G11/G47</x:f>
        <x:v>0.6079382755329303</x:v>
      </x:c>
      <x:c r="H18" s="6" t="n">
        <x:f>H11/H47</x:f>
        <x:v>0.6075727710006942</x:v>
      </x:c>
    </x:row>
    <x:row r="19">
      <x:c r="B19" t="s">
        <x:v>99</x:v>
      </x:c>
      <x:c r="C19" s="1"/>
      <x:c r="D19" s="1" t="n">
        <x:f>(D18-C18)*10000</x:f>
        <x:v>-135.64329936615937</x:v>
      </x:c>
      <x:c r="E19" s="1" t="n">
        <x:f>(E18-D18)*10000</x:f>
        <x:v>293.17006079226826</x:v>
      </x:c>
      <x:c r="F19" s="1" t="n">
        <x:f>(F18-E18)*10000</x:f>
        <x:v>-103.7654310158298</x:v>
      </x:c>
      <x:c r="G19" s="1"/>
      <x:c r="H19" s="5" t="n">
        <x:f>(H18-C18)*10000</x:f>
        <x:v>8.480637055876539</x:v>
      </x:c>
    </x:row>
    <x:row r="20">
      <x:c r="B20" t="s">
        <x:v>100</x:v>
      </x:c>
      <x:c r="C20" s="7" t="n">
        <x:f>Inputs!N303</x:f>
        <x:v>1106</x:v>
      </x:c>
      <x:c r="D20" s="7" t="n">
        <x:f>Inputs!N340</x:f>
        <x:v>1196</x:v>
      </x:c>
      <x:c r="E20" s="7" t="n">
        <x:f>Inputs!N377</x:f>
        <x:v>926</x:v>
      </x:c>
      <x:c r="F20" s="7" t="n">
        <x:f>Inputs!N417</x:f>
        <x:v>982</x:v>
      </x:c>
      <x:c r="G20" s="7" t="n">
        <x:f>Inputs!N526</x:f>
        <x:v>4210</x:v>
      </x:c>
      <x:c r="H20" s="5" t="n">
        <x:f>C20*(1+H26)</x:f>
        <x:v>1067.29</x:v>
      </x:c>
    </x:row>
    <x:row r="21">
      <x:c r="B21" t="s">
        <x:v>43</x:v>
      </x:c>
      <x:c r="C21" s="2" t="n">
        <x:f>(1+C24)/((1+C22)*(1+C23))-1</x:f>
        <x:v>0.06000000000000005</x:v>
      </x:c>
      <x:c r="D21" s="2" t="n">
        <x:f>(1+D24)/((1+D22)*(1+D23))-1</x:f>
        <x:v>0.010000000000000009</x:v>
      </x:c>
      <x:c r="E21" s="2" t="n">
        <x:f>(1+E24)/((1+E22)*(1+E23))-1</x:f>
        <x:v>-0.08000000000000007</x:v>
      </x:c>
      <x:c r="F21" s="2" t="n">
        <x:f>(1+F24)/((1+F22)*(1+F23))-1</x:f>
        <x:v>0</x:v>
      </x:c>
      <x:c r="G21" s="2" t="n">
        <x:f>(1+G24)/((1+G22)*(1+G23))-1</x:f>
        <x:v>0</x:v>
      </x:c>
      <x:c r="H21" s="6" t="n">
        <x:f>(1+H24)/((1+H22)*(1+H23))-1</x:f>
        <x:v>-0.03500000000000003</x:v>
      </x:c>
    </x:row>
    <x:row r="22">
      <x:c r="B22" t="s">
        <x:v>44</x:v>
      </x:c>
      <x:c r="C22" s="4" t="n">
        <x:f>Inputs!L95</x:f>
        <x:v>0</x:v>
      </x:c>
      <x:c r="D22" s="4" t="n">
        <x:f>Inputs!L95</x:f>
        <x:v>0</x:v>
      </x:c>
      <x:c r="E22" s="4" t="n">
        <x:f>Inputs!L95</x:f>
        <x:v>0</x:v>
      </x:c>
      <x:c r="F22" s="4" t="n">
        <x:f>Inputs!L95</x:f>
        <x:v>0</x:v>
      </x:c>
      <x:c r="G22" s="4" t="n">
        <x:f>Inputs!L95</x:f>
        <x:v>0</x:v>
      </x:c>
      <x:c r="H22" s="17" t="n">
        <x:f>Inputs!L95</x:f>
        <x:v>0</x:v>
      </x:c>
    </x:row>
    <x:row r="23">
      <x:c r="B23" t="s">
        <x:v>45</x:v>
      </x:c>
      <x:c r="C23" s="4" t="n">
        <x:f>(1+C24)/(1+Inputs!AF54)-1</x:f>
        <x:v>0.05075148682285424</x:v>
      </x:c>
      <x:c r="D23" s="4" t="n">
        <x:f>(1+D24)/(1+Inputs!AF66)-1</x:f>
        <x:v>0.04239297169153544</x:v>
      </x:c>
      <x:c r="E23" s="4" t="n">
        <x:f>(1+E24)/(1+Inputs!AF78)-1</x:f>
        <x:v>0.10243344921186726</x:v>
      </x:c>
      <x:c r="F23" s="4" t="n">
        <x:f>(1+F24)/(1+Inputs!AF94)-1</x:f>
        <x:v>0.057050592034445735</x:v>
      </x:c>
      <x:c r="G23" s="4" t="n">
        <x:f>(1+G24)/(1+Inputs!AF95)-1</x:f>
        <x:v>0.06018635104507686</x:v>
      </x:c>
      <x:c r="H23" s="17" t="n">
        <x:f>Inputs!L95</x:f>
        <x:v>0</x:v>
      </x:c>
    </x:row>
    <x:row r="24">
      <x:c r="B24" t="s">
        <x:v>40</x:v>
      </x:c>
      <x:c r="C24" s="4" t="n">
        <x:f>C20/Inputs!AE54-1</x:f>
        <x:v>0.11379657603222548</x:v>
      </x:c>
      <x:c r="D24" s="4" t="n">
        <x:f>D20/Inputs!AE66-1</x:f>
        <x:v>0.052816901408450745</x:v>
      </x:c>
      <x:c r="E24" s="4" t="n">
        <x:f>E20/Inputs!AE78-1</x:f>
        <x:v>0.014238773274917849</x:v>
      </x:c>
      <x:c r="F24" s="4" t="n">
        <x:f>F20/Inputs!AE94-1</x:f>
        <x:v>0.057050592034445735</x:v>
      </x:c>
      <x:c r="G24" s="4" t="n">
        <x:f>G20/Inputs!AE95-1</x:f>
        <x:v>0.06018635104507686</x:v>
      </x:c>
      <x:c r="H24" s="6" t="n">
        <x:f>H20/C20-1</x:f>
        <x:v>-0.03500000000000003</x:v>
      </x:c>
    </x:row>
    <x:row r="25">
      <x:c r="B25" t="s">
        <x:v>96</x:v>
      </x:c>
      <x:c r="C25" s="1"/>
      <x:c r="D25" s="1" t="n">
        <x:f>D20-C20</x:f>
        <x:v>90</x:v>
      </x:c>
      <x:c r="E25" s="1" t="n">
        <x:f>E20-D20</x:f>
        <x:v>-270</x:v>
      </x:c>
      <x:c r="F25" s="1" t="n">
        <x:f>F20-E20</x:f>
        <x:v>56</x:v>
      </x:c>
      <x:c r="G25" s="1"/>
      <x:c r="H25" s="5" t="n">
        <x:f>H20-F20</x:f>
        <x:v>85.28999999999996</x:v>
      </x:c>
    </x:row>
    <x:row r="26">
      <x:c r="B26" t="s">
        <x:v>97</x:v>
      </x:c>
      <x:c r="C26" s="2"/>
      <x:c r="D26" s="2"/>
      <x:c r="E26" s="2"/>
      <x:c r="F26" s="2"/>
      <x:c r="G26" s="2"/>
      <x:c r="H26" s="12">
        <x:v>-0.035</x:v>
      </x:c>
    </x:row>
    <x:row r="27">
      <x:c r="B27" t="s">
        <x:v>98</x:v>
      </x:c>
      <x:c r="C27" s="2" t="n">
        <x:f>C20/C47</x:f>
        <x:v>0.3320324226958871</x:v>
      </x:c>
      <x:c r="D27" s="2" t="n">
        <x:f>D20/D47</x:f>
        <x:v>0.35259433962264153</x:v>
      </x:c>
      <x:c r="E27" s="2" t="n">
        <x:f>E20/E47</x:f>
        <x:v>0.3221990257480863</x:v>
      </x:c>
      <x:c r="F27" s="2" t="n">
        <x:f>F20/F47</x:f>
        <x:v>0.3300840336134454</x:v>
      </x:c>
      <x:c r="G27" s="2" t="n">
        <x:f>G20/G47</x:f>
        <x:v>0.33487114222080816</x:v>
      </x:c>
      <x:c r="H27" s="6" t="n">
        <x:f>H20/H47</x:f>
        <x:v>0.33078262917782403</x:v>
      </x:c>
    </x:row>
    <x:row r="28">
      <x:c r="B28" t="s">
        <x:v>99</x:v>
      </x:c>
      <x:c r="C28" s="1"/>
      <x:c r="D28" s="1" t="n">
        <x:f>(D27-C27)*10000</x:f>
        <x:v>205.6191692675441</x:v>
      </x:c>
      <x:c r="E28" s="1" t="n">
        <x:f>(E27-D27)*10000</x:f>
        <x:v>-303.9531387455524</x:v>
      </x:c>
      <x:c r="F28" s="1" t="n">
        <x:f>(F27-E27)*10000</x:f>
        <x:v>78.85007865359117</x:v>
      </x:c>
      <x:c r="G28" s="1"/>
      <x:c r="H28" s="5" t="n">
        <x:f>(H27-C27)*10000</x:f>
        <x:v>-12.497935180630915</x:v>
      </x:c>
    </x:row>
    <x:row r="29">
      <x:c r="B29" t="s">
        <x:v>101</x:v>
      </x:c>
      <x:c r="C29" s="7" t="n">
        <x:f>Inputs!N304</x:f>
        <x:v>204</x:v>
      </x:c>
      <x:c r="D29" s="7" t="n">
        <x:f>Inputs!N341</x:f>
        <x:v>184</x:v>
      </x:c>
      <x:c r="E29" s="7" t="n">
        <x:f>Inputs!N378</x:f>
        <x:v>159</x:v>
      </x:c>
      <x:c r="F29" s="7" t="n">
        <x:f>Inputs!N418</x:f>
        <x:v>172</x:v>
      </x:c>
      <x:c r="G29" s="7" t="n">
        <x:f>Inputs!N527</x:f>
        <x:v>719</x:v>
      </x:c>
      <x:c r="H29" s="5" t="n">
        <x:f>C29*(1+H35)</x:f>
        <x:v>198.9</x:v>
      </x:c>
    </x:row>
    <x:row r="30">
      <x:c r="B30" t="s">
        <x:v>43</x:v>
      </x:c>
      <x:c r="C30" s="2" t="n">
        <x:f>(1+C33)/((1+C31)*(1+C32))-1</x:f>
        <x:v>-0.019999999999999907</x:v>
      </x:c>
      <x:c r="D30" s="2" t="n">
        <x:f>(1+D33)/((1+D31)*(1+D32))-1</x:f>
        <x:v>-0.050000000000000044</x:v>
      </x:c>
      <x:c r="E30" s="2" t="n">
        <x:f>(1+E33)/((1+E31)*(1+E32))-1</x:f>
        <x:v>-0.08000000000000007</x:v>
      </x:c>
      <x:c r="F30" s="2" t="n">
        <x:f>(1+F33)/((1+F31)*(1+F32))-1</x:f>
        <x:v>-0.08999999999999986</x:v>
      </x:c>
      <x:c r="G30" s="2" t="n">
        <x:f>(1+G33)/((1+G31)*(1+G32))-1</x:f>
        <x:v>-0.060000000000000164</x:v>
      </x:c>
      <x:c r="H30" s="6" t="n">
        <x:f>(1+H33)/((1+H31)*(1+H32))-1</x:f>
        <x:v>-0.025000000000000022</x:v>
      </x:c>
    </x:row>
    <x:row r="31">
      <x:c r="B31" t="s">
        <x:v>44</x:v>
      </x:c>
      <x:c r="C31" s="4" t="n">
        <x:f>Inputs!L95</x:f>
        <x:v>0</x:v>
      </x:c>
      <x:c r="D31" s="4" t="n">
        <x:f>Inputs!L95</x:f>
        <x:v>0</x:v>
      </x:c>
      <x:c r="E31" s="4" t="n">
        <x:f>Inputs!L95</x:f>
        <x:v>0</x:v>
      </x:c>
      <x:c r="F31" s="4" t="n">
        <x:f>Inputs!L95</x:f>
        <x:v>0</x:v>
      </x:c>
      <x:c r="G31" s="4" t="n">
        <x:f>Inputs!L95</x:f>
        <x:v>0</x:v>
      </x:c>
      <x:c r="H31" s="17" t="n">
        <x:f>Inputs!L95</x:f>
        <x:v>0</x:v>
      </x:c>
    </x:row>
    <x:row r="32">
      <x:c r="B32" t="s">
        <x:v>45</x:v>
      </x:c>
      <x:c r="C32" s="4" t="n">
        <x:f>(1+C33)/(1+Inputs!AF55)-1</x:f>
        <x:v>0.05132962275819408</x:v>
      </x:c>
      <x:c r="D32" s="4" t="n">
        <x:f>(1+D33)/(1+Inputs!AF67)-1</x:f>
        <x:v>0.04694167852062603</x:v>
      </x:c>
      <x:c r="E32" s="4" t="n">
        <x:f>(1+E33)/(1+Inputs!AF79)-1</x:f>
        <x:v>0.10785953177257523</x:v>
      </x:c>
      <x:c r="F32" s="4" t="n">
        <x:f>(1+F33)/(1+Inputs!AF96)-1</x:f>
        <x:v>0.06185948882578085</x:v>
      </x:c>
      <x:c r="G32" s="4" t="n">
        <x:f>(1+G33)/(1+Inputs!AF97)-1</x:f>
        <x:v>0.06679723433929796</x:v>
      </x:c>
      <x:c r="H32" s="17" t="n">
        <x:f>Inputs!L95</x:f>
        <x:v>0</x:v>
      </x:c>
    </x:row>
    <x:row r="33">
      <x:c r="B33" t="s">
        <x:v>40</x:v>
      </x:c>
      <x:c r="C33" s="4" t="n">
        <x:f>C29/Inputs!AE55-1</x:f>
        <x:v>0.030303030303030276</x:v>
      </x:c>
      <x:c r="D33" s="4" t="n">
        <x:f>D29/Inputs!AE67-1</x:f>
        <x:v>-0.00540540540540535</x:v>
      </x:c>
      <x:c r="E33" s="4" t="n">
        <x:f>E29/Inputs!AE79-1</x:f>
        <x:v>0.019230769230769162</x:v>
      </x:c>
      <x:c r="F33" s="4" t="n">
        <x:f>F29/Inputs!AE96-1</x:f>
        <x:v>-0.0337078651685393</x:v>
      </x:c>
      <x:c r="G33" s="4" t="n">
        <x:f>G29/Inputs!AE97-1</x:f>
        <x:v>0.002789400278939924</x:v>
      </x:c>
      <x:c r="H33" s="6" t="n">
        <x:f>H29/C29-1</x:f>
        <x:v>-0.025000000000000022</x:v>
      </x:c>
    </x:row>
    <x:row r="34">
      <x:c r="B34" t="s">
        <x:v>96</x:v>
      </x:c>
      <x:c r="C34" s="1"/>
      <x:c r="D34" s="1" t="n">
        <x:f>D29-C29</x:f>
        <x:v>-20</x:v>
      </x:c>
      <x:c r="E34" s="1" t="n">
        <x:f>E29-D29</x:f>
        <x:v>-25</x:v>
      </x:c>
      <x:c r="F34" s="1" t="n">
        <x:f>F29-E29</x:f>
        <x:v>13</x:v>
      </x:c>
      <x:c r="G34" s="1"/>
      <x:c r="H34" s="5" t="n">
        <x:f>H29-F29</x:f>
        <x:v>26.900000000000006</x:v>
      </x:c>
    </x:row>
    <x:row r="35">
      <x:c r="B35" t="s">
        <x:v>97</x:v>
      </x:c>
      <x:c r="C35" s="2"/>
      <x:c r="D35" s="2"/>
      <x:c r="E35" s="2"/>
      <x:c r="F35" s="2"/>
      <x:c r="G35" s="2"/>
      <x:c r="H35" s="12">
        <x:v>-0.025</x:v>
      </x:c>
    </x:row>
    <x:row r="36">
      <x:c r="B36" t="s">
        <x:v>98</x:v>
      </x:c>
      <x:c r="C36" s="2" t="n">
        <x:f>C29/C47</x:f>
        <x:v>0.06124287000900631</x:v>
      </x:c>
      <x:c r="D36" s="2" t="n">
        <x:f>D29/D47</x:f>
        <x:v>0.054245283018867926</x:v>
      </x:c>
      <x:c r="E36" s="2" t="n">
        <x:f>E29/E47</x:f>
        <x:v>0.055323590814196244</x:v>
      </x:c>
      <x:c r="F36" s="2" t="n">
        <x:f>F29/F47</x:f>
        <x:v>0.05781512605042017</x:v>
      </x:c>
      <x:c r="G36" s="2" t="n">
        <x:f>G29/G47</x:f>
        <x:v>0.057190582246261536</x:v>
      </x:c>
      <x:c r="H36" s="6" t="n">
        <x:f>H29/H47</x:f>
        <x:v>0.0616445998214817</x:v>
      </x:c>
    </x:row>
    <x:row r="37">
      <x:c r="B37" t="s">
        <x:v>99</x:v>
      </x:c>
      <x:c r="C37" s="1"/>
      <x:c r="D37" s="1" t="n">
        <x:f>(D36-C36)*10000</x:f>
        <x:v>-69.97586990138382</x:v>
      </x:c>
      <x:c r="E37" s="1" t="n">
        <x:f>(E36-D36)*10000</x:f>
        <x:v>10.783077953283177</x:v>
      </x:c>
      <x:c r="F37" s="1" t="n">
        <x:f>(F36-E36)*10000</x:f>
        <x:v>24.915352362239254</x:v>
      </x:c>
      <x:c r="G37" s="1"/>
      <x:c r="H37" s="5" t="n">
        <x:f>(H36-C36)*10000</x:f>
        <x:v>4.017298124753959</x:v>
      </x:c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B47" t="s">
        <x:v>102</x:v>
      </x:c>
      <x:c r="C47" s="3" t="n">
        <x:f>SUM(C11,C20,C29)</x:f>
        <x:v>3331</x:v>
      </x:c>
      <x:c r="D47" s="3" t="n">
        <x:f>SUM(D11,D20,D29)</x:f>
        <x:v>3392</x:v>
      </x:c>
      <x:c r="E47" s="3" t="n">
        <x:f>SUM(E11,E20,E29)</x:f>
        <x:v>2874</x:v>
      </x:c>
      <x:c r="F47" s="3" t="n">
        <x:f>SUM(F11,F20,F29)</x:f>
        <x:v>2975</x:v>
      </x:c>
      <x:c r="G47" s="3" t="n">
        <x:f>SUM(G11,G20,G29)</x:f>
        <x:v>12572</x:v>
      </x:c>
      <x:c r="H47" s="18" t="n">
        <x:f>SUM(H11,H20,H29)</x:f>
        <x:v>3226.56</x:v>
      </x:c>
    </x:row>
    <x:row r="48">
      <x:c r="B48" t="s">
        <x:v>43</x:v>
      </x:c>
      <x:c r="C48" s="2"/>
      <x:c r="D48" s="2"/>
      <x:c r="E48" s="2"/>
      <x:c r="F48" s="2"/>
      <x:c r="G48" s="2"/>
      <x:c r="H48" s="6" t="n">
        <x:f>(1+H51)/((1+H49)*(1+H50))-1</x:f>
        <x:v>-0.031353947763434475</x:v>
      </x:c>
    </x:row>
    <x:row r="49">
      <x:c r="B49" t="s">
        <x:v>44</x:v>
      </x:c>
      <x:c r="C49" s="2"/>
      <x:c r="D49" s="2"/>
      <x:c r="E49" s="2"/>
      <x:c r="F49" s="2"/>
      <x:c r="G49" s="2"/>
      <x:c r="H49" s="17" t="n">
        <x:f>Inputs!L95</x:f>
        <x:v>0</x:v>
      </x:c>
    </x:row>
    <x:row r="50">
      <x:c r="B50" t="s">
        <x:v>45</x:v>
      </x:c>
      <x:c r="C50" s="2"/>
      <x:c r="D50" s="2"/>
      <x:c r="E50" s="2"/>
      <x:c r="F50" s="2"/>
      <x:c r="G50" s="2"/>
      <x:c r="H50" s="17" t="n">
        <x:f>Inputs!L95</x:f>
        <x:v>0</x:v>
      </x:c>
    </x:row>
    <x:row r="51">
      <x:c r="B51" t="s">
        <x:v>40</x:v>
      </x:c>
      <x:c r="C51" s="2"/>
      <x:c r="D51" s="2"/>
      <x:c r="E51" s="2"/>
      <x:c r="F51" s="2"/>
      <x:c r="G51" s="2"/>
      <x:c r="H51" s="6" t="n">
        <x:f>H47/C47-1</x:f>
        <x:v>-0.031353947763434475</x:v>
      </x:c>
    </x:row>
    <x:row r="52">
      <x:c r="B52" t="s">
        <x:v>103</x:v>
      </x:c>
      <x:c r="C52" s="7" t="n">
        <x:f>Inputs!T52</x:f>
        <x:v>2261</x:v>
      </x:c>
      <x:c r="D52" s="7" t="n">
        <x:f>Inputs!T62</x:f>
        <x:v>2188</x:v>
      </x:c>
      <x:c r="E52" s="7" t="n">
        <x:f>Inputs!T72</x:f>
        <x:v>1919</x:v>
      </x:c>
      <x:c r="F52" s="1" t="n">
        <x:f>G52-SUM(C52:E52)</x:f>
        <x:v>2093</x:v>
      </x:c>
      <x:c r="G52" s="7" t="n">
        <x:f>Inputs!T82</x:f>
        <x:v>8461</x:v>
      </x:c>
      <x:c r="H52" s="5" t="n">
        <x:f>H47-H53</x:f>
        <x:v>2284.96</x:v>
      </x:c>
    </x:row>
    <x:row r="53">
      <x:c r="B53" t="s">
        <x:v>104</x:v>
      </x:c>
      <x:c r="C53" s="7" t="n">
        <x:f>Inputs!T53</x:f>
        <x:v>1070</x:v>
      </x:c>
      <x:c r="D53" s="7" t="n">
        <x:f>Inputs!T63</x:f>
        <x:v>1204</x:v>
      </x:c>
      <x:c r="E53" s="7" t="n">
        <x:f>Inputs!T73</x:f>
        <x:v>955</x:v>
      </x:c>
      <x:c r="F53" s="1" t="n">
        <x:f>G53-SUM(C53:E53)</x:f>
        <x:v>882</x:v>
      </x:c>
      <x:c r="G53" s="7" t="n">
        <x:f>Inputs!T83</x:f>
        <x:v>4111</x:v>
      </x:c>
      <x:c r="H53" s="5" t="n">
        <x:f>C53*(1+H55)</x:f>
        <x:v>941.6</x:v>
      </x:c>
    </x:row>
    <x:row r="54">
      <x:c r="B54" t="s">
        <x:v>105</x:v>
      </x:c>
      <x:c r="C54" s="1" t="n">
        <x:f>C47-C52-C53</x:f>
        <x:v>0</x:v>
      </x:c>
      <x:c r="D54" s="1" t="n">
        <x:f>D47-D52-D53</x:f>
        <x:v>0</x:v>
      </x:c>
      <x:c r="E54" s="1" t="n">
        <x:f>E47-E52-E53</x:f>
        <x:v>0</x:v>
      </x:c>
      <x:c r="F54" s="1" t="n">
        <x:f>F47-F52-F53</x:f>
        <x:v>0</x:v>
      </x:c>
      <x:c r="G54" s="1" t="n">
        <x:f>G47-G52-G53</x:f>
        <x:v>0</x:v>
      </x:c>
      <x:c r="H54" s="5" t="n">
        <x:f>H47-H52-H53</x:f>
        <x:v>-1.1368683772161603e-13</x:v>
      </x:c>
    </x:row>
    <x:row r="55">
      <x:c r="B55" t="s">
        <x:v>106</x:v>
      </x:c>
      <x:c r="C55" s="2"/>
      <x:c r="D55" s="2"/>
      <x:c r="E55" s="2"/>
      <x:c r="F55" s="2"/>
      <x:c r="G55" s="2"/>
      <x:c r="H55" s="12">
        <x:v>-0.12</x:v>
      </x:c>
    </x:row>
    <x:row r="56">
      <x:c r="B56" t="s">
        <x:v>107</x:v>
      </x:c>
      <x:c r="C56" s="2" t="n">
        <x:f>C53/C47</x:f>
        <x:v>0.32122485740018014</x:v>
      </x:c>
      <x:c r="D56" s="2" t="n">
        <x:f>D53/D47</x:f>
        <x:v>0.35495283018867924</x:v>
      </x:c>
      <x:c r="E56" s="2" t="n">
        <x:f>E53/E47</x:f>
        <x:v>0.3322894919972164</x:v>
      </x:c>
      <x:c r="F56" s="2" t="n">
        <x:f>F53/F47</x:f>
        <x:v>0.2964705882352941</x:v>
      </x:c>
      <x:c r="G56" s="2" t="n">
        <x:f>G53/G47</x:f>
        <x:v>0.32699650015908366</x:v>
      </x:c>
      <x:c r="H56" s="6" t="n">
        <x:f>H53/H47</x:f>
        <x:v>0.2918278290191411</x:v>
      </x:c>
    </x:row>
    <x:row r="57">
      <x:c r="B57" t="s">
        <x:v>108</x:v>
      </x:c>
      <x:c r="C57" s="1"/>
      <x:c r="D57" s="1" t="n">
        <x:f>(D56-C56)*10000</x:f>
        <x:v>337.27972788499096</x:v>
      </x:c>
      <x:c r="E57" s="1" t="n">
        <x:f>(E56-D56)*10000</x:f>
        <x:v>-226.63338191462822</x:v>
      </x:c>
      <x:c r="F57" s="1" t="n">
        <x:f>(F56-E56)*10000</x:f>
        <x:v>-358.18903761922314</x:v>
      </x:c>
      <x:c r="G57" s="1"/>
      <x:c r="H57" s="5" t="n">
        <x:f>(H56-C56)*10000</x:f>
        <x:v>-293.97028381039024</x:v>
      </x:c>
    </x:row>
    <x:row r="58">
      <x:c r="B58" t="s">
        <x:v>109</x:v>
      </x:c>
      <x:c r="C58" s="2"/>
      <x:c r="D58" s="2"/>
      <x:c r="E58" s="2"/>
      <x:c r="F58" s="2"/>
      <x:c r="G58" s="2"/>
      <x:c r="H58" s="6" t="n">
        <x:f>H53/C53-1</x:f>
        <x:v>-0.12</x:v>
      </x:c>
    </x:row>
    <x:row r="59">
      <x:c r="B59" t="s">
        <x:v>110</x:v>
      </x:c>
      <x:c r="C59" s="1"/>
      <x:c r="D59" s="1" t="n">
        <x:f>D53-C53</x:f>
        <x:v>134</x:v>
      </x:c>
      <x:c r="E59" s="1" t="n">
        <x:f>E53-D53</x:f>
        <x:v>-249</x:v>
      </x:c>
      <x:c r="F59" s="1" t="n">
        <x:f>F53-E53</x:f>
        <x:v>-73</x:v>
      </x:c>
      <x:c r="G59" s="1"/>
      <x:c r="H59" s="5" t="n">
        <x:f>H53-F53</x:f>
        <x:v>59.60000000000002</x:v>
      </x:c>
    </x:row>
    <x:row r="60">
      <x:c r="B60" t="s">
        <x:v>111</x:v>
      </x:c>
      <x:c r="C60" s="15" t="n">
        <x:f>Inputs!N324</x:f>
        <x:v>735</x:v>
      </x:c>
      <x:c r="D60" s="15" t="n">
        <x:f>Inputs!N361</x:f>
        <x:v>733</x:v>
      </x:c>
      <x:c r="E60" s="15" t="n">
        <x:f>Inputs!N398</x:f>
        <x:v>515</x:v>
      </x:c>
      <x:c r="F60" s="15" t="n">
        <x:f>Inputs!N438</x:f>
        <x:v>434</x:v>
      </x:c>
      <x:c r="G60" s="15" t="n">
        <x:f>Inputs!N546</x:f>
        <x:v>2417</x:v>
      </x:c>
      <x:c r="H60" s="18" t="n">
        <x:f>H47*C61</x:f>
        <x:v>711.9548483938757</x:v>
      </x:c>
    </x:row>
    <x:row r="61">
      <x:c r="B61" t="s">
        <x:v>112</x:v>
      </x:c>
      <x:c r="C61" s="2" t="n">
        <x:f>C60/C47</x:f>
        <x:v>0.2206544581206845</x:v>
      </x:c>
      <x:c r="D61" s="2" t="n">
        <x:f>D60/D47</x:f>
        <x:v>0.21609669811320756</x:v>
      </x:c>
      <x:c r="E61" s="2" t="n">
        <x:f>E60/E47</x:f>
        <x:v>0.1791927627000696</x:v>
      </x:c>
      <x:c r="F61" s="2" t="n">
        <x:f>F60/F47</x:f>
        <x:v>0.14588235294117646</x:v>
      </x:c>
      <x:c r="G61" s="2" t="n">
        <x:f>G60/G47</x:f>
        <x:v>0.19225262488068723</x:v>
      </x:c>
      <x:c r="H61" s="6" t="n">
        <x:f>H60/H47</x:f>
        <x:v>0.2206544581206845</x:v>
      </x:c>
    </x:row>
    <x:row r="62">
      <x:c r="B62" t="s">
        <x:v>113</x:v>
      </x:c>
      <x:c r="C62" s="1" t="n">
        <x:f>(C61-Inputs!AT51/SUM(Inputs!AE53,Inputs!AE54,Inputs!AE55))*10000</x:f>
        <x:v>-313.34087854498455</x:v>
      </x:c>
      <x:c r="D62" s="1" t="n">
        <x:f>(D61-Inputs!AT56/SUM(Inputs!AE65,Inputs!AE66,Inputs!AE67))*10000</x:f>
        <x:v>-354.92766010316507</x:v>
      </x:c>
      <x:c r="E62" s="1" t="n">
        <x:f>(E61-Inputs!AT61/SUM(Inputs!AE77,Inputs!AE78,Inputs!AE79))*10000</x:f>
        <x:v>84.35025240090933</x:v>
      </x:c>
      <x:c r="F62" s="1" t="n">
        <x:f>(F61-Inputs!AT66/SUM(Inputs!AE92,Inputs!AE94,Inputs!AE96))*10000</x:f>
        <x:v>-114.50980392156862</x:v>
      </x:c>
      <x:c r="G62" s="1" t="n">
        <x:f>(G61-Inputs!AT71/SUM(Inputs!AE93,Inputs!AE95,Inputs!AE97))*10000</x:f>
        <x:v>-178.31408732758152</x:v>
      </x:c>
      <x:c r="H62" s="5" t="n">
        <x:f>(H61-C61)*10000</x:f>
        <x:v>0</x:v>
      </x:c>
    </x:row>
    <x:row r="63">
      <x:c r="B63" t="s">
        <x:v>114</x:v>
      </x:c>
      <x:c r="C63" s="2"/>
      <x:c r="D63" s="2"/>
      <x:c r="E63" s="2"/>
      <x:c r="F63" s="2"/>
      <x:c r="G63" s="2"/>
      <x:c r="H63" s="6" t="n">
        <x:f>H52/C52-1</x:f>
        <x:v>0.010597080937638337</x:v>
      </x:c>
    </x:row>
    <x:row r="64">
      <x:c r="B64" t="s">
        <x:v>115</x:v>
      </x:c>
      <x:c r="C64" s="1"/>
      <x:c r="D64" s="1" t="n">
        <x:f>D52-C52</x:f>
        <x:v>-73</x:v>
      </x:c>
      <x:c r="E64" s="1" t="n">
        <x:f>E52-D52</x:f>
        <x:v>-269</x:v>
      </x:c>
      <x:c r="F64" s="1" t="n">
        <x:f>F52-E52</x:f>
        <x:v>174</x:v>
      </x:c>
      <x:c r="G64" s="1"/>
      <x:c r="H64" s="5" t="n">
        <x:f>H52-F52</x:f>
        <x:v>191.96000000000004</x:v>
      </x:c>
    </x:row>
    <x:row r="65">
      <x:c r="B65" t="s">
        <x:v>116</x:v>
      </x:c>
      <x:c r="C65" s="2" t="n">
        <x:f>C52/C47</x:f>
        <x:v>0.6787751425998199</x:v>
      </x:c>
      <x:c r="D65" s="2" t="n">
        <x:f>D52/D47</x:f>
        <x:v>0.6450471698113207</x:v>
      </x:c>
      <x:c r="E65" s="2" t="n">
        <x:f>E52/E47</x:f>
        <x:v>0.6677105080027835</x:v>
      </x:c>
      <x:c r="F65" s="2" t="n">
        <x:f>F52/F47</x:f>
        <x:v>0.7035294117647058</x:v>
      </x:c>
      <x:c r="G65" s="2" t="n">
        <x:f>G52/G47</x:f>
        <x:v>0.6730034998409163</x:v>
      </x:c>
      <x:c r="H65" s="6" t="n">
        <x:f>H52/H47</x:f>
        <x:v>0.7081721709808589</x:v>
      </x:c>
    </x:row>
    <x:row r="66">
      <x:c r="B66" t="s">
        <x:v>117</x:v>
      </x:c>
      <x:c r="C66" s="1"/>
      <x:c r="D66" s="1" t="n">
        <x:f>(D65-C65)*10000</x:f>
        <x:v>-337.2797278849915</x:v>
      </x:c>
      <x:c r="E66" s="1" t="n">
        <x:f>(E65-D65)*10000</x:f>
        <x:v>226.63338191462822</x:v>
      </x:c>
      <x:c r="F66" s="1" t="n">
        <x:f>(F65-E65)*10000</x:f>
        <x:v>358.18903761922314</x:v>
      </x:c>
      <x:c r="G66" s="1"/>
      <x:c r="H66" s="5" t="n">
        <x:f>(H65-C65)*10000</x:f>
        <x:v>293.9702838103908</x:v>
      </x:c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119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94</x:v>
      </x:c>
      <x:c r="C10" s="1"/>
      <x:c r="D10" s="1"/>
      <x:c r="E10" s="1"/>
      <x:c r="F10" s="1"/>
      <x:c r="G10" s="1"/>
      <x:c r="H10" s="5"/>
    </x:row>
    <x:row r="11">
      <x:c r="B11" t="s">
        <x:v>95</x:v>
      </x:c>
      <x:c r="C11" s="7" t="n">
        <x:f>Inputs!N306</x:f>
        <x:v>1109</x:v>
      </x:c>
      <x:c r="D11" s="7" t="n">
        <x:f>Inputs!N343</x:f>
        <x:v>954</x:v>
      </x:c>
      <x:c r="E11" s="7" t="n">
        <x:f>Inputs!N380</x:f>
        <x:v>1187</x:v>
      </x:c>
      <x:c r="F11" s="7" t="n">
        <x:f>Inputs!N420</x:f>
        <x:v>938</x:v>
      </x:c>
      <x:c r="G11" s="7" t="n">
        <x:f>Inputs!N529</x:f>
        <x:v>4188</x:v>
      </x:c>
      <x:c r="H11" s="5" t="n">
        <x:f>C11*(1+H17)</x:f>
        <x:v>975.92</x:v>
      </x:c>
    </x:row>
    <x:row r="12">
      <x:c r="B12" t="s">
        <x:v>43</x:v>
      </x:c>
      <x:c r="C12" s="2" t="n">
        <x:f>(1+C15)/((1+C13)*(1+C14))-1</x:f>
        <x:v>-0.1200000000000001</x:v>
      </x:c>
      <x:c r="D12" s="2" t="n">
        <x:f>(1+D15)/((1+D13)*(1+D14))-1</x:f>
        <x:v>-0.19999999999999996</x:v>
      </x:c>
      <x:c r="E12" s="2" t="n">
        <x:f>(1+E15)/((1+E13)*(1+E14))-1</x:f>
        <x:v>-0.09999999999999998</x:v>
      </x:c>
      <x:c r="F12" s="2" t="n">
        <x:f>(1+F15)/((1+F13)*(1+F14))-1</x:f>
        <x:v>-0.17000000000000004</x:v>
      </x:c>
      <x:c r="G12" s="2" t="n">
        <x:f>(1+G15)/((1+G13)*(1+G14))-1</x:f>
        <x:v>-0.1499999999999999</x:v>
      </x:c>
      <x:c r="H12" s="6" t="n">
        <x:f>(1+H15)/((1+H13)*(1+H14))-1</x:f>
        <x:v>-0.12</x:v>
      </x:c>
    </x:row>
    <x:row r="13">
      <x:c r="B13" t="s">
        <x:v>44</x:v>
      </x:c>
      <x:c r="C13" s="4" t="n">
        <x:f>Inputs!L95</x:f>
        <x:v>0</x:v>
      </x:c>
      <x:c r="D13" s="4" t="n">
        <x:f>Inputs!L95</x:f>
        <x:v>0</x:v>
      </x:c>
      <x:c r="E13" s="4" t="n">
        <x:f>Inputs!L95</x:f>
        <x:v>0</x:v>
      </x:c>
      <x:c r="F13" s="4" t="n">
        <x:f>Inputs!L95</x:f>
        <x:v>0</x:v>
      </x:c>
      <x:c r="G13" s="4" t="n">
        <x:f>Inputs!L95</x:f>
        <x:v>0</x:v>
      </x:c>
      <x:c r="H13" s="17" t="n">
        <x:f>Inputs!L95</x:f>
        <x:v>0</x:v>
      </x:c>
    </x:row>
    <x:row r="14">
      <x:c r="B14" t="s">
        <x:v>45</x:v>
      </x:c>
      <x:c r="C14" s="4" t="n">
        <x:f>(1+C15)/(1+Inputs!AF56)-1</x:f>
        <x:v>0.01141835692397497</x:v>
      </x:c>
      <x:c r="D14" s="4" t="n">
        <x:f>(1+D15)/(1+Inputs!AF68)-1</x:f>
        <x:v>-0.008728179551122262</x:v>
      </x:c>
      <x:c r="E14" s="4" t="n">
        <x:f>(1+E15)/(1+Inputs!AF80)-1</x:f>
        <x:v>0.028774484312705795</x:v>
      </x:c>
      <x:c r="F14" s="4" t="n">
        <x:f>(1+F15)/(1+Inputs!AF98)-1</x:f>
        <x:v>0.05225370756770098</x:v>
      </x:c>
      <x:c r="G14" s="4" t="n">
        <x:f>(1+G15)/(1+Inputs!AF99)-1</x:f>
        <x:v>0.02540246067209395</x:v>
      </x:c>
      <x:c r="H14" s="17" t="n">
        <x:f>Inputs!L95</x:f>
        <x:v>0</x:v>
      </x:c>
    </x:row>
    <x:row r="15">
      <x:c r="B15" t="s">
        <x:v>40</x:v>
      </x:c>
      <x:c r="C15" s="4" t="n">
        <x:f>C11/Inputs!AE56-1</x:f>
        <x:v>-0.1099518459069021</x:v>
      </x:c>
      <x:c r="D15" s="4" t="n">
        <x:f>D11/Inputs!AE68-1</x:f>
        <x:v>-0.20698254364089774</x:v>
      </x:c>
      <x:c r="E15" s="4" t="n">
        <x:f>E11/Inputs!AE80-1</x:f>
        <x:v>-0.07410296411856476</x:v>
      </x:c>
      <x:c r="F15" s="4" t="n">
        <x:f>F11/Inputs!AE98-1</x:f>
        <x:v>-0.12662942271880817</x:v>
      </x:c>
      <x:c r="G15" s="4" t="n">
        <x:f>G11/Inputs!AE99-1</x:f>
        <x:v>-0.12840790842872007</x:v>
      </x:c>
      <x:c r="H15" s="6" t="n">
        <x:f>H11/C11-1</x:f>
        <x:v>-0.12</x:v>
      </x:c>
    </x:row>
    <x:row r="16">
      <x:c r="B16" t="s">
        <x:v>96</x:v>
      </x:c>
      <x:c r="C16" s="1"/>
      <x:c r="D16" s="1" t="n">
        <x:f>D11-C11</x:f>
        <x:v>-155</x:v>
      </x:c>
      <x:c r="E16" s="1" t="n">
        <x:f>E11-D11</x:f>
        <x:v>233</x:v>
      </x:c>
      <x:c r="F16" s="1" t="n">
        <x:f>F11-E11</x:f>
        <x:v>-249</x:v>
      </x:c>
      <x:c r="G16" s="1"/>
      <x:c r="H16" s="5" t="n">
        <x:f>H11-F11</x:f>
        <x:v>37.91999999999996</x:v>
      </x:c>
    </x:row>
    <x:row r="17">
      <x:c r="B17" t="s">
        <x:v>97</x:v>
      </x:c>
      <x:c r="C17" s="2"/>
      <x:c r="D17" s="2"/>
      <x:c r="E17" s="2"/>
      <x:c r="F17" s="2"/>
      <x:c r="G17" s="2"/>
      <x:c r="H17" s="12">
        <x:v>-0.12</x:v>
      </x:c>
    </x:row>
    <x:row r="18">
      <x:c r="B18" t="s">
        <x:v>98</x:v>
      </x:c>
      <x:c r="C18" s="2" t="n">
        <x:f>C11/C47</x:f>
        <x:v>0.7334656084656085</x:v>
      </x:c>
      <x:c r="D18" s="2" t="n">
        <x:f>D11/D47</x:f>
        <x:v>0.6704146170063247</x:v>
      </x:c>
      <x:c r="E18" s="2" t="n">
        <x:f>E11/E47</x:f>
        <x:v>0.734984520123839</x:v>
      </x:c>
      <x:c r="F18" s="2" t="n">
        <x:f>F11/F47</x:f>
        <x:v>0.723207401696222</x:v>
      </x:c>
      <x:c r="G18" s="2" t="n">
        <x:f>G11/G47</x:f>
        <x:v>0.7162647511544382</x:v>
      </x:c>
      <x:c r="H18" s="6" t="n">
        <x:f>H11/H47</x:f>
        <x:v>0.729049319448387</x:v>
      </x:c>
    </x:row>
    <x:row r="19">
      <x:c r="B19" t="s">
        <x:v>99</x:v>
      </x:c>
      <x:c r="C19" s="1"/>
      <x:c r="D19" s="1" t="n">
        <x:f>(D18-C18)*10000</x:f>
        <x:v>-630.5099145928383</x:v>
      </x:c>
      <x:c r="E19" s="1" t="n">
        <x:f>(E18-D18)*10000</x:f>
        <x:v>645.6990311751432</x:v>
      </x:c>
      <x:c r="F19" s="1" t="n">
        <x:f>(F18-E18)*10000</x:f>
        <x:v>-117.77118427616972</x:v>
      </x:c>
      <x:c r="G19" s="1"/>
      <x:c r="H19" s="5" t="n">
        <x:f>(H18-C18)*10000</x:f>
        <x:v>-44.162890172214645</x:v>
      </x:c>
    </x:row>
    <x:row r="20">
      <x:c r="B20" t="s">
        <x:v>100</x:v>
      </x:c>
      <x:c r="C20" s="7" t="n">
        <x:f>Inputs!N307</x:f>
        <x:v>362</x:v>
      </x:c>
      <x:c r="D20" s="7" t="n">
        <x:f>Inputs!N344</x:f>
        <x:v>442</x:v>
      </x:c>
      <x:c r="E20" s="7" t="n">
        <x:f>Inputs!N381</x:f>
        <x:v>397</x:v>
      </x:c>
      <x:c r="F20" s="7" t="n">
        <x:f>Inputs!N421</x:f>
        <x:v>334</x:v>
      </x:c>
      <x:c r="G20" s="7" t="n">
        <x:f>Inputs!N530</x:f>
        <x:v>1535</x:v>
      </x:c>
      <x:c r="H20" s="5" t="n">
        <x:f>C20*(1+H26)</x:f>
        <x:v>325.8</x:v>
      </x:c>
    </x:row>
    <x:row r="21">
      <x:c r="B21" t="s">
        <x:v>43</x:v>
      </x:c>
      <x:c r="C21" s="2" t="n">
        <x:f>(1+C24)/((1+C22)*(1+C23))-1</x:f>
        <x:v>0</x:v>
      </x:c>
      <x:c r="D21" s="2" t="n">
        <x:f>(1+D24)/((1+D22)*(1+D23))-1</x:f>
        <x:v>-0.06000000000000005</x:v>
      </x:c>
      <x:c r="E21" s="2" t="n">
        <x:f>(1+E24)/((1+E22)*(1+E23))-1</x:f>
        <x:v>-0.07000000000000006</x:v>
      </x:c>
      <x:c r="F21" s="2" t="n">
        <x:f>(1+F24)/((1+F22)*(1+F23))-1</x:f>
        <x:v>-0.15000000000000013</x:v>
      </x:c>
      <x:c r="G21" s="2" t="n">
        <x:f>(1+G24)/((1+G22)*(1+G23))-1</x:f>
        <x:v>-0.07000000000000017</x:v>
      </x:c>
      <x:c r="H21" s="6" t="n">
        <x:f>(1+H24)/((1+H22)*(1+H23))-1</x:f>
        <x:v>-0.09999999999999998</x:v>
      </x:c>
    </x:row>
    <x:row r="22">
      <x:c r="B22" t="s">
        <x:v>44</x:v>
      </x:c>
      <x:c r="C22" s="4" t="n">
        <x:f>Inputs!L95</x:f>
        <x:v>0</x:v>
      </x:c>
      <x:c r="D22" s="4" t="n">
        <x:f>Inputs!L95</x:f>
        <x:v>0</x:v>
      </x:c>
      <x:c r="E22" s="4" t="n">
        <x:f>Inputs!L95</x:f>
        <x:v>0</x:v>
      </x:c>
      <x:c r="F22" s="4" t="n">
        <x:f>Inputs!L95</x:f>
        <x:v>0</x:v>
      </x:c>
      <x:c r="G22" s="4" t="n">
        <x:f>Inputs!L95</x:f>
        <x:v>0</x:v>
      </x:c>
      <x:c r="H22" s="17" t="n">
        <x:f>Inputs!L95</x:f>
        <x:v>0</x:v>
      </x:c>
    </x:row>
    <x:row r="23">
      <x:c r="B23" t="s">
        <x:v>45</x:v>
      </x:c>
      <x:c r="C23" s="4" t="n">
        <x:f>(1+C24)/(1+Inputs!AF57)-1</x:f>
        <x:v>0.005555555555555536</x:v>
      </x:c>
      <x:c r="D23" s="4" t="n">
        <x:f>(1+D24)/(1+Inputs!AF69)-1</x:f>
        <x:v>-0.0037865128020194705</x:v>
      </x:c>
      <x:c r="E23" s="4" t="n">
        <x:f>(1+E24)/(1+Inputs!AF81)-1</x:f>
        <x:v>0.03612068065560092</x:v>
      </x:c>
      <x:c r="F23" s="4" t="n">
        <x:f>(1+F24)/(1+Inputs!AF100)-1</x:f>
        <x:v>0.056293485135989974</x:v>
      </x:c>
      <x:c r="G23" s="4" t="n">
        <x:f>(1+G24)/(1+Inputs!AF101)-1</x:f>
        <x:v>0.02137229852017475</x:v>
      </x:c>
      <x:c r="H23" s="17" t="n">
        <x:f>Inputs!L95</x:f>
        <x:v>0</x:v>
      </x:c>
    </x:row>
    <x:row r="24">
      <x:c r="B24" t="s">
        <x:v>40</x:v>
      </x:c>
      <x:c r="C24" s="4" t="n">
        <x:f>C20/Inputs!AE57-1</x:f>
        <x:v>0.005555555555555536</x:v>
      </x:c>
      <x:c r="D24" s="4" t="n">
        <x:f>D20/Inputs!AE69-1</x:f>
        <x:v>-0.06355932203389836</x:v>
      </x:c>
      <x:c r="E24" s="4" t="n">
        <x:f>E20/Inputs!AE81-1</x:f>
        <x:v>-0.036407766990291246</x:v>
      </x:c>
      <x:c r="F24" s="4" t="n">
        <x:f>F20/Inputs!AE100-1</x:f>
        <x:v>-0.10215053763440862</x:v>
      </x:c>
      <x:c r="G24" s="4" t="n">
        <x:f>G20/Inputs!AE101-1</x:f>
        <x:v>-0.05012376237623761</x:v>
      </x:c>
      <x:c r="H24" s="6" t="n">
        <x:f>H20/C20-1</x:f>
        <x:v>-0.09999999999999998</x:v>
      </x:c>
    </x:row>
    <x:row r="25">
      <x:c r="B25" t="s">
        <x:v>96</x:v>
      </x:c>
      <x:c r="C25" s="1"/>
      <x:c r="D25" s="1" t="n">
        <x:f>D20-C20</x:f>
        <x:v>80</x:v>
      </x:c>
      <x:c r="E25" s="1" t="n">
        <x:f>E20-D20</x:f>
        <x:v>-45</x:v>
      </x:c>
      <x:c r="F25" s="1" t="n">
        <x:f>F20-E20</x:f>
        <x:v>-63</x:v>
      </x:c>
      <x:c r="G25" s="1"/>
      <x:c r="H25" s="5" t="n">
        <x:f>H20-F20</x:f>
        <x:v>-8.199999999999989</x:v>
      </x:c>
    </x:row>
    <x:row r="26">
      <x:c r="B26" t="s">
        <x:v>97</x:v>
      </x:c>
      <x:c r="C26" s="2"/>
      <x:c r="D26" s="2"/>
      <x:c r="E26" s="2"/>
      <x:c r="F26" s="2"/>
      <x:c r="G26" s="2"/>
      <x:c r="H26" s="12">
        <x:v>-0.1</x:v>
      </x:c>
    </x:row>
    <x:row r="27">
      <x:c r="B27" t="s">
        <x:v>98</x:v>
      </x:c>
      <x:c r="C27" s="2" t="n">
        <x:f>C20/C47</x:f>
        <x:v>0.23941798941798942</x:v>
      </x:c>
      <x:c r="D27" s="2" t="n">
        <x:f>D20/D47</x:f>
        <x:v>0.3106113843991567</x:v>
      </x:c>
      <x:c r="E27" s="2" t="n">
        <x:f>E20/E47</x:f>
        <x:v>0.2458204334365325</x:v>
      </x:c>
      <x:c r="F27" s="2" t="n">
        <x:f>F20/F47</x:f>
        <x:v>0.25751734772552043</x:v>
      </x:c>
      <x:c r="G27" s="2" t="n">
        <x:f>G20/G47</x:f>
        <x:v>0.2625277920301009</x:v>
      </x:c>
      <x:c r="H27" s="6" t="n">
        <x:f>H20/H47</x:f>
        <x:v>0.24338497856000954</x:v>
      </x:c>
    </x:row>
    <x:row r="28">
      <x:c r="B28" t="s">
        <x:v>99</x:v>
      </x:c>
      <x:c r="C28" s="1"/>
      <x:c r="D28" s="1" t="n">
        <x:f>(D27-C27)*10000</x:f>
        <x:v>711.9339498116728</x:v>
      </x:c>
      <x:c r="E28" s="1" t="n">
        <x:f>(E27-D27)*10000</x:f>
        <x:v>-647.9095096262419</x:v>
      </x:c>
      <x:c r="F28" s="1" t="n">
        <x:f>(F27-E27)*10000</x:f>
        <x:v>116.9691428898792</x:v>
      </x:c>
      <x:c r="G28" s="1"/>
      <x:c r="H28" s="5" t="n">
        <x:f>(H27-C27)*10000</x:f>
        <x:v>39.66989142020122</x:v>
      </x:c>
    </x:row>
    <x:row r="29">
      <x:c r="B29" t="s">
        <x:v>101</x:v>
      </x:c>
      <x:c r="C29" s="7" t="n">
        <x:f>Inputs!N308</x:f>
        <x:v>41</x:v>
      </x:c>
      <x:c r="D29" s="7" t="n">
        <x:f>Inputs!N345</x:f>
        <x:v>27</x:v>
      </x:c>
      <x:c r="E29" s="7" t="n">
        <x:f>Inputs!N382</x:f>
        <x:v>31</x:v>
      </x:c>
      <x:c r="F29" s="7" t="n">
        <x:f>Inputs!N422</x:f>
        <x:v>25</x:v>
      </x:c>
      <x:c r="G29" s="7" t="n">
        <x:f>Inputs!N531</x:f>
        <x:v>124</x:v>
      </x:c>
      <x:c r="H29" s="5" t="n">
        <x:f>C29*(1+H35)</x:f>
        <x:v>36.9</x:v>
      </x:c>
    </x:row>
    <x:row r="30">
      <x:c r="B30" t="s">
        <x:v>43</x:v>
      </x:c>
      <x:c r="C30" s="2" t="n">
        <x:f>(1+C33)/((1+C31)*(1+C32))-1</x:f>
        <x:v>-0.33000000000000007</x:v>
      </x:c>
      <x:c r="D30" s="2" t="n">
        <x:f>(1+D33)/((1+D31)*(1+D32))-1</x:f>
        <x:v>-0.24</x:v>
      </x:c>
      <x:c r="E30" s="2" t="n">
        <x:f>(1+E33)/((1+E31)*(1+E32))-1</x:f>
        <x:v>-0.21999999999999997</x:v>
      </x:c>
      <x:c r="F30" s="2" t="n">
        <x:f>(1+F33)/((1+F31)*(1+F32))-1</x:f>
        <x:v>-0.20999999999999996</x:v>
      </x:c>
      <x:c r="G30" s="2" t="n">
        <x:f>(1+G33)/((1+G31)*(1+G32))-1</x:f>
        <x:v>-0.26</x:v>
      </x:c>
      <x:c r="H30" s="6" t="n">
        <x:f>(1+H33)/((1+H31)*(1+H32))-1</x:f>
        <x:v>-0.10000000000000009</x:v>
      </x:c>
    </x:row>
    <x:row r="31">
      <x:c r="B31" t="s">
        <x:v>44</x:v>
      </x:c>
      <x:c r="C31" s="4" t="n">
        <x:f>Inputs!L95</x:f>
        <x:v>0</x:v>
      </x:c>
      <x:c r="D31" s="4" t="n">
        <x:f>Inputs!L95</x:f>
        <x:v>0</x:v>
      </x:c>
      <x:c r="E31" s="4" t="n">
        <x:f>Inputs!L95</x:f>
        <x:v>0</x:v>
      </x:c>
      <x:c r="F31" s="4" t="n">
        <x:f>Inputs!L95</x:f>
        <x:v>0</x:v>
      </x:c>
      <x:c r="G31" s="4" t="n">
        <x:f>Inputs!L95</x:f>
        <x:v>0</x:v>
      </x:c>
      <x:c r="H31" s="17" t="n">
        <x:f>Inputs!L95</x:f>
        <x:v>0</x:v>
      </x:c>
    </x:row>
    <x:row r="32">
      <x:c r="B32" t="s">
        <x:v>45</x:v>
      </x:c>
      <x:c r="C32" s="4" t="n">
        <x:f>(1+C33)/(1+Inputs!AF58)-1</x:f>
        <x:v>0.019900497512437942</x:v>
      </x:c>
      <x:c r="D32" s="4" t="n">
        <x:f>(1+D33)/(1+Inputs!AF70)-1</x:f>
        <x:v>-0.013157894736842146</x:v>
      </x:c>
      <x:c r="E32" s="4" t="n">
        <x:f>(1+E33)/(1+Inputs!AF82)-1</x:f>
        <x:v>0.019066403681788247</x:v>
      </x:c>
      <x:c r="F32" s="4" t="n">
        <x:f>(1+F33)/(1+Inputs!AF102)-1</x:f>
        <x:v>0.05485232067510548</x:v>
      </x:c>
      <x:c r="G32" s="4" t="n">
        <x:f>(1+G33)/(1+Inputs!AF103)-1</x:f>
        <x:v>0.015561015561015523</x:v>
      </x:c>
      <x:c r="H32" s="17" t="n">
        <x:f>Inputs!L95</x:f>
        <x:v>0</x:v>
      </x:c>
    </x:row>
    <x:row r="33">
      <x:c r="B33" t="s">
        <x:v>40</x:v>
      </x:c>
      <x:c r="C33" s="4" t="n">
        <x:f>C29/Inputs!AE58-1</x:f>
        <x:v>-0.31666666666666665</x:v>
      </x:c>
      <x:c r="D33" s="4" t="n">
        <x:f>D29/Inputs!AE70-1</x:f>
        <x:v>-0.25</x:v>
      </x:c>
      <x:c r="E33" s="4" t="n">
        <x:f>E29/Inputs!AE82-1</x:f>
        <x:v>-0.20512820512820518</x:v>
      </x:c>
      <x:c r="F33" s="4" t="n">
        <x:f>F29/Inputs!AE102-1</x:f>
        <x:v>-0.16666666666666663</x:v>
      </x:c>
      <x:c r="G33" s="4" t="n">
        <x:f>G29/Inputs!AE103-1</x:f>
        <x:v>-0.24848484848484853</x:v>
      </x:c>
      <x:c r="H33" s="6" t="n">
        <x:f>H29/C29-1</x:f>
        <x:v>-0.10000000000000009</x:v>
      </x:c>
    </x:row>
    <x:row r="34">
      <x:c r="B34" t="s">
        <x:v>96</x:v>
      </x:c>
      <x:c r="C34" s="1"/>
      <x:c r="D34" s="1" t="n">
        <x:f>D29-C29</x:f>
        <x:v>-14</x:v>
      </x:c>
      <x:c r="E34" s="1" t="n">
        <x:f>E29-D29</x:f>
        <x:v>4</x:v>
      </x:c>
      <x:c r="F34" s="1" t="n">
        <x:f>F29-E29</x:f>
        <x:v>-6</x:v>
      </x:c>
      <x:c r="G34" s="1"/>
      <x:c r="H34" s="5" t="n">
        <x:f>H29-F29</x:f>
        <x:v>11.899999999999999</x:v>
      </x:c>
    </x:row>
    <x:row r="35">
      <x:c r="B35" t="s">
        <x:v>97</x:v>
      </x:c>
      <x:c r="C35" s="2"/>
      <x:c r="D35" s="2"/>
      <x:c r="E35" s="2"/>
      <x:c r="F35" s="2"/>
      <x:c r="G35" s="2"/>
      <x:c r="H35" s="12">
        <x:v>-0.1</x:v>
      </x:c>
    </x:row>
    <x:row r="36">
      <x:c r="B36" t="s">
        <x:v>98</x:v>
      </x:c>
      <x:c r="C36" s="2" t="n">
        <x:f>C29/C47</x:f>
        <x:v>0.027116402116402115</x:v>
      </x:c>
      <x:c r="D36" s="2" t="n">
        <x:f>D29/D47</x:f>
        <x:v>0.018973998594518624</x:v>
      </x:c>
      <x:c r="E36" s="2" t="n">
        <x:f>E29/E47</x:f>
        <x:v>0.019195046439628483</x:v>
      </x:c>
      <x:c r="F36" s="2" t="n">
        <x:f>F29/F47</x:f>
        <x:v>0.01927525057825752</x:v>
      </x:c>
      <x:c r="G36" s="2" t="n">
        <x:f>G29/G47</x:f>
        <x:v>0.02120745681546092</x:v>
      </x:c>
      <x:c r="H36" s="6" t="n">
        <x:f>H29/H47</x:f>
        <x:v>0.02756570199160329</x:v>
      </x:c>
    </x:row>
    <x:row r="37">
      <x:c r="B37" t="s">
        <x:v>99</x:v>
      </x:c>
      <x:c r="C37" s="1"/>
      <x:c r="D37" s="1" t="n">
        <x:f>(D36-C36)*10000</x:f>
        <x:v>-81.4240352188349</x:v>
      </x:c>
      <x:c r="E37" s="1" t="n">
        <x:f>(E36-D36)*10000</x:f>
        <x:v>2.2104784510985906</x:v>
      </x:c>
      <x:c r="F37" s="1" t="n">
        <x:f>(F36-E36)*10000</x:f>
        <x:v>0.8020413862903573</x:v>
      </x:c>
      <x:c r="G37" s="1"/>
      <x:c r="H37" s="5" t="n">
        <x:f>(H36-C36)*10000</x:f>
        <x:v>4.492998752011756</x:v>
      </x:c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B47" t="s">
        <x:v>102</x:v>
      </x:c>
      <x:c r="C47" s="3" t="n">
        <x:f>SUM(C11,C20,C29)</x:f>
        <x:v>1512</x:v>
      </x:c>
      <x:c r="D47" s="3" t="n">
        <x:f>SUM(D11,D20,D29)</x:f>
        <x:v>1423</x:v>
      </x:c>
      <x:c r="E47" s="3" t="n">
        <x:f>SUM(E11,E20,E29)</x:f>
        <x:v>1615</x:v>
      </x:c>
      <x:c r="F47" s="3" t="n">
        <x:f>SUM(F11,F20,F29)</x:f>
        <x:v>1297</x:v>
      </x:c>
      <x:c r="G47" s="3" t="n">
        <x:f>SUM(G11,G20,G29)</x:f>
        <x:v>5847</x:v>
      </x:c>
      <x:c r="H47" s="18" t="n">
        <x:f>SUM(H11,H20,H29)</x:f>
        <x:v>1338.6200000000001</x:v>
      </x:c>
    </x:row>
    <x:row r="48">
      <x:c r="B48" t="s">
        <x:v>43</x:v>
      </x:c>
      <x:c r="C48" s="2"/>
      <x:c r="D48" s="2"/>
      <x:c r="E48" s="2"/>
      <x:c r="F48" s="2"/>
      <x:c r="G48" s="2"/>
      <x:c r="H48" s="6" t="n">
        <x:f>(1+H51)/((1+H49)*(1+H50))-1</x:f>
        <x:v>-0.11466931216931209</x:v>
      </x:c>
    </x:row>
    <x:row r="49">
      <x:c r="B49" t="s">
        <x:v>44</x:v>
      </x:c>
      <x:c r="C49" s="2"/>
      <x:c r="D49" s="2"/>
      <x:c r="E49" s="2"/>
      <x:c r="F49" s="2"/>
      <x:c r="G49" s="2"/>
      <x:c r="H49" s="17" t="n">
        <x:f>Inputs!L95</x:f>
        <x:v>0</x:v>
      </x:c>
    </x:row>
    <x:row r="50">
      <x:c r="B50" t="s">
        <x:v>45</x:v>
      </x:c>
      <x:c r="C50" s="2"/>
      <x:c r="D50" s="2"/>
      <x:c r="E50" s="2"/>
      <x:c r="F50" s="2"/>
      <x:c r="G50" s="2"/>
      <x:c r="H50" s="17" t="n">
        <x:f>Inputs!L95</x:f>
        <x:v>0</x:v>
      </x:c>
    </x:row>
    <x:row r="51">
      <x:c r="B51" t="s">
        <x:v>40</x:v>
      </x:c>
      <x:c r="C51" s="2"/>
      <x:c r="D51" s="2"/>
      <x:c r="E51" s="2"/>
      <x:c r="F51" s="2"/>
      <x:c r="G51" s="2"/>
      <x:c r="H51" s="6" t="n">
        <x:f>H47/C47-1</x:f>
        <x:v>-0.11466931216931209</x:v>
      </x:c>
    </x:row>
    <x:row r="52">
      <x:c r="B52" t="s">
        <x:v>103</x:v>
      </x:c>
      <x:c r="C52" s="7" t="n">
        <x:f>Inputs!T54</x:f>
        <x:v>893</x:v>
      </x:c>
      <x:c r="D52" s="7" t="n">
        <x:f>Inputs!T64</x:f>
        <x:v>767</x:v>
      </x:c>
      <x:c r="E52" s="7" t="n">
        <x:f>Inputs!T74</x:f>
        <x:v>888</x:v>
      </x:c>
      <x:c r="F52" s="1" t="n">
        <x:f>G52-SUM(C52:E52)</x:f>
        <x:v>707</x:v>
      </x:c>
      <x:c r="G52" s="7" t="n">
        <x:f>Inputs!T84</x:f>
        <x:v>3255</x:v>
      </x:c>
      <x:c r="H52" s="5" t="n">
        <x:f>H47-H53</x:f>
        <x:v>769.1400000000001</x:v>
      </x:c>
    </x:row>
    <x:row r="53">
      <x:c r="B53" t="s">
        <x:v>104</x:v>
      </x:c>
      <x:c r="C53" s="7" t="n">
        <x:f>Inputs!T55</x:f>
        <x:v>619</x:v>
      </x:c>
      <x:c r="D53" s="7" t="n">
        <x:f>Inputs!T65</x:f>
        <x:v>656</x:v>
      </x:c>
      <x:c r="E53" s="7" t="n">
        <x:f>Inputs!T75</x:f>
        <x:v>727</x:v>
      </x:c>
      <x:c r="F53" s="1" t="n">
        <x:f>G53-SUM(C53:E53)</x:f>
        <x:v>590</x:v>
      </x:c>
      <x:c r="G53" s="7" t="n">
        <x:f>Inputs!T85</x:f>
        <x:v>2592</x:v>
      </x:c>
      <x:c r="H53" s="5" t="n">
        <x:f>C53*(1+H55)</x:f>
        <x:v>569.48</x:v>
      </x:c>
    </x:row>
    <x:row r="54">
      <x:c r="B54" t="s">
        <x:v>105</x:v>
      </x:c>
      <x:c r="C54" s="1" t="n">
        <x:f>C47-C52-C53</x:f>
        <x:v>0</x:v>
      </x:c>
      <x:c r="D54" s="1" t="n">
        <x:f>D47-D52-D53</x:f>
        <x:v>0</x:v>
      </x:c>
      <x:c r="E54" s="1" t="n">
        <x:f>E47-E52-E53</x:f>
        <x:v>0</x:v>
      </x:c>
      <x:c r="F54" s="1" t="n">
        <x:f>F47-F52-F53</x:f>
        <x:v>0</x:v>
      </x:c>
      <x:c r="G54" s="1" t="n">
        <x:f>G47-G52-G53</x:f>
        <x:v>0</x:v>
      </x:c>
      <x:c r="H54" s="5" t="n">
        <x:f>H47-H52-H53</x:f>
        <x:v>0</x:v>
      </x:c>
    </x:row>
    <x:row r="55">
      <x:c r="B55" t="s">
        <x:v>106</x:v>
      </x:c>
      <x:c r="C55" s="2"/>
      <x:c r="D55" s="2"/>
      <x:c r="E55" s="2"/>
      <x:c r="F55" s="2"/>
      <x:c r="G55" s="2"/>
      <x:c r="H55" s="12">
        <x:v>-0.08</x:v>
      </x:c>
    </x:row>
    <x:row r="56">
      <x:c r="B56" t="s">
        <x:v>107</x:v>
      </x:c>
      <x:c r="C56" s="2" t="n">
        <x:f>C53/C47</x:f>
        <x:v>0.4093915343915344</x:v>
      </x:c>
      <x:c r="D56" s="2" t="n">
        <x:f>D53/D47</x:f>
        <x:v>0.46099789177793393</x:v>
      </x:c>
      <x:c r="E56" s="2" t="n">
        <x:f>E53/E47</x:f>
        <x:v>0.4501547987616099</x:v>
      </x:c>
      <x:c r="F56" s="2" t="n">
        <x:f>F53/F47</x:f>
        <x:v>0.4548959136468774</x:v>
      </x:c>
      <x:c r="G56" s="2" t="n">
        <x:f>G53/G47</x:f>
        <x:v>0.44330425859415085</x:v>
      </x:c>
      <x:c r="H56" s="6" t="n">
        <x:f>H53/H47</x:f>
        <x:v>0.4254231970238006</x:v>
      </x:c>
    </x:row>
    <x:row r="57">
      <x:c r="B57" t="s">
        <x:v>108</x:v>
      </x:c>
      <x:c r="C57" s="1"/>
      <x:c r="D57" s="1" t="n">
        <x:f>(D56-C56)*10000</x:f>
        <x:v>516.0635738639952</x:v>
      </x:c>
      <x:c r="E57" s="1" t="n">
        <x:f>(E56-D56)*10000</x:f>
        <x:v>-108.43093016324023</x:v>
      </x:c>
      <x:c r="F57" s="1" t="n">
        <x:f>(F56-E56)*10000</x:f>
        <x:v>47.41114885267517</x:v>
      </x:c>
      <x:c r="G57" s="1"/>
      <x:c r="H57" s="5" t="n">
        <x:f>(H56-C56)*10000</x:f>
        <x:v>160.31662632266185</x:v>
      </x:c>
    </x:row>
    <x:row r="58">
      <x:c r="B58" t="s">
        <x:v>109</x:v>
      </x:c>
      <x:c r="C58" s="2"/>
      <x:c r="D58" s="2"/>
      <x:c r="E58" s="2"/>
      <x:c r="F58" s="2"/>
      <x:c r="G58" s="2"/>
      <x:c r="H58" s="6" t="n">
        <x:f>H53/C53-1</x:f>
        <x:v>-0.07999999999999996</x:v>
      </x:c>
    </x:row>
    <x:row r="59">
      <x:c r="B59" t="s">
        <x:v>110</x:v>
      </x:c>
      <x:c r="C59" s="1"/>
      <x:c r="D59" s="1" t="n">
        <x:f>D53-C53</x:f>
        <x:v>37</x:v>
      </x:c>
      <x:c r="E59" s="1" t="n">
        <x:f>E53-D53</x:f>
        <x:v>71</x:v>
      </x:c>
      <x:c r="F59" s="1" t="n">
        <x:f>F53-E53</x:f>
        <x:v>-137</x:v>
      </x:c>
      <x:c r="G59" s="1"/>
      <x:c r="H59" s="5" t="n">
        <x:f>H53-F53</x:f>
        <x:v>-20.519999999999982</x:v>
      </x:c>
    </x:row>
    <x:row r="60">
      <x:c r="B60" t="s">
        <x:v>111</x:v>
      </x:c>
      <x:c r="C60" s="15" t="n">
        <x:f>Inputs!N325</x:f>
        <x:v>377</x:v>
      </x:c>
      <x:c r="D60" s="15" t="n">
        <x:f>Inputs!N362</x:f>
        <x:v>191</x:v>
      </x:c>
      <x:c r="E60" s="15" t="n">
        <x:f>Inputs!N399</x:f>
        <x:v>467</x:v>
      </x:c>
      <x:c r="F60" s="15" t="n">
        <x:f>Inputs!N439</x:f>
        <x:v>243</x:v>
      </x:c>
      <x:c r="G60" s="15" t="n">
        <x:f>Inputs!N547</x:f>
        <x:v>1278</x:v>
      </x:c>
      <x:c r="H60" s="18" t="n">
        <x:f>H47*C61</x:f>
        <x:v>333.76966931216936</x:v>
      </x:c>
    </x:row>
    <x:row r="61">
      <x:c r="B61" t="s">
        <x:v>112</x:v>
      </x:c>
      <x:c r="C61" s="2" t="n">
        <x:f>C60/C47</x:f>
        <x:v>0.24933862433862433</x:v>
      </x:c>
      <x:c r="D61" s="2" t="n">
        <x:f>D60/D47</x:f>
        <x:v>0.1342234715390021</x:v>
      </x:c>
      <x:c r="E61" s="2" t="n">
        <x:f>E60/E47</x:f>
        <x:v>0.2891640866873065</x:v>
      </x:c>
      <x:c r="F61" s="2" t="n">
        <x:f>F60/F47</x:f>
        <x:v>0.18735543562066306</x:v>
      </x:c>
      <x:c r="G61" s="2" t="n">
        <x:f>G60/G47</x:f>
        <x:v>0.2185736275012827</x:v>
      </x:c>
      <x:c r="H61" s="6" t="n">
        <x:f>H60/H47</x:f>
        <x:v>0.24933862433862436</x:v>
      </x:c>
    </x:row>
    <x:row r="62">
      <x:c r="B62" t="s">
        <x:v>113</x:v>
      </x:c>
      <x:c r="C62" s="1" t="n">
        <x:f>(C61-Inputs!AT52/SUM(Inputs!AE56,Inputs!AE57,Inputs!AE58))*10000</x:f>
        <x:v>-519.8190387266019</x:v>
      </x:c>
      <x:c r="D62" s="1" t="n">
        <x:f>(D61-Inputs!AT57/SUM(Inputs!AE68,Inputs!AE69,Inputs!AE70))*10000</x:f>
        <x:v>-849.4660443995758</x:v>
      </x:c>
      <x:c r="E62" s="1" t="n">
        <x:f>(E61-Inputs!AT62/SUM(Inputs!AE80,Inputs!AE81,Inputs!AE82))*10000</x:f>
        <x:v>462.32753738662507</x:v>
      </x:c>
      <x:c r="F62" s="1" t="n">
        <x:f>(F61-Inputs!AT67/SUM(Inputs!AE98,Inputs!AE100,Inputs!AE102))*10000</x:f>
        <x:v>-186.06623999933151</x:v>
      </x:c>
      <x:c r="G62" s="1" t="n">
        <x:f>(G61-Inputs!AT72/SUM(Inputs!AE99,Inputs!AE101,Inputs!AE103))*10000</x:f>
        <x:v>-246.69615741960556</x:v>
      </x:c>
      <x:c r="H62" s="5" t="n">
        <x:f>(H61-C61)*10000</x:f>
        <x:v>2.7755575615628914e-13</x:v>
      </x:c>
    </x:row>
    <x:row r="63">
      <x:c r="B63" t="s">
        <x:v>114</x:v>
      </x:c>
      <x:c r="C63" s="2"/>
      <x:c r="D63" s="2"/>
      <x:c r="E63" s="2"/>
      <x:c r="F63" s="2"/>
      <x:c r="G63" s="2"/>
      <x:c r="H63" s="6" t="n">
        <x:f>H52/C52-1</x:f>
        <x:v>-0.13870100783874573</x:v>
      </x:c>
    </x:row>
    <x:row r="64">
      <x:c r="B64" t="s">
        <x:v>115</x:v>
      </x:c>
      <x:c r="C64" s="1"/>
      <x:c r="D64" s="1" t="n">
        <x:f>D52-C52</x:f>
        <x:v>-126</x:v>
      </x:c>
      <x:c r="E64" s="1" t="n">
        <x:f>E52-D52</x:f>
        <x:v>121</x:v>
      </x:c>
      <x:c r="F64" s="1" t="n">
        <x:f>F52-E52</x:f>
        <x:v>-181</x:v>
      </x:c>
      <x:c r="G64" s="1"/>
      <x:c r="H64" s="5" t="n">
        <x:f>H52-F52</x:f>
        <x:v>62.1400000000001</x:v>
      </x:c>
    </x:row>
    <x:row r="65">
      <x:c r="B65" t="s">
        <x:v>116</x:v>
      </x:c>
      <x:c r="C65" s="2" t="n">
        <x:f>C52/C47</x:f>
        <x:v>0.5906084656084656</x:v>
      </x:c>
      <x:c r="D65" s="2" t="n">
        <x:f>D52/D47</x:f>
        <x:v>0.5390021082220661</x:v>
      </x:c>
      <x:c r="E65" s="2" t="n">
        <x:f>E52/E47</x:f>
        <x:v>0.5498452012383901</x:v>
      </x:c>
      <x:c r="F65" s="2" t="n">
        <x:f>F52/F47</x:f>
        <x:v>0.5451040863531226</x:v>
      </x:c>
      <x:c r="G65" s="2" t="n">
        <x:f>G52/G47</x:f>
        <x:v>0.5566957414058491</x:v>
      </x:c>
      <x:c r="H65" s="6" t="n">
        <x:f>H52/H47</x:f>
        <x:v>0.5745768029761994</x:v>
      </x:c>
    </x:row>
    <x:row r="66">
      <x:c r="B66" t="s">
        <x:v>117</x:v>
      </x:c>
      <x:c r="C66" s="1"/>
      <x:c r="D66" s="1" t="n">
        <x:f>(D65-C65)*10000</x:f>
        <x:v>-516.0635738639952</x:v>
      </x:c>
      <x:c r="E66" s="1" t="n">
        <x:f>(E65-D65)*10000</x:f>
        <x:v>108.43093016324023</x:v>
      </x:c>
      <x:c r="F66" s="1" t="n">
        <x:f>(F65-E65)*10000</x:f>
        <x:v>-47.41114885267517</x:v>
      </x:c>
      <x:c r="G66" s="1"/>
      <x:c r="H66" s="5" t="n">
        <x:f>(H65-C65)*10000</x:f>
        <x:v>-160.31662632266185</x:v>
      </x:c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120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94</x:v>
      </x:c>
      <x:c r="C10" s="1"/>
      <x:c r="D10" s="1"/>
      <x:c r="E10" s="1"/>
      <x:c r="F10" s="1"/>
      <x:c r="G10" s="1"/>
      <x:c r="H10" s="5"/>
    </x:row>
    <x:row r="11">
      <x:c r="B11" t="s">
        <x:v>95</x:v>
      </x:c>
      <x:c r="C11" s="7" t="n">
        <x:f>Inputs!N310</x:f>
        <x:v>1061</x:v>
      </x:c>
      <x:c r="D11" s="7" t="n">
        <x:f>Inputs!N347</x:f>
        <x:v>1151</x:v>
      </x:c>
      <x:c r="E11" s="7" t="n">
        <x:f>Inputs!N384</x:f>
        <x:v>1051</x:v>
      </x:c>
      <x:c r="F11" s="7" t="n">
        <x:f>Inputs!N424</x:f>
        <x:v>1114</x:v>
      </x:c>
      <x:c r="G11" s="7" t="n">
        <x:f>Inputs!N533</x:f>
        <x:v>4377</x:v>
      </x:c>
      <x:c r="H11" s="5" t="n">
        <x:f>C11*(1+H17)</x:f>
        <x:v>1041.902</x:v>
      </x:c>
    </x:row>
    <x:row r="12">
      <x:c r="B12" t="s">
        <x:v>43</x:v>
      </x:c>
      <x:c r="C12" s="2" t="n">
        <x:f>(1+C15)/((1+C13)*(1+C14))-1</x:f>
        <x:v>0</x:v>
      </x:c>
      <x:c r="D12" s="2" t="n">
        <x:f>(1+D15)/((1+D13)*(1+D14))-1</x:f>
        <x:v>-0.07000000000000006</x:v>
      </x:c>
      <x:c r="E12" s="2" t="n">
        <x:f>(1+E15)/((1+E13)*(1+E14))-1</x:f>
        <x:v>-0.029999999999999916</x:v>
      </x:c>
      <x:c r="F12" s="2" t="n">
        <x:f>(1+F15)/((1+F13)*(1+F14))-1</x:f>
        <x:v>-0.020000000000000018</x:v>
      </x:c>
      <x:c r="G12" s="2" t="n">
        <x:f>(1+G15)/((1+G13)*(1+G14))-1</x:f>
        <x:v>-0.030000000000000027</x:v>
      </x:c>
      <x:c r="H12" s="6" t="n">
        <x:f>(1+H15)/((1+H13)*(1+H14))-1</x:f>
        <x:v>-0.017999999999999905</x:v>
      </x:c>
    </x:row>
    <x:row r="13">
      <x:c r="B13" t="s">
        <x:v>44</x:v>
      </x:c>
      <x:c r="C13" s="4" t="n">
        <x:f>Inputs!L95</x:f>
        <x:v>0</x:v>
      </x:c>
      <x:c r="D13" s="4" t="n">
        <x:f>Inputs!L95</x:f>
        <x:v>0</x:v>
      </x:c>
      <x:c r="E13" s="4" t="n">
        <x:f>Inputs!L95</x:f>
        <x:v>0</x:v>
      </x:c>
      <x:c r="F13" s="4" t="n">
        <x:f>Inputs!L95</x:f>
        <x:v>0</x:v>
      </x:c>
      <x:c r="G13" s="4" t="n">
        <x:f>Inputs!L95</x:f>
        <x:v>0</x:v>
      </x:c>
      <x:c r="H13" s="17" t="n">
        <x:f>Inputs!L95</x:f>
        <x:v>0</x:v>
      </x:c>
    </x:row>
    <x:row r="14">
      <x:c r="B14" t="s">
        <x:v>45</x:v>
      </x:c>
      <x:c r="C14" s="4" t="n">
        <x:f>(1+C15)/(1+Inputs!AF59)-1</x:f>
        <x:v>0.008555133079847899</x:v>
      </x:c>
      <x:c r="D14" s="4" t="n">
        <x:f>(1+D15)/(1+Inputs!AF71)-1</x:f>
        <x:v>0.0029452257715969488</x:v>
      </x:c>
      <x:c r="E14" s="4" t="n">
        <x:f>(1+E15)/(1+Inputs!AF83)-1</x:f>
        <x:v>0.02994786562659235</x:v>
      </x:c>
      <x:c r="F14" s="4" t="n">
        <x:f>(1+F15)/(1+Inputs!AF104)-1</x:f>
        <x:v>0.020408163265306145</x:v>
      </x:c>
      <x:c r="G14" s="4" t="n">
        <x:f>(1+G15)/(1+Inputs!AF105)-1</x:f>
        <x:v>0.013560452385583677</x:v>
      </x:c>
      <x:c r="H14" s="17" t="n">
        <x:f>Inputs!L95</x:f>
        <x:v>0</x:v>
      </x:c>
    </x:row>
    <x:row r="15">
      <x:c r="B15" t="s">
        <x:v>40</x:v>
      </x:c>
      <x:c r="C15" s="4" t="n">
        <x:f>C11/Inputs!AE59-1</x:f>
        <x:v>0.008555133079847899</x:v>
      </x:c>
      <x:c r="D15" s="4" t="n">
        <x:f>D11/Inputs!AE71-1</x:f>
        <x:v>-0.0672609400324149</x:v>
      </x:c>
      <x:c r="E15" s="4" t="n">
        <x:f>E11/Inputs!AE83-1</x:f>
        <x:v>-0.0009505703422053591</x:v>
      </x:c>
      <x:c r="F15" s="4" t="n">
        <x:f>F11/Inputs!AE104-1</x:f>
        <x:v>0</x:v>
      </x:c>
      <x:c r="G15" s="4" t="n">
        <x:f>G11/Inputs!AE105-1</x:f>
        <x:v>-0.016846361185983816</x:v>
      </x:c>
      <x:c r="H15" s="6" t="n">
        <x:f>H11/C11-1</x:f>
        <x:v>-0.017999999999999905</x:v>
      </x:c>
    </x:row>
    <x:row r="16">
      <x:c r="B16" t="s">
        <x:v>96</x:v>
      </x:c>
      <x:c r="C16" s="1"/>
      <x:c r="D16" s="1" t="n">
        <x:f>D11-C11</x:f>
        <x:v>90</x:v>
      </x:c>
      <x:c r="E16" s="1" t="n">
        <x:f>E11-D11</x:f>
        <x:v>-100</x:v>
      </x:c>
      <x:c r="F16" s="1" t="n">
        <x:f>F11-E11</x:f>
        <x:v>63</x:v>
      </x:c>
      <x:c r="G16" s="1"/>
      <x:c r="H16" s="5" t="n">
        <x:f>H11-F11</x:f>
        <x:v>-72.09799999999996</x:v>
      </x:c>
    </x:row>
    <x:row r="17">
      <x:c r="B17" t="s">
        <x:v>97</x:v>
      </x:c>
      <x:c r="C17" s="2"/>
      <x:c r="D17" s="2"/>
      <x:c r="E17" s="2"/>
      <x:c r="F17" s="2"/>
      <x:c r="G17" s="2"/>
      <x:c r="H17" s="12">
        <x:v>-0.018</x:v>
      </x:c>
    </x:row>
    <x:row r="18">
      <x:c r="B18" t="s">
        <x:v>98</x:v>
      </x:c>
      <x:c r="C18" s="2" t="n">
        <x:f>C11/C47</x:f>
        <x:v>0.7120805369127516</x:v>
      </x:c>
      <x:c r="D18" s="2" t="n">
        <x:f>D11/D47</x:f>
        <x:v>0.6904619076184763</x:v>
      </x:c>
      <x:c r="E18" s="2" t="n">
        <x:f>E11/E47</x:f>
        <x:v>0.7053691275167785</x:v>
      </x:c>
      <x:c r="F18" s="2" t="n">
        <x:f>F11/F47</x:f>
        <x:v>0.6979949874686717</x:v>
      </x:c>
      <x:c r="G18" s="2" t="n">
        <x:f>G11/G47</x:f>
        <x:v>0.7011052378664103</x:v>
      </x:c>
      <x:c r="H18" s="6" t="n">
        <x:f>H11/H47</x:f>
        <x:v>0.7035733000556429</x:v>
      </x:c>
    </x:row>
    <x:row r="19">
      <x:c r="B19" t="s">
        <x:v>99</x:v>
      </x:c>
      <x:c r="C19" s="1"/>
      <x:c r="D19" s="1" t="n">
        <x:f>(D18-C18)*10000</x:f>
        <x:v>-216.18629294275382</x:v>
      </x:c>
      <x:c r="E19" s="1" t="n">
        <x:f>(E18-D18)*10000</x:f>
        <x:v>149.07219898302236</x:v>
      </x:c>
      <x:c r="F19" s="1" t="n">
        <x:f>(F18-E18)*10000</x:f>
        <x:v>-73.7414004810677</x:v>
      </x:c>
      <x:c r="G19" s="1"/>
      <x:c r="H19" s="5" t="n">
        <x:f>(H18-C18)*10000</x:f>
        <x:v>-85.07236857108747</x:v>
      </x:c>
    </x:row>
    <x:row r="20">
      <x:c r="B20" t="s">
        <x:v>100</x:v>
      </x:c>
      <x:c r="C20" s="7" t="n">
        <x:f>Inputs!N311</x:f>
        <x:v>371</x:v>
      </x:c>
      <x:c r="D20" s="7" t="n">
        <x:f>Inputs!N348</x:f>
        <x:v>457</x:v>
      </x:c>
      <x:c r="E20" s="7" t="n">
        <x:f>Inputs!N385</x:f>
        <x:v>381</x:v>
      </x:c>
      <x:c r="F20" s="7" t="n">
        <x:f>Inputs!N425</x:f>
        <x:v>420</x:v>
      </x:c>
      <x:c r="G20" s="7" t="n">
        <x:f>Inputs!N534</x:f>
        <x:v>1629</x:v>
      </x:c>
      <x:c r="H20" s="5" t="n">
        <x:f>C20*(1+H26)</x:f>
        <x:v>382.13</x:v>
      </x:c>
    </x:row>
    <x:row r="21">
      <x:c r="B21" t="s">
        <x:v>43</x:v>
      </x:c>
      <x:c r="C21" s="2" t="n">
        <x:f>(1+C24)/((1+C22)*(1+C23))-1</x:f>
        <x:v>0.050000000000000044</x:v>
      </x:c>
      <x:c r="D21" s="2" t="n">
        <x:f>(1+D24)/((1+D22)*(1+D23))-1</x:f>
        <x:v>0.06000000000000005</x:v>
      </x:c>
      <x:c r="E21" s="2" t="n">
        <x:f>(1+E24)/((1+E22)*(1+E23))-1</x:f>
        <x:v>0.040000000000000036</x:v>
      </x:c>
      <x:c r="F21" s="2" t="n">
        <x:f>(1+F24)/((1+F22)*(1+F23))-1</x:f>
        <x:v>0.040000000000000036</x:v>
      </x:c>
      <x:c r="G21" s="2" t="n">
        <x:f>(1+G24)/((1+G22)*(1+G23))-1</x:f>
        <x:v>0.050000000000000044</x:v>
      </x:c>
      <x:c r="H21" s="6" t="n">
        <x:f>(1+H24)/((1+H22)*(1+H23))-1</x:f>
        <x:v>0.030000000000000027</x:v>
      </x:c>
    </x:row>
    <x:row r="22">
      <x:c r="B22" t="s">
        <x:v>44</x:v>
      </x:c>
      <x:c r="C22" s="4" t="n">
        <x:f>Inputs!L95</x:f>
        <x:v>0</x:v>
      </x:c>
      <x:c r="D22" s="4" t="n">
        <x:f>Inputs!L95</x:f>
        <x:v>0</x:v>
      </x:c>
      <x:c r="E22" s="4" t="n">
        <x:f>Inputs!L95</x:f>
        <x:v>0</x:v>
      </x:c>
      <x:c r="F22" s="4" t="n">
        <x:f>Inputs!L95</x:f>
        <x:v>0</x:v>
      </x:c>
      <x:c r="G22" s="4" t="n">
        <x:f>Inputs!L95</x:f>
        <x:v>0</x:v>
      </x:c>
      <x:c r="H22" s="17" t="n">
        <x:f>Inputs!L95</x:f>
        <x:v>0</x:v>
      </x:c>
    </x:row>
    <x:row r="23">
      <x:c r="B23" t="s">
        <x:v>45</x:v>
      </x:c>
      <x:c r="C23" s="4" t="n">
        <x:f>(1+C24)/(1+Inputs!AF60)-1</x:f>
        <x:v>0.015325670498084198</x:v>
      </x:c>
      <x:c r="D23" s="4" t="n">
        <x:f>(1+D24)/(1+Inputs!AF72)-1</x:f>
        <x:v>-0.01342774491602261</x:v>
      </x:c>
      <x:c r="E23" s="4" t="n">
        <x:f>(1+E24)/(1+Inputs!AF84)-1</x:f>
        <x:v>0.023313278899870893</x:v>
      </x:c>
      <x:c r="F23" s="4" t="n">
        <x:f>(1+F24)/(1+Inputs!AF106)-1</x:f>
        <x:v>0.014688828759180428</x:v>
      </x:c>
      <x:c r="G23" s="4" t="n">
        <x:f>(1+G24)/(1+Inputs!AF107)-1</x:f>
        <x:v>0.006767405209975097</x:v>
      </x:c>
      <x:c r="H23" s="17" t="n">
        <x:f>Inputs!L95</x:f>
        <x:v>0</x:v>
      </x:c>
    </x:row>
    <x:row r="24">
      <x:c r="B24" t="s">
        <x:v>40</x:v>
      </x:c>
      <x:c r="C24" s="4" t="n">
        <x:f>C20/Inputs!AE60-1</x:f>
        <x:v>0.06609195402298851</x:v>
      </x:c>
      <x:c r="D24" s="4" t="n">
        <x:f>D20/Inputs!AE72-1</x:f>
        <x:v>0.04576659038901609</x:v>
      </x:c>
      <x:c r="E24" s="4" t="n">
        <x:f>E20/Inputs!AE84-1</x:f>
        <x:v>0.06424581005586583</x:v>
      </x:c>
      <x:c r="F24" s="4" t="n">
        <x:f>F20/Inputs!AE106-1</x:f>
        <x:v>0.055276381909547645</x:v>
      </x:c>
      <x:c r="G24" s="4" t="n">
        <x:f>G20/Inputs!AE107-1</x:f>
        <x:v>0.057105775470473796</x:v>
      </x:c>
      <x:c r="H24" s="6" t="n">
        <x:f>H20/C20-1</x:f>
        <x:v>0.030000000000000027</x:v>
      </x:c>
    </x:row>
    <x:row r="25">
      <x:c r="B25" t="s">
        <x:v>96</x:v>
      </x:c>
      <x:c r="C25" s="1"/>
      <x:c r="D25" s="1" t="n">
        <x:f>D20-C20</x:f>
        <x:v>86</x:v>
      </x:c>
      <x:c r="E25" s="1" t="n">
        <x:f>E20-D20</x:f>
        <x:v>-76</x:v>
      </x:c>
      <x:c r="F25" s="1" t="n">
        <x:f>F20-E20</x:f>
        <x:v>39</x:v>
      </x:c>
      <x:c r="G25" s="1"/>
      <x:c r="H25" s="5" t="n">
        <x:f>H20-F20</x:f>
        <x:v>-37.870000000000005</x:v>
      </x:c>
    </x:row>
    <x:row r="26">
      <x:c r="B26" t="s">
        <x:v>97</x:v>
      </x:c>
      <x:c r="C26" s="2"/>
      <x:c r="D26" s="2"/>
      <x:c r="E26" s="2"/>
      <x:c r="F26" s="2"/>
      <x:c r="G26" s="2"/>
      <x:c r="H26" s="12">
        <x:v>0.03</x:v>
      </x:c>
    </x:row>
    <x:row r="27">
      <x:c r="B27" t="s">
        <x:v>98</x:v>
      </x:c>
      <x:c r="C27" s="2" t="n">
        <x:f>C20/C47</x:f>
        <x:v>0.24899328859060402</x:v>
      </x:c>
      <x:c r="D27" s="2" t="n">
        <x:f>D20/D47</x:f>
        <x:v>0.2741451709658068</x:v>
      </x:c>
      <x:c r="E27" s="2" t="n">
        <x:f>E20/E47</x:f>
        <x:v>0.2557046979865772</x:v>
      </x:c>
      <x:c r="F27" s="2" t="n">
        <x:f>F20/F47</x:f>
        <x:v>0.2631578947368421</x:v>
      </x:c>
      <x:c r="G27" s="2" t="n">
        <x:f>G20/G47</x:f>
        <x:v>0.26093224411340704</x:v>
      </x:c>
      <x:c r="H27" s="6" t="n">
        <x:f>H20/H47</x:f>
        <x:v>0.2580439092642713</x:v>
      </x:c>
    </x:row>
    <x:row r="28">
      <x:c r="B28" t="s">
        <x:v>99</x:v>
      </x:c>
      <x:c r="C28" s="1"/>
      <x:c r="D28" s="1" t="n">
        <x:f>(D27-C27)*10000</x:f>
        <x:v>251.518823752028</x:v>
      </x:c>
      <x:c r="E28" s="1" t="n">
        <x:f>(E27-D27)*10000</x:f>
        <x:v>-184.40472979229628</x:v>
      </x:c>
      <x:c r="F28" s="1" t="n">
        <x:f>(F27-E27)*10000</x:f>
        <x:v>74.53196750264901</x:v>
      </x:c>
      <x:c r="G28" s="1"/>
      <x:c r="H28" s="5" t="n">
        <x:f>(H27-C27)*10000</x:f>
        <x:v>90.5062067366727</x:v>
      </x:c>
    </x:row>
    <x:row r="29">
      <x:c r="B29" t="s">
        <x:v>101</x:v>
      </x:c>
      <x:c r="C29" s="7" t="n">
        <x:f>Inputs!N312</x:f>
        <x:v>58</x:v>
      </x:c>
      <x:c r="D29" s="7" t="n">
        <x:f>Inputs!N349</x:f>
        <x:v>59</x:v>
      </x:c>
      <x:c r="E29" s="7" t="n">
        <x:f>Inputs!N386</x:f>
        <x:v>58</x:v>
      </x:c>
      <x:c r="F29" s="7" t="n">
        <x:f>Inputs!N426</x:f>
        <x:v>62</x:v>
      </x:c>
      <x:c r="G29" s="7" t="n">
        <x:f>Inputs!N535</x:f>
        <x:v>237</x:v>
      </x:c>
      <x:c r="H29" s="5" t="n">
        <x:f>C29*(1+H35)</x:f>
        <x:v>56.839999999999996</x:v>
      </x:c>
    </x:row>
    <x:row r="30">
      <x:c r="B30" t="s">
        <x:v>43</x:v>
      </x:c>
      <x:c r="C30" s="2" t="n">
        <x:f>(1+C33)/((1+C31)*(1+C32))-1</x:f>
        <x:v>-0.07000000000000017</x:v>
      </x:c>
      <x:c r="D30" s="2" t="n">
        <x:f>(1+D33)/((1+D31)*(1+D32))-1</x:f>
        <x:v>-0.17999999999999994</x:v>
      </x:c>
      <x:c r="E30" s="2" t="n">
        <x:f>(1+E33)/((1+E31)*(1+E32))-1</x:f>
        <x:v>-0.07000000000000006</x:v>
      </x:c>
      <x:c r="F30" s="2" t="n">
        <x:f>(1+F33)/((1+F31)*(1+F32))-1</x:f>
        <x:v>-0.030000000000000027</x:v>
      </x:c>
      <x:c r="G30" s="2" t="n">
        <x:f>(1+G33)/((1+G31)*(1+G32))-1</x:f>
        <x:v>-0.08999999999999997</x:v>
      </x:c>
      <x:c r="H30" s="6" t="n">
        <x:f>(1+H33)/((1+H31)*(1+H32))-1</x:f>
        <x:v>-0.020000000000000018</x:v>
      </x:c>
    </x:row>
    <x:row r="31">
      <x:c r="B31" t="s">
        <x:v>44</x:v>
      </x:c>
      <x:c r="C31" s="4" t="n">
        <x:f>Inputs!L95</x:f>
        <x:v>0</x:v>
      </x:c>
      <x:c r="D31" s="4" t="n">
        <x:f>Inputs!L95</x:f>
        <x:v>0</x:v>
      </x:c>
      <x:c r="E31" s="4" t="n">
        <x:f>Inputs!L95</x:f>
        <x:v>0</x:v>
      </x:c>
      <x:c r="F31" s="4" t="n">
        <x:f>Inputs!L95</x:f>
        <x:v>0</x:v>
      </x:c>
      <x:c r="G31" s="4" t="n">
        <x:f>Inputs!L95</x:f>
        <x:v>0</x:v>
      </x:c>
      <x:c r="H31" s="17" t="n">
        <x:f>Inputs!L95</x:f>
        <x:v>0</x:v>
      </x:c>
    </x:row>
    <x:row r="32">
      <x:c r="B32" t="s">
        <x:v>45</x:v>
      </x:c>
      <x:c r="C32" s="4" t="n">
        <x:f>(1+C33)/(1+Inputs!AF61)-1</x:f>
        <x:v>0.00589663544918495</x:v>
      </x:c>
      <x:c r="D32" s="4" t="n">
        <x:f>(1+D33)/(1+Inputs!AF73)-1</x:f>
        <x:v>-0.014366855997327121</x:v>
      </x:c>
      <x:c r="E32" s="4" t="n">
        <x:f>(1+E33)/(1+Inputs!AF85)-1</x:f>
        <x:v>0.03942652329749108</x:v>
      </x:c>
      <x:c r="F32" s="4" t="n">
        <x:f>(1+F33)/(1+Inputs!AF108)-1</x:f>
        <x:v>0.014563901161839254</x:v>
      </x:c>
      <x:c r="G32" s="4" t="n">
        <x:f>(1+G33)/(1+Inputs!AF109)-1</x:f>
        <x:v>0.009455660618451267</x:v>
      </x:c>
      <x:c r="H32" s="17" t="n">
        <x:f>Inputs!L95</x:f>
        <x:v>0</x:v>
      </x:c>
    </x:row>
    <x:row r="33">
      <x:c r="B33" t="s">
        <x:v>40</x:v>
      </x:c>
      <x:c r="C33" s="4" t="n">
        <x:f>C29/Inputs!AE61-1</x:f>
        <x:v>-0.06451612903225812</x:v>
      </x:c>
      <x:c r="D33" s="4" t="n">
        <x:f>D29/Inputs!AE73-1</x:f>
        <x:v>-0.1917808219178082</x:v>
      </x:c>
      <x:c r="E33" s="4" t="n">
        <x:f>E29/Inputs!AE85-1</x:f>
        <x:v>-0.033333333333333326</x:v>
      </x:c>
      <x:c r="F33" s="4" t="n">
        <x:f>F29/Inputs!AE108-1</x:f>
        <x:v>-0.015873015873015928</x:v>
      </x:c>
      <x:c r="G33" s="4" t="n">
        <x:f>G29/Inputs!AE109-1</x:f>
        <x:v>-0.08139534883720934</x:v>
      </x:c>
      <x:c r="H33" s="6" t="n">
        <x:f>H29/C29-1</x:f>
        <x:v>-0.020000000000000018</x:v>
      </x:c>
    </x:row>
    <x:row r="34">
      <x:c r="B34" t="s">
        <x:v>96</x:v>
      </x:c>
      <x:c r="C34" s="1"/>
      <x:c r="D34" s="1" t="n">
        <x:f>D29-C29</x:f>
        <x:v>1</x:v>
      </x:c>
      <x:c r="E34" s="1" t="n">
        <x:f>E29-D29</x:f>
        <x:v>-1</x:v>
      </x:c>
      <x:c r="F34" s="1" t="n">
        <x:f>F29-E29</x:f>
        <x:v>4</x:v>
      </x:c>
      <x:c r="G34" s="1"/>
      <x:c r="H34" s="5" t="n">
        <x:f>H29-F29</x:f>
        <x:v>-5.160000000000004</x:v>
      </x:c>
    </x:row>
    <x:row r="35">
      <x:c r="B35" t="s">
        <x:v>97</x:v>
      </x:c>
      <x:c r="C35" s="2"/>
      <x:c r="D35" s="2"/>
      <x:c r="E35" s="2"/>
      <x:c r="F35" s="2"/>
      <x:c r="G35" s="2"/>
      <x:c r="H35" s="12">
        <x:v>-0.02</x:v>
      </x:c>
    </x:row>
    <x:row r="36">
      <x:c r="B36" t="s">
        <x:v>98</x:v>
      </x:c>
      <x:c r="C36" s="2" t="n">
        <x:f>C29/C47</x:f>
        <x:v>0.038926174496644296</x:v>
      </x:c>
      <x:c r="D36" s="2" t="n">
        <x:f>D29/D47</x:f>
        <x:v>0.03539292141571686</x:v>
      </x:c>
      <x:c r="E36" s="2" t="n">
        <x:f>E29/E47</x:f>
        <x:v>0.038926174496644296</x:v>
      </x:c>
      <x:c r="F36" s="2" t="n">
        <x:f>F29/F47</x:f>
        <x:v>0.03884711779448621</x:v>
      </x:c>
      <x:c r="G36" s="2" t="n">
        <x:f>G29/G47</x:f>
        <x:v>0.037962518020182606</x:v>
      </x:c>
      <x:c r="H36" s="6" t="n">
        <x:f>H29/H47</x:f>
        <x:v>0.038382790680085786</x:v>
      </x:c>
    </x:row>
    <x:row r="37">
      <x:c r="B37" t="s">
        <x:v>99</x:v>
      </x:c>
      <x:c r="C37" s="1"/>
      <x:c r="D37" s="1" t="n">
        <x:f>(D36-C36)*10000</x:f>
        <x:v>-35.33253080927438</x:v>
      </x:c>
      <x:c r="E37" s="1" t="n">
        <x:f>(E36-D36)*10000</x:f>
        <x:v>35.33253080927438</x:v>
      </x:c>
      <x:c r="F37" s="1" t="n">
        <x:f>(F36-E36)*10000</x:f>
        <x:v>-0.7905670215808264</x:v>
      </x:c>
      <x:c r="G37" s="1"/>
      <x:c r="H37" s="5" t="n">
        <x:f>(H36-C36)*10000</x:f>
        <x:v>-5.433838165585097</x:v>
      </x:c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B47" t="s">
        <x:v>102</x:v>
      </x:c>
      <x:c r="C47" s="3" t="n">
        <x:f>SUM(C11,C20,C29)</x:f>
        <x:v>1490</x:v>
      </x:c>
      <x:c r="D47" s="3" t="n">
        <x:f>SUM(D11,D20,D29)</x:f>
        <x:v>1667</x:v>
      </x:c>
      <x:c r="E47" s="3" t="n">
        <x:f>SUM(E11,E20,E29)</x:f>
        <x:v>1490</x:v>
      </x:c>
      <x:c r="F47" s="3" t="n">
        <x:f>SUM(F11,F20,F29)</x:f>
        <x:v>1596</x:v>
      </x:c>
      <x:c r="G47" s="3" t="n">
        <x:f>SUM(G11,G20,G29)</x:f>
        <x:v>6243</x:v>
      </x:c>
      <x:c r="H47" s="18" t="n">
        <x:f>SUM(H11,H20,H29)</x:f>
        <x:v>1480.872</x:v>
      </x:c>
    </x:row>
    <x:row r="48">
      <x:c r="B48" t="s">
        <x:v>43</x:v>
      </x:c>
      <x:c r="C48" s="2"/>
      <x:c r="D48" s="2"/>
      <x:c r="E48" s="2"/>
      <x:c r="F48" s="2"/>
      <x:c r="G48" s="2"/>
      <x:c r="H48" s="6" t="n">
        <x:f>(1+H51)/((1+H49)*(1+H50))-1</x:f>
        <x:v>-0.00612617449664421</x:v>
      </x:c>
    </x:row>
    <x:row r="49">
      <x:c r="B49" t="s">
        <x:v>44</x:v>
      </x:c>
      <x:c r="C49" s="2"/>
      <x:c r="D49" s="2"/>
      <x:c r="E49" s="2"/>
      <x:c r="F49" s="2"/>
      <x:c r="G49" s="2"/>
      <x:c r="H49" s="17" t="n">
        <x:f>Inputs!L95</x:f>
        <x:v>0</x:v>
      </x:c>
    </x:row>
    <x:row r="50">
      <x:c r="B50" t="s">
        <x:v>45</x:v>
      </x:c>
      <x:c r="C50" s="2"/>
      <x:c r="D50" s="2"/>
      <x:c r="E50" s="2"/>
      <x:c r="F50" s="2"/>
      <x:c r="G50" s="2"/>
      <x:c r="H50" s="17" t="n">
        <x:f>Inputs!L95</x:f>
        <x:v>0</x:v>
      </x:c>
    </x:row>
    <x:row r="51">
      <x:c r="B51" t="s">
        <x:v>40</x:v>
      </x:c>
      <x:c r="C51" s="2"/>
      <x:c r="D51" s="2"/>
      <x:c r="E51" s="2"/>
      <x:c r="F51" s="2"/>
      <x:c r="G51" s="2"/>
      <x:c r="H51" s="6" t="n">
        <x:f>H47/C47-1</x:f>
        <x:v>-0.00612617449664421</x:v>
      </x:c>
    </x:row>
    <x:row r="52">
      <x:c r="B52" t="s">
        <x:v>103</x:v>
      </x:c>
      <x:c r="C52" s="7" t="n">
        <x:f>Inputs!T56</x:f>
        <x:v>949</x:v>
      </x:c>
      <x:c r="D52" s="7" t="n">
        <x:f>Inputs!T66</x:f>
        <x:v>994</x:v>
      </x:c>
      <x:c r="E52" s="7" t="n">
        <x:f>Inputs!T76</x:f>
        <x:v>891</x:v>
      </x:c>
      <x:c r="F52" s="1" t="n">
        <x:f>G52-SUM(C52:E52)</x:f>
        <x:v>945</x:v>
      </x:c>
      <x:c r="G52" s="7" t="n">
        <x:f>Inputs!T86</x:f>
        <x:v>3779</x:v>
      </x:c>
      <x:c r="H52" s="5" t="n">
        <x:f>H47-H53</x:f>
        <x:v>945.282</x:v>
      </x:c>
    </x:row>
    <x:row r="53">
      <x:c r="B53" t="s">
        <x:v>104</x:v>
      </x:c>
      <x:c r="C53" s="7" t="n">
        <x:f>Inputs!T57</x:f>
        <x:v>541</x:v>
      </x:c>
      <x:c r="D53" s="7" t="n">
        <x:f>Inputs!T67</x:f>
        <x:v>673</x:v>
      </x:c>
      <x:c r="E53" s="7" t="n">
        <x:f>Inputs!T77</x:f>
        <x:v>599</x:v>
      </x:c>
      <x:c r="F53" s="1" t="n">
        <x:f>G53-SUM(C53:E53)</x:f>
        <x:v>651</x:v>
      </x:c>
      <x:c r="G53" s="7" t="n">
        <x:f>Inputs!T87</x:f>
        <x:v>2464</x:v>
      </x:c>
      <x:c r="H53" s="5" t="n">
        <x:f>C53*(1+H55)</x:f>
        <x:v>535.59</x:v>
      </x:c>
    </x:row>
    <x:row r="54">
      <x:c r="B54" t="s">
        <x:v>105</x:v>
      </x:c>
      <x:c r="C54" s="1" t="n">
        <x:f>C47-C52-C53</x:f>
        <x:v>0</x:v>
      </x:c>
      <x:c r="D54" s="1" t="n">
        <x:f>D47-D52-D53</x:f>
        <x:v>0</x:v>
      </x:c>
      <x:c r="E54" s="1" t="n">
        <x:f>E47-E52-E53</x:f>
        <x:v>0</x:v>
      </x:c>
      <x:c r="F54" s="1" t="n">
        <x:f>F47-F52-F53</x:f>
        <x:v>0</x:v>
      </x:c>
      <x:c r="G54" s="1" t="n">
        <x:f>G47-G52-G53</x:f>
        <x:v>0</x:v>
      </x:c>
      <x:c r="H54" s="5" t="n">
        <x:f>H47-H52-H53</x:f>
        <x:v>0</x:v>
      </x:c>
    </x:row>
    <x:row r="55">
      <x:c r="B55" t="s">
        <x:v>106</x:v>
      </x:c>
      <x:c r="C55" s="2"/>
      <x:c r="D55" s="2"/>
      <x:c r="E55" s="2"/>
      <x:c r="F55" s="2"/>
      <x:c r="G55" s="2"/>
      <x:c r="H55" s="12">
        <x:v>-0.01</x:v>
      </x:c>
    </x:row>
    <x:row r="56">
      <x:c r="B56" t="s">
        <x:v>107</x:v>
      </x:c>
      <x:c r="C56" s="2" t="n">
        <x:f>C53/C47</x:f>
        <x:v>0.36308724832214767</x:v>
      </x:c>
      <x:c r="D56" s="2" t="n">
        <x:f>D53/D47</x:f>
        <x:v>0.40371925614877024</x:v>
      </x:c>
      <x:c r="E56" s="2" t="n">
        <x:f>E53/E47</x:f>
        <x:v>0.40201342281879193</x:v>
      </x:c>
      <x:c r="F56" s="2" t="n">
        <x:f>F53/F47</x:f>
        <x:v>0.40789473684210525</x:v>
      </x:c>
      <x:c r="G56" s="2" t="n">
        <x:f>G53/G47</x:f>
        <x:v>0.39468204388915584</x:v>
      </x:c>
      <x:c r="H56" s="6" t="n">
        <x:f>H53/H47</x:f>
        <x:v>0.36167204187802865</x:v>
      </x:c>
    </x:row>
    <x:row r="57">
      <x:c r="B57" t="s">
        <x:v>108</x:v>
      </x:c>
      <x:c r="C57" s="1"/>
      <x:c r="D57" s="1" t="n">
        <x:f>(D56-C56)*10000</x:f>
        <x:v>406.3200782662257</x:v>
      </x:c>
      <x:c r="E57" s="1" t="n">
        <x:f>(E56-D56)*10000</x:f>
        <x:v>-17.058333299783122</x:v>
      </x:c>
      <x:c r="F57" s="1" t="n">
        <x:f>(F56-E56)*10000</x:f>
        <x:v>58.81314023313322</x:v>
      </x:c>
      <x:c r="G57" s="1"/>
      <x:c r="H57" s="5" t="n">
        <x:f>(H56-C56)*10000</x:f>
        <x:v>-14.152064441190216</x:v>
      </x:c>
    </x:row>
    <x:row r="58">
      <x:c r="B58" t="s">
        <x:v>109</x:v>
      </x:c>
      <x:c r="C58" s="2"/>
      <x:c r="D58" s="2"/>
      <x:c r="E58" s="2"/>
      <x:c r="F58" s="2"/>
      <x:c r="G58" s="2"/>
      <x:c r="H58" s="6" t="n">
        <x:f>H53/C53-1</x:f>
        <x:v>-0.009999999999999898</x:v>
      </x:c>
    </x:row>
    <x:row r="59">
      <x:c r="B59" t="s">
        <x:v>110</x:v>
      </x:c>
      <x:c r="C59" s="1"/>
      <x:c r="D59" s="1" t="n">
        <x:f>D53-C53</x:f>
        <x:v>132</x:v>
      </x:c>
      <x:c r="E59" s="1" t="n">
        <x:f>E53-D53</x:f>
        <x:v>-74</x:v>
      </x:c>
      <x:c r="F59" s="1" t="n">
        <x:f>F53-E53</x:f>
        <x:v>52</x:v>
      </x:c>
      <x:c r="G59" s="1"/>
      <x:c r="H59" s="5" t="n">
        <x:f>H53-F53</x:f>
        <x:v>-115.40999999999997</x:v>
      </x:c>
    </x:row>
    <x:row r="60">
      <x:c r="B60" t="s">
        <x:v>111</x:v>
      </x:c>
      <x:c r="C60" s="15" t="n">
        <x:f>Inputs!N326</x:f>
        <x:v>350</x:v>
      </x:c>
      <x:c r="D60" s="15" t="n">
        <x:f>Inputs!N363</x:f>
        <x:v>389</x:v>
      </x:c>
      <x:c r="E60" s="15" t="n">
        <x:f>Inputs!N400</x:f>
        <x:v>332</x:v>
      </x:c>
      <x:c r="F60" s="15" t="n">
        <x:f>Inputs!N440</x:f>
        <x:v>316</x:v>
      </x:c>
      <x:c r="G60" s="15" t="n">
        <x:f>Inputs!N548</x:f>
        <x:v>1387</x:v>
      </x:c>
      <x:c r="H60" s="18" t="n">
        <x:f>H47*C61</x:f>
        <x:v>347.8558389261745</x:v>
      </x:c>
    </x:row>
    <x:row r="61">
      <x:c r="B61" t="s">
        <x:v>112</x:v>
      </x:c>
      <x:c r="C61" s="2" t="n">
        <x:f>C60/C47</x:f>
        <x:v>0.2348993288590604</x:v>
      </x:c>
      <x:c r="D61" s="2" t="n">
        <x:f>D60/D47</x:f>
        <x:v>0.23335332933413316</x:v>
      </x:c>
      <x:c r="E61" s="2" t="n">
        <x:f>E60/E47</x:f>
        <x:v>0.22281879194630871</x:v>
      </x:c>
      <x:c r="F61" s="2" t="n">
        <x:f>F60/F47</x:f>
        <x:v>0.19799498746867167</x:v>
      </x:c>
      <x:c r="G61" s="2" t="n">
        <x:f>G60/G47</x:f>
        <x:v>0.2221688290885792</x:v>
      </x:c>
      <x:c r="H61" s="6" t="n">
        <x:f>H60/H47</x:f>
        <x:v>0.2348993288590604</x:v>
      </x:c>
    </x:row>
    <x:row r="62">
      <x:c r="B62" t="s">
        <x:v>113</x:v>
      </x:c>
      <x:c r="C62" s="1" t="n">
        <x:f>(C61-Inputs!AT53/SUM(Inputs!AE59,Inputs!AE60,Inputs!AE61))*10000</x:f>
        <x:v>-400.664714145374</x:v>
      </x:c>
      <x:c r="D62" s="1" t="n">
        <x:f>(D61-Inputs!AT58/SUM(Inputs!AE71,Inputs!AE72,Inputs!AE73))*10000</x:f>
        <x:v>-304.08138555775065</x:v>
      </x:c>
      <x:c r="E62" s="1" t="n">
        <x:f>(E61-Inputs!AT63/SUM(Inputs!AE83,Inputs!AE84,Inputs!AE85))*10000</x:f>
        <x:v>-125.55357713555232</x:v>
      </x:c>
      <x:c r="F62" s="1" t="n">
        <x:f>(F61-Inputs!AT68/SUM(Inputs!AE104,Inputs!AE106,Inputs!AE108))*10000</x:f>
        <x:v>-45.446950710108794</x:v>
      </x:c>
      <x:c r="G62" s="1" t="n">
        <x:f>(G61-Inputs!AT73/SUM(Inputs!AE105,Inputs!AE107,Inputs!AE109))*10000</x:f>
        <x:v>-221.12085965012213</x:v>
      </x:c>
      <x:c r="H62" s="5" t="n">
        <x:f>(H61-C61)*10000</x:f>
        <x:v>0</x:v>
      </x:c>
    </x:row>
    <x:row r="63">
      <x:c r="B63" t="s">
        <x:v>114</x:v>
      </x:c>
      <x:c r="C63" s="2"/>
      <x:c r="D63" s="2"/>
      <x:c r="E63" s="2"/>
      <x:c r="F63" s="2"/>
      <x:c r="G63" s="2"/>
      <x:c r="H63" s="6" t="n">
        <x:f>H52/C52-1</x:f>
        <x:v>-0.003917808219178087</x:v>
      </x:c>
    </x:row>
    <x:row r="64">
      <x:c r="B64" t="s">
        <x:v>115</x:v>
      </x:c>
      <x:c r="C64" s="1"/>
      <x:c r="D64" s="1" t="n">
        <x:f>D52-C52</x:f>
        <x:v>45</x:v>
      </x:c>
      <x:c r="E64" s="1" t="n">
        <x:f>E52-D52</x:f>
        <x:v>-103</x:v>
      </x:c>
      <x:c r="F64" s="1" t="n">
        <x:f>F52-E52</x:f>
        <x:v>54</x:v>
      </x:c>
      <x:c r="G64" s="1"/>
      <x:c r="H64" s="5" t="n">
        <x:f>H52-F52</x:f>
        <x:v>0.2820000000000391</x:v>
      </x:c>
    </x:row>
    <x:row r="65">
      <x:c r="B65" t="s">
        <x:v>116</x:v>
      </x:c>
      <x:c r="C65" s="2" t="n">
        <x:f>C52/C47</x:f>
        <x:v>0.6369127516778523</x:v>
      </x:c>
      <x:c r="D65" s="2" t="n">
        <x:f>D52/D47</x:f>
        <x:v>0.5962807438512298</x:v>
      </x:c>
      <x:c r="E65" s="2" t="n">
        <x:f>E52/E47</x:f>
        <x:v>0.5979865771812081</x:v>
      </x:c>
      <x:c r="F65" s="2" t="n">
        <x:f>F52/F47</x:f>
        <x:v>0.5921052631578947</x:v>
      </x:c>
      <x:c r="G65" s="2" t="n">
        <x:f>G52/G47</x:f>
        <x:v>0.6053179561108442</x:v>
      </x:c>
      <x:c r="H65" s="6" t="n">
        <x:f>H52/H47</x:f>
        <x:v>0.6383279581219714</x:v>
      </x:c>
    </x:row>
    <x:row r="66">
      <x:c r="B66" t="s">
        <x:v>117</x:v>
      </x:c>
      <x:c r="C66" s="1"/>
      <x:c r="D66" s="1" t="n">
        <x:f>(D65-C65)*10000</x:f>
        <x:v>-406.3200782662257</x:v>
      </x:c>
      <x:c r="E66" s="1" t="n">
        <x:f>(E65-D65)*10000</x:f>
        <x:v>17.058333299783122</x:v>
      </x:c>
      <x:c r="F66" s="1" t="n">
        <x:f>(F65-E65)*10000</x:f>
        <x:v>-58.81314023313378</x:v>
      </x:c>
      <x:c r="G66" s="1"/>
      <x:c r="H66" s="5" t="n">
        <x:f>(H65-C65)*10000</x:f>
        <x:v>14.15206444119077</x:v>
      </x:c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121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122</x:v>
      </x:c>
      <x:c r="C10" s="1"/>
      <x:c r="D10" s="1"/>
      <x:c r="E10" s="1"/>
      <x:c r="F10" s="1"/>
      <x:c r="G10" s="1"/>
      <x:c r="H10" s="5"/>
    </x:row>
    <x:row r="11">
      <x:c r="B11" t="s">
        <x:v>123</x:v>
      </x:c>
      <x:c r="C11" s="7" t="n">
        <x:f>Inputs!N314</x:f>
        <x:v>9</x:v>
      </x:c>
      <x:c r="D11" s="7" t="n">
        <x:f>Inputs!N351</x:f>
        <x:v>9</x:v>
      </x:c>
      <x:c r="E11" s="7" t="n">
        <x:f>Inputs!N388</x:f>
        <x:v>7</x:v>
      </x:c>
      <x:c r="F11" s="7" t="n">
        <x:f>Inputs!N428</x:f>
        <x:v>24</x:v>
      </x:c>
      <x:c r="G11" s="7" t="n">
        <x:f>Inputs!N537</x:f>
        <x:v>49</x:v>
      </x:c>
      <x:c r="H11" s="5" t="n">
        <x:f>C11*(1+H17)</x:f>
        <x:v>9.450000000000001</x:v>
      </x:c>
    </x:row>
    <x:row r="12">
      <x:c r="B12" t="s">
        <x:v>43</x:v>
      </x:c>
      <x:c r="C12" s="2" t="n">
        <x:f>(1+C15)/((1+C13)*(1+C14))-1</x:f>
        <x:v>-0.3571428571428571</x:v>
      </x:c>
      <x:c r="D12" s="2" t="n">
        <x:f>(1+D15)/((1+D13)*(1+D14))-1</x:f>
        <x:v>-0.3076923076923077</x:v>
      </x:c>
      <x:c r="E12" s="2" t="n">
        <x:f>(1+E15)/((1+E13)*(1+E14))-1</x:f>
        <x:v>-0.41666666666666663</x:v>
      </x:c>
      <x:c r="F12" s="2" t="n">
        <x:f>(1+F15)/((1+F13)*(1+F14))-1</x:f>
        <x:v>1.6666666666666665</x:v>
      </x:c>
      <x:c r="G12" s="2" t="n">
        <x:f>(1+G15)/((1+G13)*(1+G14))-1</x:f>
        <x:v>0.02083333333333326</x:v>
      </x:c>
      <x:c r="H12" s="6" t="n">
        <x:f>(1+H15)/((1+H13)*(1+H14))-1</x:f>
        <x:v>0.050000000000000044</x:v>
      </x:c>
    </x:row>
    <x:row r="13">
      <x:c r="B13" t="s">
        <x:v>44</x:v>
      </x:c>
      <x:c r="C13" s="4" t="n">
        <x:f>Inputs!L95</x:f>
        <x:v>0</x:v>
      </x:c>
      <x:c r="D13" s="4" t="n">
        <x:f>Inputs!L95</x:f>
        <x:v>0</x:v>
      </x:c>
      <x:c r="E13" s="4" t="n">
        <x:f>Inputs!L95</x:f>
        <x:v>0</x:v>
      </x:c>
      <x:c r="F13" s="4" t="n">
        <x:f>Inputs!L95</x:f>
        <x:v>0</x:v>
      </x:c>
      <x:c r="G13" s="4" t="n">
        <x:f>Inputs!L95</x:f>
        <x:v>0</x:v>
      </x:c>
      <x:c r="H13" s="17" t="n">
        <x:f>Inputs!L95</x:f>
        <x:v>0</x:v>
      </x:c>
    </x:row>
    <x:row r="14">
      <x:c r="B14" t="s">
        <x:v>45</x:v>
      </x:c>
      <x:c r="C14" s="4" t="n">
        <x:f>Inputs!L95</x:f>
        <x:v>0</x:v>
      </x:c>
      <x:c r="D14" s="4" t="n">
        <x:f>Inputs!L95</x:f>
        <x:v>0</x:v>
      </x:c>
      <x:c r="E14" s="4" t="n">
        <x:f>Inputs!L95</x:f>
        <x:v>0</x:v>
      </x:c>
      <x:c r="F14" s="4" t="n">
        <x:f>Inputs!L95</x:f>
        <x:v>0</x:v>
      </x:c>
      <x:c r="G14" s="4" t="n">
        <x:f>Inputs!L95</x:f>
        <x:v>0</x:v>
      </x:c>
      <x:c r="H14" s="17" t="n">
        <x:f>Inputs!L95</x:f>
        <x:v>0</x:v>
      </x:c>
    </x:row>
    <x:row r="15">
      <x:c r="B15" t="s">
        <x:v>40</x:v>
      </x:c>
      <x:c r="C15" s="4" t="n">
        <x:f>C11/Inputs!AJ75-1</x:f>
        <x:v>-0.3571428571428571</x:v>
      </x:c>
      <x:c r="D15" s="4" t="n">
        <x:f>D11/Inputs!AJ76-1</x:f>
        <x:v>-0.3076923076923077</x:v>
      </x:c>
      <x:c r="E15" s="4" t="n">
        <x:f>E11/Inputs!AJ77-1</x:f>
        <x:v>-0.41666666666666663</x:v>
      </x:c>
      <x:c r="F15" s="4" t="n">
        <x:f>F11/Inputs!AJ78-1</x:f>
        <x:v>1.6666666666666665</x:v>
      </x:c>
      <x:c r="G15" s="4" t="n">
        <x:f>G11/Inputs!AJ79-1</x:f>
        <x:v>0.02083333333333326</x:v>
      </x:c>
      <x:c r="H15" s="6" t="n">
        <x:f>H11/C11-1</x:f>
        <x:v>0.050000000000000044</x:v>
      </x:c>
    </x:row>
    <x:row r="16">
      <x:c r="B16" t="s">
        <x:v>96</x:v>
      </x:c>
      <x:c r="C16" s="1"/>
      <x:c r="D16" s="1" t="n">
        <x:f>D11-C11</x:f>
        <x:v>0</x:v>
      </x:c>
      <x:c r="E16" s="1" t="n">
        <x:f>E11-D11</x:f>
        <x:v>-2</x:v>
      </x:c>
      <x:c r="F16" s="1" t="n">
        <x:f>F11-E11</x:f>
        <x:v>17</x:v>
      </x:c>
      <x:c r="G16" s="1"/>
      <x:c r="H16" s="5" t="n">
        <x:f>H11-F11</x:f>
        <x:v>-14.549999999999999</x:v>
      </x:c>
    </x:row>
    <x:row r="17">
      <x:c r="B17" t="s">
        <x:v>97</x:v>
      </x:c>
      <x:c r="C17" s="2"/>
      <x:c r="D17" s="2"/>
      <x:c r="E17" s="2"/>
      <x:c r="F17" s="2"/>
      <x:c r="G17" s="2"/>
      <x:c r="H17" s="12">
        <x:v>0.05</x:v>
      </x:c>
    </x:row>
    <x:row r="18">
      <x:c r="C18" s="1"/>
      <x:c r="D18" s="1"/>
      <x:c r="E18" s="1"/>
      <x:c r="F18" s="1"/>
      <x:c r="G18" s="1"/>
      <x:c r="H18" s="5"/>
    </x:row>
    <x:row r="19">
      <x:c r="C19" s="1"/>
      <x:c r="D19" s="1"/>
      <x:c r="E19" s="1"/>
      <x:c r="F19" s="1"/>
      <x:c r="G19" s="1"/>
      <x:c r="H19" s="5"/>
    </x:row>
    <x:row r="20">
      <x:c r="C20" s="1"/>
      <x:c r="D20" s="1"/>
      <x:c r="E20" s="1"/>
      <x:c r="F20" s="1"/>
      <x:c r="G20" s="1"/>
      <x:c r="H20" s="5"/>
    </x:row>
    <x:row r="21">
      <x:c r="C21" s="1"/>
      <x:c r="D21" s="1"/>
      <x:c r="E21" s="1"/>
      <x:c r="F21" s="1"/>
      <x:c r="G21" s="1"/>
      <x:c r="H21" s="5"/>
    </x:row>
    <x:row r="22">
      <x:c r="C22" s="1"/>
      <x:c r="D22" s="1"/>
      <x:c r="E22" s="1"/>
      <x:c r="F22" s="1"/>
      <x:c r="G22" s="1"/>
      <x:c r="H22" s="5"/>
    </x:row>
    <x:row r="23">
      <x:c r="C23" s="1"/>
      <x:c r="D23" s="1"/>
      <x:c r="E23" s="1"/>
      <x:c r="F23" s="1"/>
      <x:c r="G23" s="1"/>
      <x:c r="H23" s="5"/>
    </x:row>
    <x:row r="24">
      <x:c r="C24" s="1"/>
      <x:c r="D24" s="1"/>
      <x:c r="E24" s="1"/>
      <x:c r="F24" s="1"/>
      <x:c r="G24" s="1"/>
      <x:c r="H24" s="5"/>
    </x:row>
    <x:row r="25">
      <x:c r="C25" s="1"/>
      <x:c r="D25" s="1"/>
      <x:c r="E25" s="1"/>
      <x:c r="F25" s="1"/>
      <x:c r="G25" s="1"/>
      <x:c r="H25" s="5"/>
    </x:row>
    <x:row r="26">
      <x:c r="C26" s="1"/>
      <x:c r="D26" s="1"/>
      <x:c r="E26" s="1"/>
      <x:c r="F26" s="1"/>
      <x:c r="G26" s="1"/>
      <x:c r="H26" s="5"/>
    </x:row>
    <x:row r="27">
      <x:c r="C27" s="1"/>
      <x:c r="D27" s="1"/>
      <x:c r="E27" s="1"/>
      <x:c r="F27" s="1"/>
      <x:c r="G27" s="1"/>
      <x:c r="H27" s="5"/>
    </x:row>
    <x:row r="28">
      <x:c r="C28" s="1"/>
      <x:c r="D28" s="1"/>
      <x:c r="E28" s="1"/>
      <x:c r="F28" s="1"/>
      <x:c r="G28" s="1"/>
      <x:c r="H28" s="5"/>
    </x:row>
    <x:row r="29">
      <x:c r="C29" s="1"/>
      <x:c r="D29" s="1"/>
      <x:c r="E29" s="1"/>
      <x:c r="F29" s="1"/>
      <x:c r="G29" s="1"/>
      <x:c r="H29" s="5"/>
    </x:row>
    <x:row r="30">
      <x:c r="C30" s="1"/>
      <x:c r="D30" s="1"/>
      <x:c r="E30" s="1"/>
      <x:c r="F30" s="1"/>
      <x:c r="G30" s="1"/>
      <x:c r="H30" s="5"/>
    </x:row>
    <x:row r="31">
      <x:c r="C31" s="1"/>
      <x:c r="D31" s="1"/>
      <x:c r="E31" s="1"/>
      <x:c r="F31" s="1"/>
      <x:c r="G31" s="1"/>
      <x:c r="H31" s="5"/>
    </x:row>
    <x:row r="32">
      <x:c r="C32" s="1"/>
      <x:c r="D32" s="1"/>
      <x:c r="E32" s="1"/>
      <x:c r="F32" s="1"/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>
      <x:c r="C35" s="1"/>
      <x:c r="D35" s="1"/>
      <x:c r="E35" s="1"/>
      <x:c r="F35" s="1"/>
      <x:c r="G35" s="1"/>
      <x:c r="H35" s="5"/>
    </x:row>
    <x:row r="36">
      <x:c r="C36" s="1"/>
      <x:c r="D36" s="1"/>
      <x:c r="E36" s="1"/>
      <x:c r="F36" s="1"/>
      <x:c r="G36" s="1"/>
      <x:c r="H36" s="5"/>
    </x:row>
    <x:row r="37">
      <x:c r="C37" s="1"/>
      <x:c r="D37" s="1"/>
      <x:c r="E37" s="1"/>
      <x:c r="F37" s="1"/>
      <x:c r="G37" s="1"/>
      <x:c r="H37" s="5"/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B47" t="s">
        <x:v>102</x:v>
      </x:c>
      <x:c r="C47" s="3" t="n">
        <x:f>C11</x:f>
        <x:v>9</x:v>
      </x:c>
      <x:c r="D47" s="3" t="n">
        <x:f>D11</x:f>
        <x:v>9</x:v>
      </x:c>
      <x:c r="E47" s="3" t="n">
        <x:f>E11</x:f>
        <x:v>7</x:v>
      </x:c>
      <x:c r="F47" s="3" t="n">
        <x:f>F11</x:f>
        <x:v>24</x:v>
      </x:c>
      <x:c r="G47" s="3" t="n">
        <x:f>G11</x:f>
        <x:v>49</x:v>
      </x:c>
      <x:c r="H47" s="18" t="n">
        <x:f>H11</x:f>
        <x:v>9.450000000000001</x:v>
      </x:c>
    </x:row>
    <x:row r="48">
      <x:c r="C48" s="1"/>
      <x:c r="D48" s="1"/>
      <x:c r="E48" s="1"/>
      <x:c r="F48" s="1"/>
      <x:c r="G48" s="1"/>
      <x:c r="H48" s="5"/>
    </x:row>
    <x:row r="49">
      <x:c r="C49" s="1"/>
      <x:c r="D49" s="1"/>
      <x:c r="E49" s="1"/>
      <x:c r="F49" s="1"/>
      <x:c r="G49" s="1"/>
      <x:c r="H49" s="5"/>
    </x:row>
    <x:row r="50">
      <x:c r="C50" s="1"/>
      <x:c r="D50" s="1"/>
      <x:c r="E50" s="1"/>
      <x:c r="F50" s="1"/>
      <x:c r="G50" s="1"/>
      <x:c r="H50" s="5"/>
    </x:row>
    <x:row r="51">
      <x:c r="B51" t="s">
        <x:v>40</x:v>
      </x:c>
      <x:c r="C51" s="2"/>
      <x:c r="D51" s="2"/>
      <x:c r="E51" s="2"/>
      <x:c r="F51" s="2"/>
      <x:c r="G51" s="2"/>
      <x:c r="H51" s="6" t="n">
        <x:f>H15</x:f>
        <x:v>0.050000000000000044</x:v>
      </x:c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B60" t="s">
        <x:v>124</x:v>
      </x:c>
      <x:c r="C60" s="7" t="n">
        <x:f>Inputs!N327</x:f>
        <x:v>-1192</x:v>
      </x:c>
      <x:c r="D60" s="7" t="n">
        <x:f>Inputs!N364</x:f>
        <x:v>-1072</x:v>
      </x:c>
      <x:c r="E60" s="7" t="n">
        <x:f>Inputs!N401</x:f>
        <x:v>-1209</x:v>
      </x:c>
      <x:c r="F60" s="7" t="n">
        <x:f>Inputs!N441</x:f>
        <x:v>-1130</x:v>
      </x:c>
      <x:c r="G60" s="7" t="n">
        <x:f>Inputs!N549</x:f>
        <x:v>-4603</x:v>
      </x:c>
      <x:c r="H60" s="5" t="n">
        <x:f>C60*(1+H17)</x:f>
        <x:v>-1251.6000000000001</x:v>
      </x:c>
    </x:row>
    <x:row r="61">
      <x:c r="B61" t="s">
        <x:v>125</x:v>
      </x:c>
      <x:c r="C61" s="2"/>
      <x:c r="D61" s="2"/>
      <x:c r="E61" s="2"/>
      <x:c r="F61" s="2"/>
      <x:c r="G61" s="2"/>
      <x:c r="H61" s="6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126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127</x:v>
      </x:c>
      <x:c r="C10" s="1"/>
      <x:c r="D10" s="1"/>
      <x:c r="E10" s="1"/>
      <x:c r="F10" s="1"/>
      <x:c r="G10" s="1"/>
      <x:c r="H10" s="5"/>
    </x:row>
    <x:row r="11">
      <x:c r="B11" t="s">
        <x:v>95</x:v>
      </x:c>
      <x:c r="C11" s="7" t="n">
        <x:f>Inputs!AB50</x:f>
        <x:v>321</x:v>
      </x:c>
      <x:c r="D11" s="7" t="n">
        <x:f>Inputs!AB54</x:f>
        <x:v>255</x:v>
      </x:c>
      <x:c r="E11" s="7" t="n">
        <x:f>Inputs!AB58</x:f>
        <x:v>231</x:v>
      </x:c>
      <x:c r="F11" s="1" t="n">
        <x:f>G11-SUM(C11:E11)</x:f>
        <x:v>206</x:v>
      </x:c>
      <x:c r="G11" s="7" t="n">
        <x:f>Inputs!AB62</x:f>
        <x:v>1013</x:v>
      </x:c>
      <x:c r="H11" s="5" t="n">
        <x:f>C11*(1+H17)</x:f>
        <x:v>256.8</x:v>
      </x:c>
    </x:row>
    <x:row r="12">
      <x:c r="B12" t="s">
        <x:v>43</x:v>
      </x:c>
      <x:c r="C12" s="2" t="n">
        <x:f>(1+C15)/((1+C13)*(1+C14))-1</x:f>
        <x:v>-0.2637614678899083</x:v>
      </x:c>
      <x:c r="D12" s="2" t="n">
        <x:f>(1+D15)/((1+D13)*(1+D14))-1</x:f>
        <x:v>-0.2994505494505495</x:v>
      </x:c>
      <x:c r="E12" s="2" t="n">
        <x:f>(1+E15)/((1+E13)*(1+E14))-1</x:f>
        <x:v>-0.33810888252148996</x:v>
      </x:c>
      <x:c r="F12" s="2" t="n">
        <x:f>(1+F15)/((1+F13)*(1+F14))-1</x:f>
        <x:v>-0.3311688311688312</x:v>
      </x:c>
      <x:c r="G12" s="2" t="n">
        <x:f>(1+G15)/((1+G13)*(1+G14))-1</x:f>
        <x:v>-0.3047357584076871</x:v>
      </x:c>
      <x:c r="H12" s="6" t="n">
        <x:f>(1+H15)/((1+H13)*(1+H14))-1</x:f>
        <x:v>-0.19999999999999996</x:v>
      </x:c>
    </x:row>
    <x:row r="13">
      <x:c r="B13" t="s">
        <x:v>44</x:v>
      </x:c>
      <x:c r="C13" s="4" t="n">
        <x:f>Inputs!L95</x:f>
        <x:v>0</x:v>
      </x:c>
      <x:c r="D13" s="4" t="n">
        <x:f>Inputs!L95</x:f>
        <x:v>0</x:v>
      </x:c>
      <x:c r="E13" s="4" t="n">
        <x:f>Inputs!L95</x:f>
        <x:v>0</x:v>
      </x:c>
      <x:c r="F13" s="4" t="n">
        <x:f>Inputs!L95</x:f>
        <x:v>0</x:v>
      </x:c>
      <x:c r="G13" s="4" t="n">
        <x:f>Inputs!L95</x:f>
        <x:v>0</x:v>
      </x:c>
      <x:c r="H13" s="17" t="n">
        <x:f>Inputs!L95</x:f>
        <x:v>0</x:v>
      </x:c>
    </x:row>
    <x:row r="14">
      <x:c r="B14" t="s">
        <x:v>45</x:v>
      </x:c>
      <x:c r="C14" s="4" t="n">
        <x:f>Inputs!L95</x:f>
        <x:v>0</x:v>
      </x:c>
      <x:c r="D14" s="4" t="n">
        <x:f>Inputs!L95</x:f>
        <x:v>0</x:v>
      </x:c>
      <x:c r="E14" s="4" t="n">
        <x:f>Inputs!L95</x:f>
        <x:v>0</x:v>
      </x:c>
      <x:c r="F14" s="4" t="n">
        <x:f>Inputs!L95</x:f>
        <x:v>0</x:v>
      </x:c>
      <x:c r="G14" s="4" t="n">
        <x:f>Inputs!L95</x:f>
        <x:v>0</x:v>
      </x:c>
      <x:c r="H14" s="17" t="n">
        <x:f>Inputs!L95</x:f>
        <x:v>0</x:v>
      </x:c>
    </x:row>
    <x:row r="15">
      <x:c r="B15" t="s">
        <x:v>40</x:v>
      </x:c>
      <x:c r="C15" s="4" t="n">
        <x:f>C11/Inputs!AJ50-1</x:f>
        <x:v>-0.2637614678899083</x:v>
      </x:c>
      <x:c r="D15" s="4" t="n">
        <x:f>D11/Inputs!AJ54-1</x:f>
        <x:v>-0.2994505494505495</x:v>
      </x:c>
      <x:c r="E15" s="4" t="n">
        <x:f>E11/Inputs!AJ58-1</x:f>
        <x:v>-0.33810888252148996</x:v>
      </x:c>
      <x:c r="F15" s="4" t="n">
        <x:f>F11/Inputs!AJ66-1</x:f>
        <x:v>-0.3311688311688312</x:v>
      </x:c>
      <x:c r="G15" s="4" t="n">
        <x:f>G11/Inputs!AJ62-1</x:f>
        <x:v>-0.3047357584076871</x:v>
      </x:c>
      <x:c r="H15" s="6" t="n">
        <x:f>H11/C11-1</x:f>
        <x:v>-0.19999999999999996</x:v>
      </x:c>
    </x:row>
    <x:row r="16">
      <x:c r="B16" t="s">
        <x:v>96</x:v>
      </x:c>
      <x:c r="C16" s="1"/>
      <x:c r="D16" s="1" t="n">
        <x:f>D11-C11</x:f>
        <x:v>-66</x:v>
      </x:c>
      <x:c r="E16" s="1" t="n">
        <x:f>E11-D11</x:f>
        <x:v>-24</x:v>
      </x:c>
      <x:c r="F16" s="1" t="n">
        <x:f>F11-E11</x:f>
        <x:v>-25</x:v>
      </x:c>
      <x:c r="G16" s="1"/>
      <x:c r="H16" s="5" t="n">
        <x:f>H11-F11</x:f>
        <x:v>50.80000000000001</x:v>
      </x:c>
    </x:row>
    <x:row r="17">
      <x:c r="B17" t="s">
        <x:v>97</x:v>
      </x:c>
      <x:c r="C17" s="2"/>
      <x:c r="D17" s="2"/>
      <x:c r="E17" s="2"/>
      <x:c r="F17" s="2"/>
      <x:c r="G17" s="2"/>
      <x:c r="H17" s="12">
        <x:v>-0.2</x:v>
      </x:c>
    </x:row>
    <x:row r="18">
      <x:c r="B18" t="s">
        <x:v>128</x:v>
      </x:c>
      <x:c r="C18" s="2" t="n">
        <x:f>C11/C47</x:f>
        <x:v>0.8770491803278688</x:v>
      </x:c>
      <x:c r="D18" s="2" t="n">
        <x:f>D11/D47</x:f>
        <x:v>0.85</x:v>
      </x:c>
      <x:c r="E18" s="2" t="n">
        <x:f>E11/E47</x:f>
        <x:v>0.875</x:v>
      </x:c>
      <x:c r="F18" s="2" t="n">
        <x:f>F11/F47</x:f>
        <x:v>0.8442622950819673</x:v>
      </x:c>
      <x:c r="G18" s="2" t="n">
        <x:f>G11/G47</x:f>
        <x:v>0.862862010221465</x:v>
      </x:c>
      <x:c r="H18" s="6" t="n">
        <x:f>H11/H47</x:f>
        <x:v>0.875763052893633</x:v>
      </x:c>
    </x:row>
    <x:row r="19">
      <x:c r="B19" t="s">
        <x:v>99</x:v>
      </x:c>
      <x:c r="C19" s="1"/>
      <x:c r="D19" s="1" t="n">
        <x:f>(D18-C18)*10000</x:f>
        <x:v>-270.4918032786885</x:v>
      </x:c>
      <x:c r="E19" s="1" t="n">
        <x:f>(E18-D18)*10000</x:f>
        <x:v>250.00000000000023</x:v>
      </x:c>
      <x:c r="F19" s="1" t="n">
        <x:f>(F18-E18)*10000</x:f>
        <x:v>-307.3770491803274</x:v>
      </x:c>
      <x:c r="G19" s="1"/>
      <x:c r="H19" s="5" t="n">
        <x:f>(H18-C18)*10000</x:f>
        <x:v>-12.861274342358398</x:v>
      </x:c>
    </x:row>
    <x:row r="20">
      <x:c r="B20" t="s">
        <x:v>100</x:v>
      </x:c>
      <x:c r="C20" s="7" t="n">
        <x:f>Inputs!AB51</x:f>
        <x:v>11</x:v>
      </x:c>
      <x:c r="D20" s="7" t="n">
        <x:f>Inputs!AB55</x:f>
        <x:v>15</x:v>
      </x:c>
      <x:c r="E20" s="7" t="n">
        <x:f>Inputs!AB59</x:f>
        <x:v>12</x:v>
      </x:c>
      <x:c r="F20" s="1" t="n">
        <x:f>G20-SUM(C20:E20)</x:f>
        <x:v>10</x:v>
      </x:c>
      <x:c r="G20" s="7" t="n">
        <x:f>Inputs!AB63</x:f>
        <x:v>48</x:v>
      </x:c>
      <x:c r="H20" s="5" t="n">
        <x:f>C20*(1+H26)</x:f>
        <x:v>9.35</x:v>
      </x:c>
    </x:row>
    <x:row r="21">
      <x:c r="B21" t="s">
        <x:v>43</x:v>
      </x:c>
      <x:c r="C21" s="2" t="n">
        <x:f>(1+C24)/((1+C22)*(1+C23))-1</x:f>
        <x:v>-0.3529411764705882</x:v>
      </x:c>
      <x:c r="D21" s="2" t="n">
        <x:f>(1+D24)/((1+D22)*(1+D23))-1</x:f>
        <x:v>-0.42307692307692313</x:v>
      </x:c>
      <x:c r="E21" s="2" t="n">
        <x:f>(1+E24)/((1+E22)*(1+E23))-1</x:f>
        <x:v>-0.4545454545454546</x:v>
      </x:c>
      <x:c r="F21" s="2" t="n">
        <x:f>(1+F24)/((1+F22)*(1+F23))-1</x:f>
        <x:v>-0.33333333333333337</x:v>
      </x:c>
      <x:c r="G21" s="2" t="n">
        <x:f>(1+G24)/((1+G22)*(1+G23))-1</x:f>
        <x:v>-0.4</x:v>
      </x:c>
      <x:c r="H21" s="6" t="n">
        <x:f>(1+H24)/((1+H22)*(1+H23))-1</x:f>
        <x:v>-0.15000000000000002</x:v>
      </x:c>
    </x:row>
    <x:row r="22">
      <x:c r="B22" t="s">
        <x:v>44</x:v>
      </x:c>
      <x:c r="C22" s="4" t="n">
        <x:f>Inputs!L95</x:f>
        <x:v>0</x:v>
      </x:c>
      <x:c r="D22" s="4" t="n">
        <x:f>Inputs!L95</x:f>
        <x:v>0</x:v>
      </x:c>
      <x:c r="E22" s="4" t="n">
        <x:f>Inputs!L95</x:f>
        <x:v>0</x:v>
      </x:c>
      <x:c r="F22" s="4" t="n">
        <x:f>Inputs!L95</x:f>
        <x:v>0</x:v>
      </x:c>
      <x:c r="G22" s="4" t="n">
        <x:f>Inputs!L95</x:f>
        <x:v>0</x:v>
      </x:c>
      <x:c r="H22" s="17" t="n">
        <x:f>Inputs!L95</x:f>
        <x:v>0</x:v>
      </x:c>
    </x:row>
    <x:row r="23">
      <x:c r="B23" t="s">
        <x:v>45</x:v>
      </x:c>
      <x:c r="C23" s="4" t="n">
        <x:f>Inputs!L95</x:f>
        <x:v>0</x:v>
      </x:c>
      <x:c r="D23" s="4" t="n">
        <x:f>Inputs!L95</x:f>
        <x:v>0</x:v>
      </x:c>
      <x:c r="E23" s="4" t="n">
        <x:f>Inputs!L95</x:f>
        <x:v>0</x:v>
      </x:c>
      <x:c r="F23" s="4" t="n">
        <x:f>Inputs!L95</x:f>
        <x:v>0</x:v>
      </x:c>
      <x:c r="G23" s="4" t="n">
        <x:f>Inputs!L95</x:f>
        <x:v>0</x:v>
      </x:c>
      <x:c r="H23" s="17" t="n">
        <x:f>Inputs!L95</x:f>
        <x:v>0</x:v>
      </x:c>
    </x:row>
    <x:row r="24">
      <x:c r="B24" t="s">
        <x:v>40</x:v>
      </x:c>
      <x:c r="C24" s="4" t="n">
        <x:f>C20/Inputs!AJ51-1</x:f>
        <x:v>-0.3529411764705882</x:v>
      </x:c>
      <x:c r="D24" s="4" t="n">
        <x:f>D20/Inputs!AJ55-1</x:f>
        <x:v>-0.42307692307692313</x:v>
      </x:c>
      <x:c r="E24" s="4" t="n">
        <x:f>E20/Inputs!AJ59-1</x:f>
        <x:v>-0.4545454545454546</x:v>
      </x:c>
      <x:c r="F24" s="4" t="n">
        <x:f>F20/Inputs!AJ67-1</x:f>
        <x:v>-0.33333333333333337</x:v>
      </x:c>
      <x:c r="G24" s="4" t="n">
        <x:f>G20/Inputs!AJ63-1</x:f>
        <x:v>-0.4</x:v>
      </x:c>
      <x:c r="H24" s="6" t="n">
        <x:f>H20/C20-1</x:f>
        <x:v>-0.15000000000000002</x:v>
      </x:c>
    </x:row>
    <x:row r="25">
      <x:c r="B25" t="s">
        <x:v>96</x:v>
      </x:c>
      <x:c r="C25" s="1"/>
      <x:c r="D25" s="1" t="n">
        <x:f>D20-C20</x:f>
        <x:v>4</x:v>
      </x:c>
      <x:c r="E25" s="1" t="n">
        <x:f>E20-D20</x:f>
        <x:v>-3</x:v>
      </x:c>
      <x:c r="F25" s="1" t="n">
        <x:f>F20-E20</x:f>
        <x:v>-2</x:v>
      </x:c>
      <x:c r="G25" s="1"/>
      <x:c r="H25" s="5" t="n">
        <x:f>H20-F20</x:f>
        <x:v>-0.6500000000000004</x:v>
      </x:c>
    </x:row>
    <x:row r="26">
      <x:c r="B26" t="s">
        <x:v>97</x:v>
      </x:c>
      <x:c r="C26" s="2"/>
      <x:c r="D26" s="2"/>
      <x:c r="E26" s="2"/>
      <x:c r="F26" s="2"/>
      <x:c r="G26" s="2"/>
      <x:c r="H26" s="12">
        <x:v>-0.15</x:v>
      </x:c>
    </x:row>
    <x:row r="27">
      <x:c r="B27" t="s">
        <x:v>128</x:v>
      </x:c>
      <x:c r="C27" s="2" t="n">
        <x:f>C20/C47</x:f>
        <x:v>0.030054644808743168</x:v>
      </x:c>
      <x:c r="D27" s="2" t="n">
        <x:f>D20/D47</x:f>
        <x:v>0.05</x:v>
      </x:c>
      <x:c r="E27" s="2" t="n">
        <x:f>E20/E47</x:f>
        <x:v>0.045454545454545456</x:v>
      </x:c>
      <x:c r="F27" s="2" t="n">
        <x:f>F20/F47</x:f>
        <x:v>0.040983606557377046</x:v>
      </x:c>
      <x:c r="G27" s="2" t="n">
        <x:f>G20/G47</x:f>
        <x:v>0.04088586030664395</x:v>
      </x:c>
      <x:c r="H27" s="6" t="n">
        <x:f>H20/H47</x:f>
        <x:v>0.03188623265013811</x:v>
      </x:c>
    </x:row>
    <x:row r="28">
      <x:c r="B28" t="s">
        <x:v>99</x:v>
      </x:c>
      <x:c r="C28" s="1"/>
      <x:c r="D28" s="1" t="n">
        <x:f>(D27-C27)*10000</x:f>
        <x:v>199.45355191256834</x:v>
      </x:c>
      <x:c r="E28" s="1" t="n">
        <x:f>(E27-D27)*10000</x:f>
        <x:v>-45.45454545454547</x:v>
      </x:c>
      <x:c r="F28" s="1" t="n">
        <x:f>(F27-E27)*10000</x:f>
        <x:v>-44.7093889716841</x:v>
      </x:c>
      <x:c r="G28" s="1"/>
      <x:c r="H28" s="5" t="n">
        <x:f>(H27-C27)*10000</x:f>
        <x:v>18.315878413949424</x:v>
      </x:c>
    </x:row>
    <x:row r="29">
      <x:c r="B29" t="s">
        <x:v>101</x:v>
      </x:c>
      <x:c r="C29" s="7" t="n">
        <x:f>Inputs!AB52</x:f>
        <x:v>8</x:v>
      </x:c>
      <x:c r="D29" s="7" t="n">
        <x:f>Inputs!AB56</x:f>
        <x:v>5</x:v>
      </x:c>
      <x:c r="E29" s="7" t="n">
        <x:f>Inputs!AB60</x:f>
        <x:v>4</x:v>
      </x:c>
      <x:c r="F29" s="1" t="n">
        <x:f>G29-SUM(C29:E29)</x:f>
        <x:v>4</x:v>
      </x:c>
      <x:c r="G29" s="7" t="n">
        <x:f>Inputs!AB64</x:f>
        <x:v>21</x:v>
      </x:c>
      <x:c r="H29" s="5" t="n">
        <x:f>C29*(1+H35)</x:f>
        <x:v>6.8</x:v>
      </x:c>
    </x:row>
    <x:row r="30">
      <x:c r="B30" t="s">
        <x:v>43</x:v>
      </x:c>
      <x:c r="C30" s="2" t="n">
        <x:f>(1+C33)/((1+C31)*(1+C32))-1</x:f>
        <x:v>-0.33333333333333337</x:v>
      </x:c>
      <x:c r="D30" s="2" t="n">
        <x:f>(1+D33)/((1+D31)*(1+D32))-1</x:f>
        <x:v>-0.16666666666666663</x:v>
      </x:c>
      <x:c r="E30" s="2" t="n">
        <x:f>(1+E33)/((1+E31)*(1+E32))-1</x:f>
        <x:v>-0.4285714285714286</x:v>
      </x:c>
      <x:c r="F30" s="2" t="n">
        <x:f>(1+F33)/((1+F31)*(1+F32))-1</x:f>
        <x:v>-0.4285714285714286</x:v>
      </x:c>
      <x:c r="G30" s="2" t="n">
        <x:f>(1+G33)/((1+G31)*(1+G32))-1</x:f>
        <x:v>-0.34375</x:v>
      </x:c>
      <x:c r="H30" s="6" t="n">
        <x:f>(1+H33)/((1+H31)*(1+H32))-1</x:f>
        <x:v>-0.15000000000000002</x:v>
      </x:c>
    </x:row>
    <x:row r="31">
      <x:c r="B31" t="s">
        <x:v>44</x:v>
      </x:c>
      <x:c r="C31" s="4" t="n">
        <x:f>Inputs!L95</x:f>
        <x:v>0</x:v>
      </x:c>
      <x:c r="D31" s="4" t="n">
        <x:f>Inputs!L95</x:f>
        <x:v>0</x:v>
      </x:c>
      <x:c r="E31" s="4" t="n">
        <x:f>Inputs!L95</x:f>
        <x:v>0</x:v>
      </x:c>
      <x:c r="F31" s="4" t="n">
        <x:f>Inputs!L95</x:f>
        <x:v>0</x:v>
      </x:c>
      <x:c r="G31" s="4" t="n">
        <x:f>Inputs!L95</x:f>
        <x:v>0</x:v>
      </x:c>
      <x:c r="H31" s="17" t="n">
        <x:f>Inputs!L95</x:f>
        <x:v>0</x:v>
      </x:c>
    </x:row>
    <x:row r="32">
      <x:c r="B32" t="s">
        <x:v>45</x:v>
      </x:c>
      <x:c r="C32" s="4" t="n">
        <x:f>Inputs!L95</x:f>
        <x:v>0</x:v>
      </x:c>
      <x:c r="D32" s="4" t="n">
        <x:f>Inputs!L95</x:f>
        <x:v>0</x:v>
      </x:c>
      <x:c r="E32" s="4" t="n">
        <x:f>Inputs!L95</x:f>
        <x:v>0</x:v>
      </x:c>
      <x:c r="F32" s="4" t="n">
        <x:f>Inputs!L95</x:f>
        <x:v>0</x:v>
      </x:c>
      <x:c r="G32" s="4" t="n">
        <x:f>Inputs!L95</x:f>
        <x:v>0</x:v>
      </x:c>
      <x:c r="H32" s="17" t="n">
        <x:f>Inputs!L95</x:f>
        <x:v>0</x:v>
      </x:c>
    </x:row>
    <x:row r="33">
      <x:c r="B33" t="s">
        <x:v>40</x:v>
      </x:c>
      <x:c r="C33" s="4" t="n">
        <x:f>C29/Inputs!AJ52-1</x:f>
        <x:v>-0.33333333333333337</x:v>
      </x:c>
      <x:c r="D33" s="4" t="n">
        <x:f>D29/Inputs!AJ56-1</x:f>
        <x:v>-0.16666666666666663</x:v>
      </x:c>
      <x:c r="E33" s="4" t="n">
        <x:f>E29/Inputs!AJ60-1</x:f>
        <x:v>-0.4285714285714286</x:v>
      </x:c>
      <x:c r="F33" s="4" t="n">
        <x:f>F29/Inputs!AJ68-1</x:f>
        <x:v>-0.4285714285714286</x:v>
      </x:c>
      <x:c r="G33" s="4" t="n">
        <x:f>G29/Inputs!AJ64-1</x:f>
        <x:v>-0.34375</x:v>
      </x:c>
      <x:c r="H33" s="6" t="n">
        <x:f>H29/C29-1</x:f>
        <x:v>-0.15000000000000002</x:v>
      </x:c>
    </x:row>
    <x:row r="34">
      <x:c r="B34" t="s">
        <x:v>96</x:v>
      </x:c>
      <x:c r="C34" s="1"/>
      <x:c r="D34" s="1" t="n">
        <x:f>D29-C29</x:f>
        <x:v>-3</x:v>
      </x:c>
      <x:c r="E34" s="1" t="n">
        <x:f>E29-D29</x:f>
        <x:v>-1</x:v>
      </x:c>
      <x:c r="F34" s="1" t="n">
        <x:f>F29-E29</x:f>
        <x:v>0</x:v>
      </x:c>
      <x:c r="G34" s="1"/>
      <x:c r="H34" s="5" t="n">
        <x:f>H29-F29</x:f>
        <x:v>2.8</x:v>
      </x:c>
    </x:row>
    <x:row r="35">
      <x:c r="B35" t="s">
        <x:v>97</x:v>
      </x:c>
      <x:c r="C35" s="2"/>
      <x:c r="D35" s="2"/>
      <x:c r="E35" s="2"/>
      <x:c r="F35" s="2"/>
      <x:c r="G35" s="2"/>
      <x:c r="H35" s="12">
        <x:v>-0.15</x:v>
      </x:c>
    </x:row>
    <x:row r="36">
      <x:c r="B36" t="s">
        <x:v>128</x:v>
      </x:c>
      <x:c r="C36" s="2" t="n">
        <x:f>C29/C47</x:f>
        <x:v>0.02185792349726776</x:v>
      </x:c>
      <x:c r="D36" s="2" t="n">
        <x:f>D29/D47</x:f>
        <x:v>0.016666666666666666</x:v>
      </x:c>
      <x:c r="E36" s="2" t="n">
        <x:f>E29/E47</x:f>
        <x:v>0.015151515151515152</x:v>
      </x:c>
      <x:c r="F36" s="2" t="n">
        <x:f>F29/F47</x:f>
        <x:v>0.01639344262295082</x:v>
      </x:c>
      <x:c r="G36" s="2" t="n">
        <x:f>G29/G47</x:f>
        <x:v>0.01788756388415673</x:v>
      </x:c>
      <x:c r="H36" s="6" t="n">
        <x:f>H29/H47</x:f>
        <x:v>0.023189987381918627</x:v>
      </x:c>
    </x:row>
    <x:row r="37">
      <x:c r="B37" t="s">
        <x:v>99</x:v>
      </x:c>
      <x:c r="C37" s="1"/>
      <x:c r="D37" s="1" t="n">
        <x:f>(D36-C36)*10000</x:f>
        <x:v>-51.91256830601093</x:v>
      </x:c>
      <x:c r="E37" s="1" t="n">
        <x:f>(E36-D36)*10000</x:f>
        <x:v>-15.151515151515145</x:v>
      </x:c>
      <x:c r="F37" s="1" t="n">
        <x:f>(F36-E36)*10000</x:f>
        <x:v>12.419274714356686</x:v>
      </x:c>
      <x:c r="G37" s="1"/>
      <x:c r="H37" s="5" t="n">
        <x:f>(H36-C36)*10000</x:f>
        <x:v>13.320638846508679</x:v>
      </x:c>
    </x:row>
    <x:row r="38">
      <x:c r="B38" t="s">
        <x:v>129</x:v>
      </x:c>
      <x:c r="C38" s="7" t="n">
        <x:f>Inputs!AB53</x:f>
        <x:v>26</x:v>
      </x:c>
      <x:c r="D38" s="7" t="n">
        <x:f>Inputs!AB57</x:f>
        <x:v>25</x:v>
      </x:c>
      <x:c r="E38" s="7" t="n">
        <x:f>Inputs!AB61</x:f>
        <x:v>17</x:v>
      </x:c>
      <x:c r="F38" s="1" t="n">
        <x:f>G38-SUM(C38:E38)</x:f>
        <x:v>24</x:v>
      </x:c>
      <x:c r="G38" s="7" t="n">
        <x:f>Inputs!AB65</x:f>
        <x:v>92</x:v>
      </x:c>
      <x:c r="H38" s="5" t="n">
        <x:f>C38*(1+H44)</x:f>
        <x:v>20.28</x:v>
      </x:c>
    </x:row>
    <x:row r="39">
      <x:c r="B39" t="s">
        <x:v>43</x:v>
      </x:c>
      <x:c r="C39" s="2" t="n">
        <x:f>(1+C42)/((1+C40)*(1+C41))-1</x:f>
        <x:v>-0.2777777777777778</x:v>
      </x:c>
      <x:c r="D39" s="2" t="n">
        <x:f>(1+D42)/((1+D40)*(1+D41))-1</x:f>
        <x:v>-0.24242424242424243</x:v>
      </x:c>
      <x:c r="E39" s="2" t="n">
        <x:f>(1+E42)/((1+E40)*(1+E41))-1</x:f>
        <x:v>-0.37037037037037035</x:v>
      </x:c>
      <x:c r="F39" s="2" t="n">
        <x:f>(1+F42)/((1+F40)*(1+F41))-1</x:f>
        <x:v>-0.11111111111111116</x:v>
      </x:c>
      <x:c r="G39" s="2" t="n">
        <x:f>(1+G42)/((1+G40)*(1+G41))-1</x:f>
        <x:v>-0.2520325203252033</x:v>
      </x:c>
      <x:c r="H39" s="6" t="n">
        <x:f>(1+H42)/((1+H40)*(1+H41))-1</x:f>
        <x:v>-0.21999999999999997</x:v>
      </x:c>
    </x:row>
    <x:row r="40">
      <x:c r="B40" t="s">
        <x:v>44</x:v>
      </x:c>
      <x:c r="C40" s="4" t="n">
        <x:f>Inputs!L95</x:f>
        <x:v>0</x:v>
      </x:c>
      <x:c r="D40" s="4" t="n">
        <x:f>Inputs!L95</x:f>
        <x:v>0</x:v>
      </x:c>
      <x:c r="E40" s="4" t="n">
        <x:f>Inputs!L95</x:f>
        <x:v>0</x:v>
      </x:c>
      <x:c r="F40" s="4" t="n">
        <x:f>Inputs!L95</x:f>
        <x:v>0</x:v>
      </x:c>
      <x:c r="G40" s="4" t="n">
        <x:f>Inputs!L95</x:f>
        <x:v>0</x:v>
      </x:c>
      <x:c r="H40" s="17" t="n">
        <x:f>Inputs!L95</x:f>
        <x:v>0</x:v>
      </x:c>
    </x:row>
    <x:row r="41">
      <x:c r="B41" t="s">
        <x:v>45</x:v>
      </x:c>
      <x:c r="C41" s="4" t="n">
        <x:f>Inputs!L95</x:f>
        <x:v>0</x:v>
      </x:c>
      <x:c r="D41" s="4" t="n">
        <x:f>Inputs!L95</x:f>
        <x:v>0</x:v>
      </x:c>
      <x:c r="E41" s="4" t="n">
        <x:f>Inputs!L95</x:f>
        <x:v>0</x:v>
      </x:c>
      <x:c r="F41" s="4" t="n">
        <x:f>Inputs!L95</x:f>
        <x:v>0</x:v>
      </x:c>
      <x:c r="G41" s="4" t="n">
        <x:f>Inputs!L95</x:f>
        <x:v>0</x:v>
      </x:c>
      <x:c r="H41" s="17" t="n">
        <x:f>Inputs!L95</x:f>
        <x:v>0</x:v>
      </x:c>
    </x:row>
    <x:row r="42">
      <x:c r="B42" t="s">
        <x:v>40</x:v>
      </x:c>
      <x:c r="C42" s="4" t="n">
        <x:f>C38/Inputs!AJ53-1</x:f>
        <x:v>-0.2777777777777778</x:v>
      </x:c>
      <x:c r="D42" s="4" t="n">
        <x:f>D38/Inputs!AJ57-1</x:f>
        <x:v>-0.24242424242424243</x:v>
      </x:c>
      <x:c r="E42" s="4" t="n">
        <x:f>E38/Inputs!AJ61-1</x:f>
        <x:v>-0.37037037037037035</x:v>
      </x:c>
      <x:c r="F42" s="4" t="n">
        <x:f>F38/Inputs!AJ69-1</x:f>
        <x:v>-0.11111111111111116</x:v>
      </x:c>
      <x:c r="G42" s="4" t="n">
        <x:f>G38/Inputs!AJ65-1</x:f>
        <x:v>-0.2520325203252033</x:v>
      </x:c>
      <x:c r="H42" s="6" t="n">
        <x:f>H38/C38-1</x:f>
        <x:v>-0.21999999999999997</x:v>
      </x:c>
    </x:row>
    <x:row r="43">
      <x:c r="B43" t="s">
        <x:v>96</x:v>
      </x:c>
      <x:c r="C43" s="1"/>
      <x:c r="D43" s="1" t="n">
        <x:f>D38-C38</x:f>
        <x:v>-1</x:v>
      </x:c>
      <x:c r="E43" s="1" t="n">
        <x:f>E38-D38</x:f>
        <x:v>-8</x:v>
      </x:c>
      <x:c r="F43" s="1" t="n">
        <x:f>F38-E38</x:f>
        <x:v>7</x:v>
      </x:c>
      <x:c r="G43" s="1"/>
      <x:c r="H43" s="5" t="n">
        <x:f>H38-F38</x:f>
        <x:v>-3.719999999999999</x:v>
      </x:c>
    </x:row>
    <x:row r="44">
      <x:c r="B44" t="s">
        <x:v>97</x:v>
      </x:c>
      <x:c r="C44" s="2"/>
      <x:c r="D44" s="2"/>
      <x:c r="E44" s="2"/>
      <x:c r="F44" s="2"/>
      <x:c r="G44" s="2"/>
      <x:c r="H44" s="12">
        <x:v>-0.22</x:v>
      </x:c>
    </x:row>
    <x:row r="45">
      <x:c r="B45" t="s">
        <x:v>128</x:v>
      </x:c>
      <x:c r="C45" s="2" t="n">
        <x:f>C38/C47</x:f>
        <x:v>0.07103825136612021</x:v>
      </x:c>
      <x:c r="D45" s="2" t="n">
        <x:f>D38/D47</x:f>
        <x:v>0.08333333333333333</x:v>
      </x:c>
      <x:c r="E45" s="2" t="n">
        <x:f>E38/E47</x:f>
        <x:v>0.06439393939393939</x:v>
      </x:c>
      <x:c r="F45" s="2" t="n">
        <x:f>F38/F47</x:f>
        <x:v>0.09836065573770492</x:v>
      </x:c>
      <x:c r="G45" s="2" t="n">
        <x:f>G38/G47</x:f>
        <x:v>0.07836456558773425</x:v>
      </x:c>
      <x:c r="H45" s="6" t="n">
        <x:f>H38/H47</x:f>
        <x:v>0.06916072707431027</x:v>
      </x:c>
    </x:row>
    <x:row r="46">
      <x:c r="B46" t="s">
        <x:v>99</x:v>
      </x:c>
      <x:c r="C46" s="1"/>
      <x:c r="D46" s="1" t="n">
        <x:f>(D45-C45)*10000</x:f>
        <x:v>122.95081967213115</x:v>
      </x:c>
      <x:c r="E46" s="1" t="n">
        <x:f>(E45-D45)*10000</x:f>
        <x:v>-189.39393939393938</x:v>
      </x:c>
      <x:c r="F46" s="1" t="n">
        <x:f>(F45-E45)*10000</x:f>
        <x:v>339.66716343765523</x:v>
      </x:c>
      <x:c r="G46" s="1"/>
      <x:c r="H46" s="5" t="n">
        <x:f>(H45-C45)*10000</x:f>
        <x:v>-18.775242918099426</x:v>
      </x:c>
    </x:row>
    <x:row r="47">
      <x:c r="B47" t="s">
        <x:v>130</x:v>
      </x:c>
      <x:c r="C47" s="3" t="n">
        <x:f>SUM(C11,C20,C29,C38)</x:f>
        <x:v>366</x:v>
      </x:c>
      <x:c r="D47" s="3" t="n">
        <x:f>SUM(D11,D20,D29,D38)</x:f>
        <x:v>300</x:v>
      </x:c>
      <x:c r="E47" s="3" t="n">
        <x:f>SUM(E11,E20,E29,E38)</x:f>
        <x:v>264</x:v>
      </x:c>
      <x:c r="F47" s="3" t="n">
        <x:f>SUM(F11,F20,F29,F38)</x:f>
        <x:v>244</x:v>
      </x:c>
      <x:c r="G47" s="3" t="n">
        <x:f>SUM(G11,G20,G29,G38)</x:f>
        <x:v>1174</x:v>
      </x:c>
      <x:c r="H47" s="18" t="n">
        <x:f>SUM(H11,H20,H29,H38)</x:f>
        <x:v>293.23</x:v>
      </x:c>
    </x:row>
    <x:row r="48">
      <x:c r="C48" s="2"/>
      <x:c r="D48" s="2"/>
      <x:c r="E48" s="2"/>
      <x:c r="F48" s="2"/>
      <x:c r="G48" s="2"/>
      <x:c r="H48" s="6"/>
    </x:row>
    <x:row r="49">
      <x:c r="C49" s="2"/>
      <x:c r="D49" s="2"/>
      <x:c r="E49" s="2"/>
      <x:c r="F49" s="2"/>
      <x:c r="G49" s="2"/>
      <x:c r="H49" s="17"/>
    </x:row>
    <x:row r="50">
      <x:c r="C50" s="2"/>
      <x:c r="D50" s="2"/>
      <x:c r="E50" s="2"/>
      <x:c r="F50" s="2"/>
      <x:c r="G50" s="2"/>
      <x:c r="H50" s="17"/>
    </x:row>
    <x:row r="51">
      <x:c r="B51" t="s">
        <x:v>131</x:v>
      </x:c>
      <x:c r="C51" s="2"/>
      <x:c r="D51" s="2"/>
      <x:c r="E51" s="2"/>
      <x:c r="F51" s="2"/>
      <x:c r="G51" s="2"/>
      <x:c r="H51" s="6" t="n">
        <x:f>H47/C47-1</x:f>
        <x:v>-0.19882513661202184</x:v>
      </x:c>
    </x:row>
    <x:row r="52">
      <x:c r="B52" t="s">
        <x:v>103</x:v>
      </x:c>
      <x:c r="C52" s="7" t="n">
        <x:f>Inputs!T58</x:f>
        <x:v>195</x:v>
      </x:c>
      <x:c r="D52" s="7" t="n">
        <x:f>Inputs!T68</x:f>
        <x:v>143</x:v>
      </x:c>
      <x:c r="E52" s="7" t="n">
        <x:f>Inputs!T78</x:f>
        <x:v>142</x:v>
      </x:c>
      <x:c r="F52" s="1" t="n">
        <x:f>G52-SUM(C52:E52)</x:f>
        <x:v>125</x:v>
      </x:c>
      <x:c r="G52" s="7" t="n">
        <x:f>Inputs!T88</x:f>
        <x:v>605</x:v>
      </x:c>
      <x:c r="H52" s="5" t="n">
        <x:f>H47-H53-H54</x:f>
        <x:v>154.05</x:v>
      </x:c>
    </x:row>
    <x:row r="53">
      <x:c r="B53" t="s">
        <x:v>132</x:v>
      </x:c>
      <x:c r="C53" s="7" t="n">
        <x:f>Inputs!T59</x:f>
        <x:v>145</x:v>
      </x:c>
      <x:c r="D53" s="7" t="n">
        <x:f>Inputs!T69</x:f>
        <x:v>132</x:v>
      </x:c>
      <x:c r="E53" s="7" t="n">
        <x:f>Inputs!T79</x:f>
        <x:v>105</x:v>
      </x:c>
      <x:c r="F53" s="1" t="n">
        <x:f>G53-SUM(C53:E53)</x:f>
        <x:v>95</x:v>
      </x:c>
      <x:c r="G53" s="14" t="n">
        <x:f>Inputs!T89</x:f>
        <x:v>477</x:v>
      </x:c>
      <x:c r="H53" s="5" t="n">
        <x:f>C53*(1+H56)</x:f>
        <x:v>118.9</x:v>
      </x:c>
    </x:row>
    <x:row r="54">
      <x:c r="B54" t="s">
        <x:v>133</x:v>
      </x:c>
      <x:c r="C54" s="14" t="n">
        <x:f>C38</x:f>
        <x:v>26</x:v>
      </x:c>
      <x:c r="D54" s="14" t="n">
        <x:f>D38</x:f>
        <x:v>25</x:v>
      </x:c>
      <x:c r="E54" s="14" t="n">
        <x:f>E38</x:f>
        <x:v>17</x:v>
      </x:c>
      <x:c r="F54" s="14" t="n">
        <x:f>F38</x:f>
        <x:v>24</x:v>
      </x:c>
      <x:c r="G54" s="14" t="n">
        <x:f>G38</x:f>
        <x:v>92</x:v>
      </x:c>
      <x:c r="H54" s="5" t="n">
        <x:f>H38</x:f>
        <x:v>20.28</x:v>
      </x:c>
    </x:row>
    <x:row r="55">
      <x:c r="B55" t="s">
        <x:v>105</x:v>
      </x:c>
      <x:c r="C55" s="2" t="n">
        <x:f>C47-SUM(C52:C54)</x:f>
        <x:v>0</x:v>
      </x:c>
      <x:c r="D55" s="2" t="n">
        <x:f>D47-SUM(D52:D54)</x:f>
        <x:v>0</x:v>
      </x:c>
      <x:c r="E55" s="2" t="n">
        <x:f>E47-SUM(E52:E54)</x:f>
        <x:v>0</x:v>
      </x:c>
      <x:c r="F55" s="2" t="n">
        <x:f>F47-SUM(F52:F54)</x:f>
        <x:v>0</x:v>
      </x:c>
      <x:c r="G55" s="2" t="n">
        <x:f>G47-SUM(G52:G54)</x:f>
        <x:v>0</x:v>
      </x:c>
      <x:c r="H55" s="6" t="n">
        <x:f>H47-SUM(H52:H54)</x:f>
        <x:v>0</x:v>
      </x:c>
    </x:row>
    <x:row r="56">
      <x:c r="B56" t="s">
        <x:v>134</x:v>
      </x:c>
      <x:c r="G56" s="2"/>
      <x:c r="H56" s="12">
        <x:v>-0.18</x:v>
      </x:c>
    </x:row>
    <x:row r="57">
      <x:c r="B57" t="s">
        <x:v>135</x:v>
      </x:c>
      <x:c r="C57" s="1"/>
      <x:c r="D57" s="1"/>
      <x:c r="E57" s="1"/>
      <x:c r="F57" s="1"/>
      <x:c r="G57" s="1"/>
      <x:c r="H57" s="5" t="n">
        <x:f>(H53/H47-C53/C47)*10000</x:f>
        <x:v>93.08886569393215</x:v>
      </x:c>
    </x:row>
    <x:row r="58">
      <x:c r="B58" t="s">
        <x:v>109</x:v>
      </x:c>
      <x:c r="C58" s="2"/>
      <x:c r="D58" s="2"/>
      <x:c r="E58" s="2"/>
      <x:c r="F58" s="2"/>
      <x:c r="G58" s="2"/>
      <x:c r="H58" s="6" t="n">
        <x:f>H53/C53-1</x:f>
        <x:v>-0.17999999999999994</x:v>
      </x:c>
    </x:row>
    <x:row r="59">
      <x:c r="B59" t="s">
        <x:v>110</x:v>
      </x:c>
      <x:c r="C59" s="1"/>
      <x:c r="D59" s="1" t="n">
        <x:f>D53-C53</x:f>
        <x:v>-13</x:v>
      </x:c>
      <x:c r="E59" s="1" t="n">
        <x:f>E53-D53</x:f>
        <x:v>-27</x:v>
      </x:c>
      <x:c r="F59" s="1" t="n">
        <x:f>F53-E53</x:f>
        <x:v>-10</x:v>
      </x:c>
      <x:c r="G59" s="1"/>
      <x:c r="H59" s="5" t="n">
        <x:f>H53-F53</x:f>
        <x:v>23.900000000000006</x:v>
      </x:c>
    </x:row>
    <x:row r="60">
      <x:c r="B60" t="s">
        <x:v>111</x:v>
      </x:c>
      <x:c r="C60" s="30" t="n">
        <x:f>Inputs!N329</x:f>
        <x:v>39</x:v>
      </x:c>
      <x:c r="D60" s="15" t="n">
        <x:f>Inputs!N366</x:f>
        <x:v>-4</x:v>
      </x:c>
      <x:c r="E60" s="15" t="n">
        <x:f>Inputs!N403</x:f>
        <x:v>-40</x:v>
      </x:c>
      <x:c r="F60" s="15" t="n">
        <x:f>Inputs!N443</x:f>
        <x:v>23</x:v>
      </x:c>
      <x:c r="G60" s="15" t="n">
        <x:f>Inputs!N551</x:f>
        <x:v>18</x:v>
      </x:c>
      <x:c r="H60" s="18" t="n">
        <x:f>H47*(C60/C47)</x:f>
        <x:v>31.245819672131148</x:v>
      </x:c>
    </x:row>
    <x:row r="61">
      <x:c r="B61" t="s">
        <x:v>112</x:v>
      </x:c>
      <x:c r="C61" s="2" t="n">
        <x:f>C60/C47</x:f>
        <x:v>0.10655737704918032</x:v>
      </x:c>
      <x:c r="D61" s="2" t="n">
        <x:f>D60/D47</x:f>
        <x:v>-0.013333333333333334</x:v>
      </x:c>
      <x:c r="E61" s="2" t="n">
        <x:f>E60/E47</x:f>
        <x:v>-0.15151515151515152</x:v>
      </x:c>
      <x:c r="F61" s="2" t="n">
        <x:f>F60/F47</x:f>
        <x:v>0.0942622950819672</x:v>
      </x:c>
      <x:c r="G61" s="2" t="n">
        <x:f>G60/G47</x:f>
        <x:v>0.015332197614991482</x:v>
      </x:c>
      <x:c r="H61" s="6" t="n">
        <x:f>H60/H47</x:f>
        <x:v>0.10655737704918032</x:v>
      </x:c>
    </x:row>
    <x:row r="62">
      <x:c r="B62" t="s">
        <x:v>113</x:v>
      </x:c>
      <x:c r="C62" s="1" t="n">
        <x:f>(C61-Inputs!AT54/SUM(Inputs!AJ50,Inputs!AJ51,Inputs!AJ52,Inputs!AJ53))*10000</x:f>
        <x:v>-1349.5958901868394</x:v>
      </x:c>
      <x:c r="D62" s="1" t="n">
        <x:f>(D61-Inputs!AT59/SUM(Inputs!AJ54,Inputs!AJ55,Inputs!AJ56,Inputs!AJ57))*10000</x:f>
        <x:v>-1368.7645687645686</x:v>
      </x:c>
      <x:c r="E62" s="1" t="n">
        <x:f>(E61-Inputs!AT64/SUM(Inputs!AJ58,Inputs!AJ59,Inputs!AJ60,Inputs!AJ61))*10000</x:f>
        <x:v>-2478.114478114478</x:v>
      </x:c>
      <x:c r="F62" s="1" t="n">
        <x:f>(F61-Inputs!AT69/SUM(Inputs!AJ66,Inputs!AJ67,Inputs!AJ68,Inputs!AJ69))*10000</x:f>
        <x:v>186.32042981126875</x:v>
      </x:c>
      <x:c r="G62" s="1" t="n">
        <x:f>(G61-Inputs!AT74/SUM(Inputs!AJ62,Inputs!AJ63,Inputs!AJ64,Inputs!AJ65))*10000</x:f>
        <x:v>-1265.117740162142</x:v>
      </x:c>
      <x:c r="H62" s="5" t="n">
        <x:f>(H61-C61)*10000</x:f>
        <x:v>0</x:v>
      </x:c>
    </x:row>
    <x:row r="63">
      <x:c r="B63" t="s">
        <x:v>114</x:v>
      </x:c>
      <x:c r="C63" s="2"/>
      <x:c r="D63" s="2"/>
      <x:c r="E63" s="2"/>
      <x:c r="F63" s="2"/>
      <x:c r="G63" s="2"/>
      <x:c r="H63" s="6" t="n">
        <x:f>H52/C52-1</x:f>
        <x:v>-0.20999999999999996</x:v>
      </x:c>
    </x:row>
    <x:row r="64">
      <x:c r="B64" t="s">
        <x:v>115</x:v>
      </x:c>
      <x:c r="C64" s="1"/>
      <x:c r="D64" s="1" t="n">
        <x:f>D52-C52</x:f>
        <x:v>-52</x:v>
      </x:c>
      <x:c r="E64" s="1" t="n">
        <x:f>E52-D52</x:f>
        <x:v>-1</x:v>
      </x:c>
      <x:c r="F64" s="1" t="n">
        <x:f>F52-E52</x:f>
        <x:v>-17</x:v>
      </x:c>
      <x:c r="G64" s="1"/>
      <x:c r="H64" s="5" t="n">
        <x:f>H52-F52</x:f>
        <x:v>29.05000000000001</x:v>
      </x:c>
    </x:row>
    <x:row r="65">
      <x:c r="B65" t="s">
        <x:v>116</x:v>
      </x:c>
      <x:c r="C65" s="2" t="n">
        <x:f>C52/C47</x:f>
        <x:v>0.5327868852459017</x:v>
      </x:c>
      <x:c r="D65" s="2" t="n">
        <x:f>D52/D47</x:f>
        <x:v>0.4766666666666667</x:v>
      </x:c>
      <x:c r="E65" s="2" t="n">
        <x:f>E52/E47</x:f>
        <x:v>0.5378787878787878</x:v>
      </x:c>
      <x:c r="F65" s="2" t="n">
        <x:f>F52/F47</x:f>
        <x:v>0.5122950819672131</x:v>
      </x:c>
      <x:c r="G65" s="2" t="n">
        <x:f>G52/G47</x:f>
        <x:v>0.5153321976149915</x:v>
      </x:c>
      <x:c r="H65" s="6" t="n">
        <x:f>H52/H47</x:f>
        <x:v>0.5253555229683184</x:v>
      </x:c>
    </x:row>
    <x:row r="66">
      <x:c r="B66" t="s">
        <x:v>117</x:v>
      </x:c>
      <x:c r="C66" s="1"/>
      <x:c r="D66" s="1" t="n">
        <x:f>(D65-C65)*10000</x:f>
        <x:v>-561.20218579235</x:v>
      </x:c>
      <x:c r="E66" s="1" t="n">
        <x:f>(E65-D65)*10000</x:f>
        <x:v>612.1212121212117</x:v>
      </x:c>
      <x:c r="F66" s="1" t="n">
        <x:f>(F65-E65)*10000</x:f>
        <x:v>-255.83705911574773</x:v>
      </x:c>
      <x:c r="G66" s="1"/>
      <x:c r="H66" s="5" t="n">
        <x:f>(H65-C65)*10000</x:f>
        <x:v>-74.31362277583231</x:v>
      </x:c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65" hidden="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136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137</x:v>
      </x:c>
      <x:c r="C10" s="1"/>
      <x:c r="D10" s="1"/>
      <x:c r="E10" s="1"/>
      <x:c r="F10" s="1"/>
      <x:c r="G10" s="1"/>
      <x:c r="H10" s="5"/>
    </x:row>
    <x:row r="11">
      <x:c r="B11" t="s">
        <x:v>138</x:v>
      </x:c>
      <x:c r="C11" s="7" t="n">
        <x:f>Inputs!N317</x:f>
        <x:v>-8</x:v>
      </x:c>
      <x:c r="D11" s="7" t="n">
        <x:f>Inputs!N354</x:f>
        <x:v>3</x:v>
      </x:c>
      <x:c r="E11" s="7" t="n">
        <x:f>Inputs!N391</x:f>
        <x:v>3</x:v>
      </x:c>
      <x:c r="F11" s="7" t="n">
        <x:f>Inputs!N431</x:f>
        <x:v>4</x:v>
      </x:c>
      <x:c r="G11" s="1" t="n">
        <x:f>SUM(C11:F11)</x:f>
        <x:v>2</x:v>
      </x:c>
      <x:c r="H11" s="5" t="n">
        <x:f>C11*(1+H17)</x:f>
        <x:v>-8</x:v>
      </x:c>
    </x:row>
    <x:row r="12">
      <x:c r="B12" t="s">
        <x:v>43</x:v>
      </x:c>
      <x:c r="C12" s="58" t="s">
        <x:v>19</x:v>
      </x:c>
      <x:c r="D12" s="58" t="s">
        <x:v>19</x:v>
      </x:c>
      <x:c r="E12" s="58" t="s">
        <x:v>19</x:v>
      </x:c>
      <x:c r="F12" s="58" t="s">
        <x:v>19</x:v>
      </x:c>
      <x:c r="G12" s="58" t="s">
        <x:v>19</x:v>
      </x:c>
      <x:c r="H12" s="55" t="s">
        <x:v>139</x:v>
      </x:c>
    </x:row>
    <x:row r="13">
      <x:c r="B13" t="s">
        <x:v>44</x:v>
      </x:c>
      <x:c r="C13" s="58" t="s">
        <x:v>19</x:v>
      </x:c>
      <x:c r="D13" s="58" t="s">
        <x:v>19</x:v>
      </x:c>
      <x:c r="E13" s="58" t="s">
        <x:v>19</x:v>
      </x:c>
      <x:c r="F13" s="58" t="s">
        <x:v>19</x:v>
      </x:c>
      <x:c r="G13" s="58" t="s">
        <x:v>19</x:v>
      </x:c>
      <x:c r="H13" s="59" t="s">
        <x:v>19</x:v>
      </x:c>
    </x:row>
    <x:row r="14">
      <x:c r="B14" t="s">
        <x:v>45</x:v>
      </x:c>
      <x:c r="C14" s="58" t="s">
        <x:v>19</x:v>
      </x:c>
      <x:c r="D14" s="58" t="s">
        <x:v>19</x:v>
      </x:c>
      <x:c r="E14" s="58" t="s">
        <x:v>19</x:v>
      </x:c>
      <x:c r="F14" s="58" t="s">
        <x:v>19</x:v>
      </x:c>
      <x:c r="G14" s="58" t="s">
        <x:v>19</x:v>
      </x:c>
      <x:c r="H14" s="59" t="s">
        <x:v>19</x:v>
      </x:c>
    </x:row>
    <x:row r="15">
      <x:c r="B15" t="s">
        <x:v>40</x:v>
      </x:c>
      <x:c r="C15" s="58" t="s">
        <x:v>139</x:v>
      </x:c>
      <x:c r="D15" s="58" t="s">
        <x:v>139</x:v>
      </x:c>
      <x:c r="E15" s="58" t="s">
        <x:v>139</x:v>
      </x:c>
      <x:c r="F15" s="58" t="s">
        <x:v>139</x:v>
      </x:c>
      <x:c r="G15" s="58" t="s">
        <x:v>139</x:v>
      </x:c>
      <x:c r="H15" s="55" t="s">
        <x:v>139</x:v>
      </x:c>
    </x:row>
    <x:row r="16">
      <x:c r="B16" t="s">
        <x:v>96</x:v>
      </x:c>
      <x:c r="C16" s="1"/>
      <x:c r="D16" s="1" t="n">
        <x:f>D11-C11</x:f>
        <x:v>11</x:v>
      </x:c>
      <x:c r="E16" s="1" t="n">
        <x:f>E11-D11</x:f>
        <x:v>0</x:v>
      </x:c>
      <x:c r="F16" s="1" t="n">
        <x:f>F11-E11</x:f>
        <x:v>1</x:v>
      </x:c>
      <x:c r="G16" s="1"/>
      <x:c r="H16" s="5" t="n">
        <x:f>H11-F11</x:f>
        <x:v>-12</x:v>
      </x:c>
    </x:row>
    <x:row r="17">
      <x:c r="B17" t="s">
        <x:v>97</x:v>
      </x:c>
      <x:c r="C17" s="2"/>
      <x:c r="D17" s="2"/>
      <x:c r="E17" s="2"/>
      <x:c r="F17" s="2"/>
      <x:c r="G17" s="2"/>
      <x:c r="H17" s="12">
        <x:v>0</x:v>
      </x:c>
    </x:row>
    <x:row r="18">
      <x:c r="C18" s="1"/>
      <x:c r="D18" s="1"/>
      <x:c r="E18" s="1"/>
      <x:c r="F18" s="1"/>
      <x:c r="G18" s="1"/>
      <x:c r="H18" s="5"/>
    </x:row>
    <x:row r="19">
      <x:c r="C19" s="1"/>
      <x:c r="D19" s="1"/>
      <x:c r="E19" s="1"/>
      <x:c r="F19" s="1"/>
      <x:c r="G19" s="1"/>
      <x:c r="H19" s="5"/>
    </x:row>
    <x:row r="20">
      <x:c r="C20" s="1"/>
      <x:c r="D20" s="1"/>
      <x:c r="E20" s="1"/>
      <x:c r="F20" s="1"/>
      <x:c r="G20" s="1"/>
      <x:c r="H20" s="5"/>
    </x:row>
    <x:row r="21">
      <x:c r="C21" s="1"/>
      <x:c r="D21" s="1"/>
      <x:c r="E21" s="1"/>
      <x:c r="F21" s="1"/>
      <x:c r="G21" s="1"/>
      <x:c r="H21" s="5"/>
    </x:row>
    <x:row r="22">
      <x:c r="C22" s="1"/>
      <x:c r="D22" s="1"/>
      <x:c r="E22" s="1"/>
      <x:c r="F22" s="1"/>
      <x:c r="G22" s="1"/>
      <x:c r="H22" s="5"/>
    </x:row>
    <x:row r="23">
      <x:c r="C23" s="1"/>
      <x:c r="D23" s="1"/>
      <x:c r="E23" s="1"/>
      <x:c r="F23" s="1"/>
      <x:c r="G23" s="1"/>
      <x:c r="H23" s="5"/>
    </x:row>
    <x:row r="24">
      <x:c r="C24" s="1"/>
      <x:c r="D24" s="1"/>
      <x:c r="E24" s="1"/>
      <x:c r="F24" s="1"/>
      <x:c r="G24" s="1"/>
      <x:c r="H24" s="5"/>
    </x:row>
    <x:row r="25">
      <x:c r="C25" s="1"/>
      <x:c r="D25" s="1"/>
      <x:c r="E25" s="1"/>
      <x:c r="F25" s="1"/>
      <x:c r="G25" s="1"/>
      <x:c r="H25" s="5"/>
    </x:row>
    <x:row r="26">
      <x:c r="C26" s="1"/>
      <x:c r="D26" s="1"/>
      <x:c r="E26" s="1"/>
      <x:c r="F26" s="1"/>
      <x:c r="G26" s="1"/>
      <x:c r="H26" s="5"/>
    </x:row>
    <x:row r="27">
      <x:c r="C27" s="1"/>
      <x:c r="D27" s="1"/>
      <x:c r="E27" s="1"/>
      <x:c r="F27" s="1"/>
      <x:c r="G27" s="1"/>
      <x:c r="H27" s="5"/>
    </x:row>
    <x:row r="28">
      <x:c r="C28" s="1"/>
      <x:c r="D28" s="1"/>
      <x:c r="E28" s="1"/>
      <x:c r="F28" s="1"/>
      <x:c r="G28" s="1"/>
      <x:c r="H28" s="5"/>
    </x:row>
    <x:row r="29">
      <x:c r="C29" s="1"/>
      <x:c r="D29" s="1"/>
      <x:c r="E29" s="1"/>
      <x:c r="F29" s="1"/>
      <x:c r="G29" s="1"/>
      <x:c r="H29" s="5"/>
    </x:row>
    <x:row r="30">
      <x:c r="C30" s="1"/>
      <x:c r="D30" s="1"/>
      <x:c r="E30" s="1"/>
      <x:c r="F30" s="1"/>
      <x:c r="G30" s="1"/>
      <x:c r="H30" s="5"/>
    </x:row>
    <x:row r="31">
      <x:c r="C31" s="1"/>
      <x:c r="D31" s="1"/>
      <x:c r="E31" s="1"/>
      <x:c r="F31" s="1"/>
      <x:c r="G31" s="1"/>
      <x:c r="H31" s="5"/>
    </x:row>
    <x:row r="32">
      <x:c r="C32" s="1"/>
      <x:c r="D32" s="1"/>
      <x:c r="E32" s="1"/>
      <x:c r="F32" s="1"/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>
      <x:c r="C35" s="1"/>
      <x:c r="D35" s="1"/>
      <x:c r="E35" s="1"/>
      <x:c r="F35" s="1"/>
      <x:c r="G35" s="1"/>
      <x:c r="H35" s="5"/>
    </x:row>
    <x:row r="36">
      <x:c r="C36" s="1"/>
      <x:c r="D36" s="1"/>
      <x:c r="E36" s="1"/>
      <x:c r="F36" s="1"/>
      <x:c r="G36" s="1"/>
      <x:c r="H36" s="5"/>
    </x:row>
    <x:row r="37">
      <x:c r="C37" s="1"/>
      <x:c r="D37" s="1"/>
      <x:c r="E37" s="1"/>
      <x:c r="F37" s="1"/>
      <x:c r="G37" s="1"/>
      <x:c r="H37" s="5"/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B47" t="s">
        <x:v>102</x:v>
      </x:c>
      <x:c r="C47" s="3" t="n">
        <x:f>C11</x:f>
        <x:v>-8</x:v>
      </x:c>
      <x:c r="D47" s="3" t="n">
        <x:f>D11</x:f>
        <x:v>3</x:v>
      </x:c>
      <x:c r="E47" s="3" t="n">
        <x:f>E11</x:f>
        <x:v>3</x:v>
      </x:c>
      <x:c r="F47" s="3" t="n">
        <x:f>F11</x:f>
        <x:v>4</x:v>
      </x:c>
      <x:c r="G47" s="3" t="n">
        <x:f>G11</x:f>
        <x:v>2</x:v>
      </x:c>
      <x:c r="H47" s="18" t="n">
        <x:f>H11</x:f>
        <x:v>-8</x:v>
      </x:c>
    </x:row>
    <x:row r="48">
      <x:c r="C48" s="1"/>
      <x:c r="D48" s="1"/>
      <x:c r="E48" s="1"/>
      <x:c r="F48" s="1"/>
      <x:c r="G48" s="1"/>
      <x:c r="H48" s="5"/>
    </x:row>
    <x:row r="49">
      <x:c r="C49" s="1"/>
      <x:c r="D49" s="1"/>
      <x:c r="E49" s="1"/>
      <x:c r="F49" s="1"/>
      <x:c r="G49" s="1"/>
      <x:c r="H49" s="5"/>
    </x:row>
    <x:row r="50">
      <x:c r="C50" s="1"/>
      <x:c r="D50" s="1"/>
      <x:c r="E50" s="1"/>
      <x:c r="F50" s="1"/>
      <x:c r="G50" s="1"/>
      <x:c r="H50" s="5"/>
    </x:row>
    <x:row r="51">
      <x:c r="B51" t="s">
        <x:v>40</x:v>
      </x:c>
      <x:c r="C51" s="2"/>
      <x:c r="D51" s="2"/>
      <x:c r="E51" s="2"/>
      <x:c r="F51" s="2"/>
      <x:c r="G51" s="2"/>
      <x:c r="H51" s="55" t="s">
        <x:v>139</x:v>
      </x:c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 ht="48" customHeight="1">
      <x:c r="B60" t="s">
        <x:v>124</x:v>
      </x:c>
      <x:c r="C60" s="7" t="n">
        <x:f>Inputs!N330</x:f>
        <x:v>-539</x:v>
      </x:c>
      <x:c r="D60" s="7" t="n">
        <x:f>Inputs!N367</x:f>
        <x:v>-508</x:v>
      </x:c>
      <x:c r="E60" s="7" t="n">
        <x:f>Inputs!N404</x:f>
        <x:v>-411</x:v>
      </x:c>
      <x:c r="F60" s="7" t="n">
        <x:f>Inputs!N444</x:f>
        <x:v>-565</x:v>
      </x:c>
      <x:c r="G60" s="7" t="n">
        <x:f>Inputs!N552</x:f>
        <x:v>-2023</x:v>
      </x:c>
      <x:c r="H60" s="11" t="n">
        <x:f>'Income Statement'!H23-SUM('Segment - North America'!H60,'Segment - EMEA'!H60,'Segment - Greater China'!H60,'Segment - APLA'!H60,'Segment - Global Brand Div.'!H60,'Segment - Converse'!H60)</x:f>
        <x:v>-483.7485243670076</x:v>
      </x:c>
      <x:c r="J60" s="68" t="str">
        <x:v>Forecast corporate EBIT is the residual to independently forecast consolidated EBIT. It is not a separately forecast corporate expense total.</x:v>
      </x:c>
    </x:row>
    <x:row r="61">
      <x:c r="B61" t="s">
        <x:v>125</x:v>
      </x:c>
      <x:c r="C61" s="2"/>
      <x:c r="D61" s="2"/>
      <x:c r="E61" s="2"/>
      <x:c r="F61" s="2"/>
      <x:c r="G61" s="2"/>
      <x:c r="H61" s="6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65" hidden="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140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141</x:v>
      </x:c>
      <x:c r="C10" s="1"/>
      <x:c r="D10" s="1"/>
      <x:c r="E10" s="1"/>
      <x:c r="F10" s="1"/>
      <x:c r="G10" s="1"/>
      <x:c r="H10" s="5"/>
    </x:row>
    <x:row r="11">
      <x:c r="B11" t="s">
        <x:v>142</x:v>
      </x:c>
      <x:c r="C11" s="7" t="n">
        <x:f>'Revenue summary'!C68</x:f>
        <x:v>11720</x:v>
      </x:c>
      <x:c r="D11" s="7" t="n">
        <x:f>'Revenue summary'!D68</x:f>
        <x:v>12427</x:v>
      </x:c>
      <x:c r="E11" s="7" t="n">
        <x:f>'Revenue summary'!E68</x:f>
        <x:v>11279</x:v>
      </x:c>
      <x:c r="F11" s="7" t="n">
        <x:f>'Revenue summary'!F68</x:f>
        <x:v>10972</x:v>
      </x:c>
      <x:c r="G11" s="7" t="n">
        <x:f>'Revenue summary'!G68</x:f>
        <x:v>46398</x:v>
      </x:c>
      <x:c r="H11" s="11" t="n">
        <x:f>'Revenue summary'!H68</x:f>
        <x:v>11358.124</x:v>
      </x:c>
    </x:row>
    <x:row r="12">
      <x:c r="B12" t="s">
        <x:v>143</x:v>
      </x:c>
      <x:c r="C12" s="4" t="n">
        <x:f>'Revenue summary'!C70</x:f>
        <x:v>0.011303822590387425</x:v>
      </x:c>
      <x:c r="D12" s="4" t="n">
        <x:f>'Revenue summary'!D70</x:f>
        <x:v>0.00590901732232485</x:v>
      </x:c>
      <x:c r="E12" s="4" t="n">
        <x:f>'Revenue summary'!E70</x:f>
        <x:v>0.000887390185464465</x:v>
      </x:c>
      <x:c r="F12" s="4" t="n">
        <x:f>'Revenue summary'!F70</x:f>
        <x:v>-0.011264305668198582</x:v>
      </x:c>
      <x:c r="G12" s="4" t="n">
        <x:f>'Revenue summary'!G70</x:f>
        <x:v>0.0019218726381480256</x:v>
      </x:c>
      <x:c r="H12" s="6" t="n">
        <x:f>H11/C11-1</x:f>
        <x:v>-0.030876791808873705</x:v>
      </x:c>
    </x:row>
    <x:row r="13">
      <x:c r="B13" t="s">
        <x:v>144</x:v>
      </x:c>
      <x:c r="C13" s="7" t="n">
        <x:f>Inputs!N51</x:f>
        <x:v>6777</x:v>
      </x:c>
      <x:c r="D13" s="7" t="n">
        <x:f>Inputs!N68</x:f>
        <x:v>7382</x:v>
      </x:c>
      <x:c r="E13" s="7" t="n">
        <x:f>Inputs!N85</x:f>
        <x:v>6749</x:v>
      </x:c>
      <x:c r="F13" s="7" t="n">
        <x:f>Inputs!N102</x:f>
        <x:v>5579</x:v>
      </x:c>
      <x:c r="G13" s="7" t="n">
        <x:f>Inputs!N453</x:f>
        <x:v>26487</x:v>
      </x:c>
      <x:c r="H13" s="5" t="n">
        <x:f>H11*(1-H15)</x:f>
        <x:v>6522.315485911263</x:v>
      </x:c>
    </x:row>
    <x:row r="14">
      <x:c r="B14" t="s">
        <x:v>145</x:v>
      </x:c>
      <x:c r="C14" s="3" t="n">
        <x:f>C11-C13</x:f>
        <x:v>4943</x:v>
      </x:c>
      <x:c r="D14" s="3" t="n">
        <x:f>D11-D13</x:f>
        <x:v>5045</x:v>
      </x:c>
      <x:c r="E14" s="3" t="n">
        <x:f>E11-E13</x:f>
        <x:v>4530</x:v>
      </x:c>
      <x:c r="F14" s="3" t="n">
        <x:f>F11-F13</x:f>
        <x:v>5393</x:v>
      </x:c>
      <x:c r="G14" s="3" t="n">
        <x:f>G11-G13</x:f>
        <x:v>19911</x:v>
      </x:c>
      <x:c r="H14" s="18" t="n">
        <x:f>H11-H13</x:f>
        <x:v>4835.808514088737</x:v>
      </x:c>
    </x:row>
    <x:row r="15">
      <x:c r="B15" t="s">
        <x:v>146</x:v>
      </x:c>
      <x:c r="C15" s="2" t="n">
        <x:f>C14/C11</x:f>
        <x:v>0.42175767918088736</x:v>
      </x:c>
      <x:c r="D15" s="2" t="n">
        <x:f>D14/D11</x:f>
        <x:v>0.4059708698800998</x:v>
      </x:c>
      <x:c r="E15" s="2" t="n">
        <x:f>E14/E11</x:f>
        <x:v>0.40163135029701214</x:v>
      </x:c>
      <x:c r="F15" s="2" t="n">
        <x:f>F14/F11</x:f>
        <x:v>0.4915238789646373</x:v>
      </x:c>
      <x:c r="G15" s="2" t="n">
        <x:f>G14/G11</x:f>
        <x:v>0.42913487650329757</x:v>
      </x:c>
      <x:c r="H15" s="6" t="n">
        <x:f>C15+H40/10000</x:f>
        <x:v>0.42575767918088736</x:v>
      </x:c>
    </x:row>
    <x:row r="16">
      <x:c r="B16" t="s">
        <x:v>147</x:v>
      </x:c>
      <x:c r="C16" s="7" t="n">
        <x:f>(C15-Inputs!AR50)*10000</x:f>
        <x:v>-322.42320819112655</x:v>
      </x:c>
      <x:c r="D16" s="7" t="n">
        <x:f>(D15-Inputs!AR51)*10000</x:f>
        <x:v>-300.29130119900213</x:v>
      </x:c>
      <x:c r="E16" s="7" t="n">
        <x:f>(E15-Inputs!AR52)*10000</x:f>
        <x:v>-133.68649702987844</x:v>
      </x:c>
      <x:c r="F16" s="7" t="n">
        <x:f>(F15-Inputs!AR53)*10000</x:f>
        <x:v>885.2387896463725</x:v>
      </x:c>
      <x:c r="G16" s="7" t="n">
        <x:f>(G15-Inputs!AR54)*10000</x:f>
        <x:v>21.34876503297578</x:v>
      </x:c>
      <x:c r="H16" s="5" t="n">
        <x:f>(H15-C15)*10000</x:f>
        <x:v>40.000000000000036</x:v>
      </x:c>
    </x:row>
    <x:row r="17">
      <x:c r="B17" t="s">
        <x:v>148</x:v>
      </x:c>
      <x:c r="C17" s="7" t="n">
        <x:f>Inputs!N54</x:f>
        <x:v>1188</x:v>
      </x:c>
      <x:c r="D17" s="7" t="n">
        <x:f>Inputs!N71</x:f>
        <x:v>1273</x:v>
      </x:c>
      <x:c r="E17" s="7" t="n">
        <x:f>Inputs!N88</x:f>
        <x:v>1090</x:v>
      </x:c>
      <x:c r="F17" s="7" t="n">
        <x:f>Inputs!N105</x:f>
        <x:v>1203</x:v>
      </x:c>
      <x:c r="G17" s="7" t="n">
        <x:f>Inputs!N456</x:f>
        <x:v>4754</x:v>
      </x:c>
      <x:c r="H17" s="5" t="n">
        <x:f>C17*(1+H41)</x:f>
        <x:v>1283.0400000000002</x:v>
      </x:c>
    </x:row>
    <x:row r="18">
      <x:c r="B18" t="s">
        <x:v>149</x:v>
      </x:c>
      <x:c r="C18" s="7" t="n">
        <x:f>Inputs!N55</x:f>
        <x:v>2828</x:v>
      </x:c>
      <x:c r="D18" s="7" t="n">
        <x:f>Inputs!N72</x:f>
        <x:v>2766</x:v>
      </x:c>
      <x:c r="E18" s="7" t="n">
        <x:f>Inputs!N89</x:f>
        <x:v>2887</x:v>
      </x:c>
      <x:c r="F18" s="7" t="n">
        <x:f>Inputs!N106</x:f>
        <x:v>2879</x:v>
      </x:c>
      <x:c r="G18" s="7" t="n">
        <x:f>Inputs!N457</x:f>
        <x:v>11360</x:v>
      </x:c>
      <x:c r="H18" s="5" t="n">
        <x:f>C18*(1+H42)</x:f>
        <x:v>2714.88</x:v>
      </x:c>
    </x:row>
    <x:row r="19">
      <x:c r="B19" t="s">
        <x:v>150</x:v>
      </x:c>
      <x:c r="C19" s="3" t="n">
        <x:f>C17+C18</x:f>
        <x:v>4016</x:v>
      </x:c>
      <x:c r="D19" s="3" t="n">
        <x:f>D17+D18</x:f>
        <x:v>4039</x:v>
      </x:c>
      <x:c r="E19" s="3" t="n">
        <x:f>E17+E18</x:f>
        <x:v>3977</x:v>
      </x:c>
      <x:c r="F19" s="3" t="n">
        <x:f>F17+F18</x:f>
        <x:v>4082</x:v>
      </x:c>
      <x:c r="G19" s="3" t="n">
        <x:f>G17+G18</x:f>
        <x:v>16114</x:v>
      </x:c>
      <x:c r="H19" s="18" t="n">
        <x:f>H17+H18</x:f>
        <x:v>3997.92</x:v>
      </x:c>
    </x:row>
    <x:row r="20">
      <x:c r="B20" t="s">
        <x:v>151</x:v>
      </x:c>
      <x:c r="C20" s="2" t="n">
        <x:f>C19/C11</x:f>
        <x:v>0.34266211604095564</x:v>
      </x:c>
      <x:c r="D20" s="2" t="n">
        <x:f>D19/D11</x:f>
        <x:v>0.32501810573750706</x:v>
      </x:c>
      <x:c r="E20" s="2" t="n">
        <x:f>E19/E11</x:f>
        <x:v>0.3526021810444188</x:v>
      </x:c>
      <x:c r="F20" s="2" t="n">
        <x:f>F19/F11</x:f>
        <x:v>0.37203791469194314</x:v>
      </x:c>
      <x:c r="G20" s="2" t="n">
        <x:f>G19/G11</x:f>
        <x:v>0.34729945256261047</x:v>
      </x:c>
      <x:c r="H20" s="6" t="n">
        <x:f>H19/H11</x:f>
        <x:v>0.3519877050118488</x:v>
      </x:c>
    </x:row>
    <x:row r="21">
      <x:c r="B21" t="s">
        <x:v>152</x:v>
      </x:c>
      <x:c r="C21" s="7" t="n">
        <x:f>Inputs!N59</x:f>
        <x:v>23</x:v>
      </x:c>
      <x:c r="D21" s="7" t="n">
        <x:f>Inputs!N76</x:f>
        <x:v>16</x:v>
      </x:c>
      <x:c r="E21" s="7" t="n">
        <x:f>Inputs!N93</x:f>
        <x:v>-82</x:v>
      </x:c>
      <x:c r="F21" s="7" t="n">
        <x:f>Inputs!N110</x:f>
        <x:v>-10</x:v>
      </x:c>
      <x:c r="G21" s="7" t="n">
        <x:f>Inputs!N461</x:f>
        <x:v>-53</x:v>
      </x:c>
      <x:c r="H21" s="5" t="n">
        <x:f>H43</x:f>
        <x:v>15</x:v>
      </x:c>
    </x:row>
    <x:row r="22">
      <x:c r="B22" t="s">
        <x:v>153</x:v>
      </x:c>
      <x:c r="C22" s="7" t="n">
        <x:f>Inputs!N58</x:f>
        <x:v>-18</x:v>
      </x:c>
      <x:c r="D22" s="7" t="n">
        <x:f>Inputs!N75</x:f>
        <x:v>-9</x:v>
      </x:c>
      <x:c r="E22" s="7" t="n">
        <x:f>Inputs!N92</x:f>
        <x:v>-15</x:v>
      </x:c>
      <x:c r="F22" s="7" t="n">
        <x:f>Inputs!N109</x:f>
        <x:v>-8</x:v>
      </x:c>
      <x:c r="G22" s="7" t="n">
        <x:f>Inputs!N460</x:f>
        <x:v>-50</x:v>
      </x:c>
      <x:c r="H22" s="5" t="n">
        <x:f>H44</x:f>
        <x:v>-15</x:v>
      </x:c>
    </x:row>
    <x:row r="23">
      <x:c r="B23" t="s">
        <x:v>154</x:v>
      </x:c>
      <x:c r="C23" s="3" t="n">
        <x:f>C14-C19-C21</x:f>
        <x:v>904</x:v>
      </x:c>
      <x:c r="D23" s="3" t="n">
        <x:f>D14-D19-D21</x:f>
        <x:v>990</x:v>
      </x:c>
      <x:c r="E23" s="3" t="n">
        <x:f>E14-E19-E21</x:f>
        <x:v>635</x:v>
      </x:c>
      <x:c r="F23" s="3" t="n">
        <x:f>F14-F19-F21</x:f>
        <x:v>1321</x:v>
      </x:c>
      <x:c r="G23" s="3" t="n">
        <x:f>G14-G19-G21</x:f>
        <x:v>3850</x:v>
      </x:c>
      <x:c r="H23" s="18" t="n">
        <x:f>H14-H19-H21</x:f>
        <x:v>822.8885140887369</x:v>
      </x:c>
    </x:row>
    <x:row r="24">
      <x:c r="B24" t="s">
        <x:v>155</x:v>
      </x:c>
      <x:c r="C24" s="3" t="n">
        <x:f>C23-C22</x:f>
        <x:v>922</x:v>
      </x:c>
      <x:c r="D24" s="3" t="n">
        <x:f>D23-D22</x:f>
        <x:v>999</x:v>
      </x:c>
      <x:c r="E24" s="3" t="n">
        <x:f>E23-E22</x:f>
        <x:v>650</x:v>
      </x:c>
      <x:c r="F24" s="3" t="n">
        <x:f>F23-F22</x:f>
        <x:v>1329</x:v>
      </x:c>
      <x:c r="G24" s="3" t="n">
        <x:f>G23-G22</x:f>
        <x:v>3900</x:v>
      </x:c>
      <x:c r="H24" s="18" t="n">
        <x:f>H23-H22</x:f>
        <x:v>837.8885140887369</x:v>
      </x:c>
    </x:row>
    <x:row r="25">
      <x:c r="B25" t="s">
        <x:v>156</x:v>
      </x:c>
      <x:c r="C25" s="7" t="n">
        <x:f>Inputs!N61</x:f>
        <x:v>195</x:v>
      </x:c>
      <x:c r="D25" s="7" t="n">
        <x:f>Inputs!N78</x:f>
        <x:v>207</x:v>
      </x:c>
      <x:c r="E25" s="7" t="n">
        <x:f>Inputs!N95</x:f>
        <x:v>130</x:v>
      </x:c>
      <x:c r="F25" s="7" t="n">
        <x:f>Inputs!N112</x:f>
        <x:v>260</x:v>
      </x:c>
      <x:c r="G25" s="7" t="n">
        <x:f>Inputs!N463</x:f>
        <x:v>792</x:v>
      </x:c>
      <x:c r="H25" s="5" t="n">
        <x:f>H24*H45</x:f>
        <x:v>171.76714538819104</x:v>
      </x:c>
    </x:row>
    <x:row r="26">
      <x:c r="B26" t="s">
        <x:v>157</x:v>
      </x:c>
      <x:c r="C26" s="2" t="n">
        <x:f>C25/C24</x:f>
        <x:v>0.21149674620390455</x:v>
      </x:c>
      <x:c r="D26" s="2" t="n">
        <x:f>D25/D24</x:f>
        <x:v>0.2072072072072072</x:v>
      </x:c>
      <x:c r="E26" s="2" t="n">
        <x:f>E25/E24</x:f>
        <x:v>0.2</x:v>
      </x:c>
      <x:c r="F26" s="2" t="n">
        <x:f>F25/F24</x:f>
        <x:v>0.19563581640331076</x:v>
      </x:c>
      <x:c r="G26" s="2" t="n">
        <x:f>G25/G24</x:f>
        <x:v>0.20307692307692307</x:v>
      </x:c>
      <x:c r="H26" s="6" t="n">
        <x:f>H25/H24</x:f>
        <x:v>0.205</x:v>
      </x:c>
    </x:row>
    <x:row r="27">
      <x:c r="B27" t="s">
        <x:v>158</x:v>
      </x:c>
      <x:c r="C27" s="3" t="n">
        <x:f>C24-C25</x:f>
        <x:v>727</x:v>
      </x:c>
      <x:c r="D27" s="3" t="n">
        <x:f>D24-D25</x:f>
        <x:v>792</x:v>
      </x:c>
      <x:c r="E27" s="3" t="n">
        <x:f>E24-E25</x:f>
        <x:v>520</x:v>
      </x:c>
      <x:c r="F27" s="3" t="n">
        <x:f>F24-F25</x:f>
        <x:v>1069</x:v>
      </x:c>
      <x:c r="G27" s="3" t="n">
        <x:f>G24-G25</x:f>
        <x:v>3108</x:v>
      </x:c>
      <x:c r="H27" s="18" t="n">
        <x:f>H24-H25</x:f>
        <x:v>666.1213687005459</x:v>
      </x:c>
    </x:row>
    <x:row r="28" ht="48" customHeight="1">
      <x:c r="B28" t="s">
        <x:v>159</x:v>
      </x:c>
      <x:c r="C28" s="7" t="n">
        <x:f>Inputs!L95*C30</x:f>
        <x:v>0</x:v>
      </x:c>
      <x:c r="D28" s="7" t="n">
        <x:f>Inputs!L95*D30</x:f>
        <x:v>0</x:v>
      </x:c>
      <x:c r="E28" s="7" t="n">
        <x:f>Inputs!L95*E30</x:f>
        <x:v>0</x:v>
      </x:c>
      <x:c r="F28" s="7" t="n">
        <x:f>-Inputs!L94*F30</x:f>
        <x:v>-771.1080000000001</x:v>
      </x:c>
      <x:c r="G28" s="7" t="n">
        <x:f>SUM(C28:F28)</x:f>
        <x:v>-771.1080000000001</x:v>
      </x:c>
      <x:c r="H28" s="11" t="n">
        <x:f>-Inputs!L95*H30</x:f>
        <x:v>0</x:v>
      </x:c>
      <x:c r="J28" s="68" t="str">
        <x:v>Q4 historical exclusion reconstructed from rounded per-share disclosure. Forecast one-off assumption remains unchanged.</x:v>
      </x:c>
    </x:row>
    <x:row r="29">
      <x:c r="B29" t="s">
        <x:v>160</x:v>
      </x:c>
      <x:c r="C29" s="3" t="n">
        <x:f>C27+C28</x:f>
        <x:v>727</x:v>
      </x:c>
      <x:c r="D29" s="3" t="n">
        <x:f>D27+D28</x:f>
        <x:v>792</x:v>
      </x:c>
      <x:c r="E29" s="3" t="n">
        <x:f>E27+E28</x:f>
        <x:v>520</x:v>
      </x:c>
      <x:c r="F29" s="3" t="n">
        <x:f>F27+F28</x:f>
        <x:v>297.89199999999994</x:v>
      </x:c>
      <x:c r="G29" s="3" t="n">
        <x:f>G27+G28</x:f>
        <x:v>2336.892</x:v>
      </x:c>
      <x:c r="H29" s="18" t="n">
        <x:f>H27+H28</x:f>
        <x:v>666.1213687005459</x:v>
      </x:c>
    </x:row>
    <x:row r="30">
      <x:c r="B30" t="s">
        <x:v>161</x:v>
      </x:c>
      <x:c r="C30" s="7" t="n">
        <x:f>'Share Count'!C12</x:f>
        <x:v>1479</x:v>
      </x:c>
      <x:c r="D30" s="7" t="n">
        <x:f>'Share Count'!D12</x:f>
        <x:v>1481</x:v>
      </x:c>
      <x:c r="E30" s="7" t="n">
        <x:f>'Share Count'!E12</x:f>
        <x:v>1481.6</x:v>
      </x:c>
      <x:c r="F30" s="7" t="n">
        <x:f>'Share Count'!F12</x:f>
        <x:v>1482.9</x:v>
      </x:c>
      <x:c r="G30" s="7" t="n">
        <x:f>'Share Count'!G12</x:f>
        <x:v>1481</x:v>
      </x:c>
      <x:c r="H30" s="11" t="n">
        <x:f>'Share Count'!H12</x:f>
        <x:v>1483.6000000000001</x:v>
      </x:c>
    </x:row>
    <x:row r="31">
      <x:c r="B31" t="s">
        <x:v>162</x:v>
      </x:c>
      <x:c r="C31" s="25" t="n">
        <x:f>C27/C30</x:f>
        <x:v>0.49154834347532117</x:v>
      </x:c>
      <x:c r="D31" s="25" t="n">
        <x:f>D27/D30</x:f>
        <x:v>0.5347738014854828</x:v>
      </x:c>
      <x:c r="E31" s="25" t="n">
        <x:f>E27/E30</x:f>
        <x:v>0.3509719222462203</x:v>
      </x:c>
      <x:c r="F31" s="25" t="n">
        <x:f>F27/F30</x:f>
        <x:v>0.7208847528491469</x:v>
      </x:c>
      <x:c r="G31" s="25" t="n">
        <x:f>G27/G30</x:f>
        <x:v>2.0985820391627277</x:v>
      </x:c>
      <x:c r="H31" s="33" t="n">
        <x:f>H27/H30</x:f>
        <x:v>0.44898986836111204</x:v>
      </x:c>
    </x:row>
    <x:row r="32">
      <x:c r="B32" t="s">
        <x:v>163</x:v>
      </x:c>
      <x:c r="C32" s="25" t="n">
        <x:f>C29/C30</x:f>
        <x:v>0.49154834347532117</x:v>
      </x:c>
      <x:c r="D32" s="25" t="n">
        <x:f>D29/D30</x:f>
        <x:v>0.5347738014854828</x:v>
      </x:c>
      <x:c r="E32" s="25" t="n">
        <x:f>E29/E30</x:f>
        <x:v>0.3509719222462203</x:v>
      </x:c>
      <x:c r="F32" s="25" t="n">
        <x:f>F29/F30</x:f>
        <x:v>0.2008847528491469</x:v>
      </x:c>
      <x:c r="G32" s="25" t="n">
        <x:f>G29/G30</x:f>
        <x:v>1.5779149223497635</x:v>
      </x:c>
      <x:c r="H32" s="33" t="n">
        <x:f>H29/H30</x:f>
        <x:v>0.44898986836111204</x:v>
      </x:c>
    </x:row>
    <x:row r="33">
      <x:c r="B33" t="s">
        <x:v>164</x:v>
      </x:c>
      <x:c r="C33" s="16" t="n">
        <x:f>Inputs!D14</x:f>
        <x:v>0.49</x:v>
      </x:c>
      <x:c r="D33" s="16" t="n">
        <x:f>Inputs!D15</x:f>
        <x:v>0.53</x:v>
      </x:c>
      <x:c r="E33" s="16" t="n">
        <x:f>Inputs!D16</x:f>
        <x:v>0.35</x:v>
      </x:c>
      <x:c r="F33" s="16" t="n">
        <x:f>Inputs!D17</x:f>
        <x:v>0.2</x:v>
      </x:c>
      <x:c r="G33" s="21" t="str">
        <x:v>unavailable</x:v>
      </x:c>
      <x:c r="H33" s="27"/>
    </x:row>
    <x:row r="34">
      <x:c r="B34" t="s">
        <x:v>165</x:v>
      </x:c>
      <x:c r="C34" s="1" t="n">
        <x:f>C31-C27/C30</x:f>
        <x:v>0</x:v>
      </x:c>
      <x:c r="D34" s="1" t="n">
        <x:f>D31-D27/D30</x:f>
        <x:v>0</x:v>
      </x:c>
      <x:c r="E34" s="1" t="n">
        <x:f>E31-E27/E30</x:f>
        <x:v>0</x:v>
      </x:c>
      <x:c r="F34" s="1" t="n">
        <x:f>F31-F27/F30</x:f>
        <x:v>0</x:v>
      </x:c>
      <x:c r="G34" s="1" t="n">
        <x:f>G31-G27/G30</x:f>
        <x:v>0</x:v>
      </x:c>
      <x:c r="H34" s="5" t="n">
        <x:f>H31-H27/H30</x:f>
        <x:v>0</x:v>
      </x:c>
    </x:row>
    <x:row r="35">
      <x:c r="B35" t="s">
        <x:v>166</x:v>
      </x:c>
      <x:c r="C35" s="2" t="n">
        <x:f>C27/C11</x:f>
        <x:v>0.06203071672354949</x:v>
      </x:c>
      <x:c r="D35" s="2" t="n">
        <x:f>D27/D11</x:f>
        <x:v>0.06373219602478475</x:v>
      </x:c>
      <x:c r="E35" s="2" t="n">
        <x:f>E27/E11</x:f>
        <x:v>0.04610337795903892</x:v>
      </x:c>
      <x:c r="F35" s="2" t="n">
        <x:f>F27/F11</x:f>
        <x:v>0.09742982136347066</x:v>
      </x:c>
      <x:c r="G35" s="2" t="n">
        <x:f>G27/G11</x:f>
        <x:v>0.06698564593301436</x:v>
      </x:c>
      <x:c r="H35" s="6" t="n">
        <x:f>H27/H11</x:f>
        <x:v>0.05864712946438566</x:v>
      </x:c>
    </x:row>
    <x:row r="36">
      <x:c r="B36" t="s">
        <x:v>167</x:v>
      </x:c>
      <x:c r="C36" s="7" t="n">
        <x:f>'Share Count'!C11</x:f>
        <x:v>1476.6</x:v>
      </x:c>
      <x:c r="D36" s="7" t="n">
        <x:f>'Share Count'!D11</x:f>
        <x:v>1479.5</x:v>
      </x:c>
      <x:c r="E36" s="7" t="n">
        <x:f>'Share Count'!E11</x:f>
        <x:v>1480.5</x:v>
      </x:c>
      <x:c r="F36" s="7" t="n">
        <x:f>'Share Count'!F11</x:f>
        <x:v>1482.6</x:v>
      </x:c>
      <x:c r="G36" s="7" t="n">
        <x:f>'Share Count'!G11</x:f>
        <x:v>1479.8</x:v>
      </x:c>
      <x:c r="H36" s="11" t="n">
        <x:f>'Share Count'!H11</x:f>
        <x:v>1483.3</x:v>
      </x:c>
    </x:row>
    <x:row r="37">
      <x:c r="C37" s="1"/>
      <x:c r="D37" s="1"/>
      <x:c r="E37" s="1"/>
      <x:c r="F37" s="1"/>
      <x:c r="G37" s="1"/>
      <x:c r="H37" s="5"/>
    </x:row>
    <x:row r="38">
      <x:c r="B38" t="s">
        <x:v>168</x:v>
      </x:c>
      <x:c r="C38" s="1" t="n">
        <x:f>C28/C30</x:f>
        <x:v>0</x:v>
      </x:c>
      <x:c r="D38" s="1" t="n">
        <x:f>D28/D30</x:f>
        <x:v>0</x:v>
      </x:c>
      <x:c r="E38" s="1" t="n">
        <x:f>E28/E30</x:f>
        <x:v>0</x:v>
      </x:c>
      <x:c r="F38" s="1" t="n">
        <x:f>F28/F30</x:f>
        <x:v>-0.52</x:v>
      </x:c>
      <x:c r="G38" s="1" t="n">
        <x:f>G28/G30</x:f>
        <x:v>-0.5206671168129643</x:v>
      </x:c>
      <x:c r="H38" s="5" t="n">
        <x:f>H28/H30</x:f>
        <x:v>0</x:v>
      </x:c>
    </x:row>
    <x:row r="39">
      <x:c r="C39" s="1"/>
      <x:c r="D39" s="1"/>
      <x:c r="E39" s="1"/>
      <x:c r="F39" s="1"/>
      <x:c r="G39" s="1"/>
      <x:c r="H39" s="5"/>
    </x:row>
    <x:row r="40">
      <x:c r="B40" t="s">
        <x:v>169</x:v>
      </x:c>
      <x:c r="C40" s="1"/>
      <x:c r="D40" s="1"/>
      <x:c r="E40" s="1"/>
      <x:c r="F40" s="1"/>
      <x:c r="G40" s="1"/>
      <x:c r="H40" s="11" t="n">
        <x:f>Inputs!L96</x:f>
        <x:v>40</x:v>
      </x:c>
    </x:row>
    <x:row r="41">
      <x:c r="B41" t="s">
        <x:v>170</x:v>
      </x:c>
      <x:c r="C41" s="2"/>
      <x:c r="D41" s="2"/>
      <x:c r="E41" s="2"/>
      <x:c r="F41" s="2"/>
      <x:c r="G41" s="2"/>
      <x:c r="H41" s="17" t="n">
        <x:f>Inputs!L97</x:f>
        <x:v>0.08</x:v>
      </x:c>
    </x:row>
    <x:row r="42">
      <x:c r="B42" t="s">
        <x:v>171</x:v>
      </x:c>
      <x:c r="C42" s="2"/>
      <x:c r="D42" s="2"/>
      <x:c r="E42" s="2"/>
      <x:c r="F42" s="2"/>
      <x:c r="G42" s="2"/>
      <x:c r="H42" s="17" t="n">
        <x:f>Inputs!L98</x:f>
        <x:v>-0.04</x:v>
      </x:c>
    </x:row>
    <x:row r="43">
      <x:c r="B43" t="s">
        <x:v>172</x:v>
      </x:c>
      <x:c r="C43" s="1"/>
      <x:c r="D43" s="1"/>
      <x:c r="E43" s="1"/>
      <x:c r="F43" s="1"/>
      <x:c r="G43" s="1"/>
      <x:c r="H43" s="11" t="n">
        <x:f>Inputs!L99</x:f>
        <x:v>15</x:v>
      </x:c>
    </x:row>
    <x:row r="44">
      <x:c r="B44" t="s">
        <x:v>173</x:v>
      </x:c>
      <x:c r="C44" s="1"/>
      <x:c r="D44" s="1"/>
      <x:c r="E44" s="1"/>
      <x:c r="F44" s="1"/>
      <x:c r="G44" s="1"/>
      <x:c r="H44" s="11" t="n">
        <x:f>Inputs!L100</x:f>
        <x:v>-15</x:v>
      </x:c>
    </x:row>
    <x:row r="45">
      <x:c r="B45" t="s">
        <x:v>174</x:v>
      </x:c>
      <x:c r="C45" s="2"/>
      <x:c r="D45" s="2"/>
      <x:c r="E45" s="2"/>
      <x:c r="F45" s="2"/>
      <x:c r="G45" s="2"/>
      <x:c r="H45" s="17" t="n">
        <x:f>Inputs!L101</x:f>
        <x:v>0.205</x:v>
      </x:c>
    </x:row>
    <x:row r="46">
      <x:c r="B46" t="s">
        <x:v>175</x:v>
      </x:c>
      <x:c r="C46" s="1"/>
      <x:c r="D46" s="1"/>
      <x:c r="E46" s="1"/>
      <x:c r="F46" s="1"/>
      <x:c r="G46" s="1"/>
      <x:c r="H46" s="5"/>
    </x:row>
    <x:row r="47">
      <x:c r="C47" s="1"/>
      <x:c r="D47" s="1"/>
      <x:c r="E47" s="1"/>
      <x:c r="F47" s="1"/>
      <x:c r="G47" s="1"/>
      <x:c r="H47" s="5"/>
    </x:row>
    <x:row r="48">
      <x:c r="B48" t="s">
        <x:v>176</x:v>
      </x:c>
      <x:c r="C48" s="1"/>
      <x:c r="D48" s="1"/>
      <x:c r="E48" s="1"/>
      <x:c r="F48" s="1"/>
      <x:c r="G48" s="1" t="n">
        <x:f>G13-SUM(C13:F13)</x:f>
        <x:v>0</x:v>
      </x:c>
      <x:c r="H48" s="5"/>
    </x:row>
    <x:row r="49">
      <x:c r="B49" t="s">
        <x:v>177</x:v>
      </x:c>
      <x:c r="C49" s="1"/>
      <x:c r="D49" s="1"/>
      <x:c r="E49" s="1"/>
      <x:c r="F49" s="1"/>
      <x:c r="G49" s="1" t="n">
        <x:f>G14-SUM(C14:F14)</x:f>
        <x:v>0</x:v>
      </x:c>
      <x:c r="H49" s="5"/>
    </x:row>
    <x:row r="50">
      <x:c r="B50" t="s">
        <x:v>178</x:v>
      </x:c>
      <x:c r="C50" s="1"/>
      <x:c r="D50" s="1"/>
      <x:c r="E50" s="1"/>
      <x:c r="F50" s="1"/>
      <x:c r="G50" s="1" t="n">
        <x:f>G27-SUM(C27:F27)</x:f>
        <x:v>0</x:v>
      </x:c>
      <x:c r="H50" s="5"/>
    </x:row>
    <x:row r="51">
      <x:c r="B51" t="s">
        <x:v>179</x:v>
      </x:c>
      <x:c r="C51" s="1"/>
      <x:c r="D51" s="1"/>
      <x:c r="E51" s="1"/>
      <x:c r="F51" s="1"/>
      <x:c r="G51" s="1" t="n">
        <x:f>G29-SUM(C29:F29)</x:f>
        <x:v>0</x:v>
      </x:c>
      <x:c r="H51" s="5"/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180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181</x:v>
      </x:c>
      <x:c r="C10" s="1"/>
      <x:c r="D10" s="1"/>
      <x:c r="E10" s="1"/>
      <x:c r="F10" s="1"/>
      <x:c r="G10" s="1"/>
      <x:c r="H10" s="5"/>
    </x:row>
    <x:row r="11">
      <x:c r="B11" t="s">
        <x:v>182</x:v>
      </x:c>
      <x:c r="C11" s="7" t="n">
        <x:f>Inputs!N119</x:f>
        <x:v>7024</x:v>
      </x:c>
      <x:c r="D11" s="7" t="n">
        <x:f>Inputs!N144</x:f>
        <x:v>6974</x:v>
      </x:c>
      <x:c r="E11" s="7" t="n">
        <x:f>Inputs!N169</x:f>
        <x:v>6660</x:v>
      </x:c>
      <x:c r="F11" s="7" t="n">
        <x:f>Inputs!N194</x:f>
        <x:v>7563</x:v>
      </x:c>
      <x:c r="G11" s="1" t="n">
        <x:f>F11</x:f>
        <x:v>7563</x:v>
      </x:c>
      <x:c r="H11" s="11" t="n">
        <x:f>'Cash Flow Statement'!H42</x:f>
        <x:v>8524.121368700546</x:v>
      </x:c>
    </x:row>
    <x:row r="12">
      <x:c r="B12" t="s">
        <x:v>183</x:v>
      </x:c>
      <x:c r="C12" s="7" t="n">
        <x:f>Inputs!N120</x:f>
        <x:v>1551</x:v>
      </x:c>
      <x:c r="D12" s="7" t="n">
        <x:f>Inputs!N145</x:f>
        <x:v>1371</x:v>
      </x:c>
      <x:c r="E12" s="7" t="n">
        <x:f>Inputs!N170</x:f>
        <x:v>1397</x:v>
      </x:c>
      <x:c r="F12" s="7" t="n">
        <x:f>Inputs!N195</x:f>
        <x:v>1464</x:v>
      </x:c>
      <x:c r="G12" s="1" t="n">
        <x:f>F12</x:f>
        <x:v>1464</x:v>
      </x:c>
      <x:c r="H12" s="5" t="n">
        <x:f>F12</x:f>
        <x:v>1464</x:v>
      </x:c>
    </x:row>
    <x:row r="13">
      <x:c r="B13" t="s">
        <x:v>184</x:v>
      </x:c>
      <x:c r="C13" s="7" t="n">
        <x:f>Inputs!N121</x:f>
        <x:v>4962</x:v>
      </x:c>
      <x:c r="D13" s="7" t="n">
        <x:f>Inputs!N146</x:f>
        <x:v>5738</x:v>
      </x:c>
      <x:c r="E13" s="7" t="n">
        <x:f>Inputs!N171</x:f>
        <x:v>5369</x:v>
      </x:c>
      <x:c r="F13" s="7" t="n">
        <x:f>Inputs!N196</x:f>
        <x:v>5931</x:v>
      </x:c>
      <x:c r="G13" s="1" t="n">
        <x:f>F13</x:f>
        <x:v>5931</x:v>
      </x:c>
      <x:c r="H13" s="11" t="n">
        <x:f>F13-'Cash Flow Statement'!H17</x:f>
        <x:v>5681</x:v>
      </x:c>
    </x:row>
    <x:row r="14">
      <x:c r="B14" t="s">
        <x:v>185</x:v>
      </x:c>
      <x:c r="C14" s="7" t="n">
        <x:f>Inputs!N122</x:f>
        <x:v>8114</x:v>
      </x:c>
      <x:c r="D14" s="7" t="n">
        <x:f>Inputs!N147</x:f>
        <x:v>7726</x:v>
      </x:c>
      <x:c r="E14" s="7" t="n">
        <x:f>Inputs!N172</x:f>
        <x:v>7487</x:v>
      </x:c>
      <x:c r="F14" s="7" t="n">
        <x:f>Inputs!N197</x:f>
        <x:v>7501</x:v>
      </x:c>
      <x:c r="G14" s="1" t="n">
        <x:f>F14</x:f>
        <x:v>7501</x:v>
      </x:c>
      <x:c r="H14" s="11" t="n">
        <x:f>F14-'Cash Flow Statement'!H18</x:f>
        <x:v>7441</x:v>
      </x:c>
    </x:row>
    <x:row r="15">
      <x:c r="B15" t="s">
        <x:v>186</x:v>
      </x:c>
      <x:c r="C15" s="7" t="n">
        <x:f>Inputs!N123</x:f>
        <x:v>2247</x:v>
      </x:c>
      <x:c r="D15" s="7" t="n">
        <x:f>Inputs!N148</x:f>
        <x:v>2206</x:v>
      </x:c>
      <x:c r="E15" s="7" t="n">
        <x:f>Inputs!N173</x:f>
        <x:v>2271</x:v>
      </x:c>
      <x:c r="F15" s="7" t="n">
        <x:f>Inputs!N198</x:f>
        <x:v>2144</x:v>
      </x:c>
      <x:c r="G15" s="1" t="n">
        <x:f>F15</x:f>
        <x:v>2144</x:v>
      </x:c>
      <x:c r="H15" s="11" t="n">
        <x:f>F15-'Cash Flow Statement'!H19</x:f>
        <x:v>2024</x:v>
      </x:c>
    </x:row>
    <x:row r="16">
      <x:c r="B16" t="s">
        <x:v>187</x:v>
      </x:c>
      <x:c r="C16" s="3" t="n">
        <x:f>SUM(C11:C15)</x:f>
        <x:v>23898</x:v>
      </x:c>
      <x:c r="D16" s="3" t="n">
        <x:f>SUM(D11:D15)</x:f>
        <x:v>24015</x:v>
      </x:c>
      <x:c r="E16" s="3" t="n">
        <x:f>SUM(E11:E15)</x:f>
        <x:v>23184</x:v>
      </x:c>
      <x:c r="F16" s="3" t="n">
        <x:f>SUM(F11:F15)</x:f>
        <x:v>24603</x:v>
      </x:c>
      <x:c r="G16" s="3" t="n">
        <x:f>SUM(G11:G15)</x:f>
        <x:v>24603</x:v>
      </x:c>
      <x:c r="H16" s="18" t="n">
        <x:f>SUM(H11:H15)</x:f>
        <x:v>25134.121368700544</x:v>
      </x:c>
    </x:row>
    <x:row r="17">
      <x:c r="B17" t="s">
        <x:v>188</x:v>
      </x:c>
      <x:c r="C17" s="7" t="n">
        <x:f>Inputs!N125</x:f>
        <x:v>4861</x:v>
      </x:c>
      <x:c r="D17" s="7" t="n">
        <x:f>Inputs!N150</x:f>
        <x:v>4843</x:v>
      </x:c>
      <x:c r="E17" s="7" t="n">
        <x:f>Inputs!N175</x:f>
        <x:v>4766</x:v>
      </x:c>
      <x:c r="F17" s="7" t="n">
        <x:f>Inputs!N200</x:f>
        <x:v>4796</x:v>
      </x:c>
      <x:c r="G17" s="1" t="n">
        <x:f>F17</x:f>
        <x:v>4796</x:v>
      </x:c>
      <x:c r="H17" s="11" t="n">
        <x:f>F17-'Cash Flow Statement'!H27-'Cash Flow Statement'!H12</x:f>
        <x:v>4791</x:v>
      </x:c>
    </x:row>
    <x:row r="18">
      <x:c r="B18" t="s">
        <x:v>189</x:v>
      </x:c>
      <x:c r="C18" s="7" t="n">
        <x:f>Inputs!N126</x:f>
        <x:v>2727</x:v>
      </x:c>
      <x:c r="D18" s="7" t="n">
        <x:f>Inputs!N151</x:f>
        <x:v>2894</x:v>
      </x:c>
      <x:c r="E18" s="7" t="n">
        <x:f>Inputs!N176</x:f>
        <x:v>2886</x:v>
      </x:c>
      <x:c r="F18" s="7" t="n">
        <x:f>Inputs!N201</x:f>
        <x:v>2838</x:v>
      </x:c>
      <x:c r="G18" s="1" t="n">
        <x:f>F18</x:f>
        <x:v>2838</x:v>
      </x:c>
      <x:c r="H18" s="5" t="n">
        <x:f>F18</x:f>
        <x:v>2838</x:v>
      </x:c>
    </x:row>
    <x:row r="19">
      <x:c r="B19" t="s">
        <x:v>190</x:v>
      </x:c>
      <x:c r="C19" s="7" t="n">
        <x:f>Inputs!N127</x:f>
        <x:v>259</x:v>
      </x:c>
      <x:c r="D19" s="7" t="n">
        <x:f>Inputs!N152</x:f>
        <x:v>259</x:v>
      </x:c>
      <x:c r="E19" s="7" t="n">
        <x:f>Inputs!N177</x:f>
        <x:v>259</x:v>
      </x:c>
      <x:c r="F19" s="7" t="n">
        <x:f>Inputs!N202</x:f>
        <x:v>259</x:v>
      </x:c>
      <x:c r="G19" s="1" t="n">
        <x:f>F19</x:f>
        <x:v>259</x:v>
      </x:c>
      <x:c r="H19" s="5" t="n">
        <x:f>F19</x:f>
        <x:v>259</x:v>
      </x:c>
    </x:row>
    <x:row r="20">
      <x:c r="B20" t="s">
        <x:v>191</x:v>
      </x:c>
      <x:c r="C20" s="7" t="n">
        <x:f>Inputs!N128</x:f>
        <x:v>240</x:v>
      </x:c>
      <x:c r="D20" s="7" t="n">
        <x:f>Inputs!N153</x:f>
        <x:v>240</x:v>
      </x:c>
      <x:c r="E20" s="7" t="n">
        <x:f>Inputs!N178</x:f>
        <x:v>240</x:v>
      </x:c>
      <x:c r="F20" s="7" t="n">
        <x:f>Inputs!N203</x:f>
        <x:v>240</x:v>
      </x:c>
      <x:c r="G20" s="1" t="n">
        <x:f>F20</x:f>
        <x:v>240</x:v>
      </x:c>
      <x:c r="H20" s="5" t="n">
        <x:f>F20</x:f>
        <x:v>240</x:v>
      </x:c>
    </x:row>
    <x:row r="21">
      <x:c r="B21" t="s">
        <x:v>192</x:v>
      </x:c>
      <x:c r="C21" s="7" t="n">
        <x:f>Inputs!N129</x:f>
        <x:v>5349</x:v>
      </x:c>
      <x:c r="D21" s="7" t="n">
        <x:f>Inputs!N154</x:f>
        <x:v>5536</x:v>
      </x:c>
      <x:c r="E21" s="7" t="n">
        <x:f>Inputs!N179</x:f>
        <x:v>5729</x:v>
      </x:c>
      <x:c r="F21" s="7" t="n">
        <x:f>Inputs!N204</x:f>
        <x:v>5674</x:v>
      </x:c>
      <x:c r="G21" s="1" t="n">
        <x:f>F21</x:f>
        <x:v>5674</x:v>
      </x:c>
      <x:c r="H21" s="5" t="n">
        <x:f>F21</x:f>
        <x:v>5674</x:v>
      </x:c>
    </x:row>
    <x:row r="22">
      <x:c r="B22" t="s">
        <x:v>193</x:v>
      </x:c>
      <x:c r="C22" s="3" t="n">
        <x:f>SUM(C16:C21)</x:f>
        <x:v>37334</x:v>
      </x:c>
      <x:c r="D22" s="3" t="n">
        <x:f>SUM(D16:D21)</x:f>
        <x:v>37787</x:v>
      </x:c>
      <x:c r="E22" s="3" t="n">
        <x:f>SUM(E16:E21)</x:f>
        <x:v>37064</x:v>
      </x:c>
      <x:c r="F22" s="3" t="n">
        <x:f>SUM(F16:F21)</x:f>
        <x:v>38410</x:v>
      </x:c>
      <x:c r="G22" s="3" t="n">
        <x:f>SUM(G16:G21)</x:f>
        <x:v>38410</x:v>
      </x:c>
      <x:c r="H22" s="18" t="n">
        <x:f>SUM(H16:H21)</x:f>
        <x:v>38936.121368700544</x:v>
      </x:c>
    </x:row>
    <x:row r="23">
      <x:c r="C23" s="1"/>
      <x:c r="D23" s="1"/>
      <x:c r="E23" s="1"/>
      <x:c r="F23" s="1"/>
      <x:c r="G23" s="1"/>
      <x:c r="H23" s="5"/>
    </x:row>
    <x:row r="24">
      <x:c r="C24" s="1"/>
      <x:c r="D24" s="1"/>
      <x:c r="E24" s="1"/>
      <x:c r="F24" s="1"/>
      <x:c r="G24" s="1"/>
      <x:c r="H24" s="5"/>
    </x:row>
    <x:row r="25">
      <x:c r="B25" t="s">
        <x:v>194</x:v>
      </x:c>
      <x:c r="C25" s="7" t="n">
        <x:f>Inputs!N131</x:f>
        <x:v>0</x:v>
      </x:c>
      <x:c r="D25" s="7" t="n">
        <x:f>Inputs!N156</x:f>
        <x:v>999</x:v>
      </x:c>
      <x:c r="E25" s="7" t="n">
        <x:f>Inputs!N181</x:f>
        <x:v>999</x:v>
      </x:c>
      <x:c r="F25" s="7" t="n">
        <x:f>Inputs!N206</x:f>
        <x:v>2000</x:v>
      </x:c>
      <x:c r="G25" s="1" t="n">
        <x:f>F25</x:f>
        <x:v>2000</x:v>
      </x:c>
      <x:c r="H25" s="5" t="n">
        <x:f>F25</x:f>
        <x:v>2000</x:v>
      </x:c>
    </x:row>
    <x:row r="26">
      <x:c r="B26" t="s">
        <x:v>195</x:v>
      </x:c>
      <x:c r="C26" s="7" t="n">
        <x:f>Inputs!N132</x:f>
        <x:v>4</x:v>
      </x:c>
      <x:c r="D26" s="7" t="n">
        <x:f>Inputs!N157</x:f>
        <x:v>0</x:v>
      </x:c>
      <x:c r="E26" s="7" t="n">
        <x:f>Inputs!N182</x:f>
        <x:v>0</x:v>
      </x:c>
      <x:c r="G26" s="1" t="n">
        <x:f>F26</x:f>
        <x:v>0</x:v>
      </x:c>
      <x:c r="H26" s="5" t="n">
        <x:f>F26</x:f>
        <x:v>0</x:v>
      </x:c>
    </x:row>
    <x:row r="27">
      <x:c r="B27" t="s">
        <x:v>196</x:v>
      </x:c>
      <x:c r="C27" s="7" t="n">
        <x:f>Inputs!N133</x:f>
        <x:v>3772</x:v>
      </x:c>
      <x:c r="D27" s="7" t="n">
        <x:f>Inputs!N158</x:f>
        <x:v>3717</x:v>
      </x:c>
      <x:c r="E27" s="7" t="n">
        <x:f>Inputs!N183</x:f>
        <x:v>2888</x:v>
      </x:c>
      <x:c r="F27" s="7" t="n">
        <x:f>Inputs!N207</x:f>
        <x:v>3600</x:v>
      </x:c>
      <x:c r="G27" s="1" t="n">
        <x:f>F27</x:f>
        <x:v>3600</x:v>
      </x:c>
      <x:c r="H27" s="11" t="n">
        <x:f>F27+'Cash Flow Statement'!H20</x:f>
        <x:v>3800</x:v>
      </x:c>
    </x:row>
    <x:row r="28">
      <x:c r="B28" t="s">
        <x:v>197</x:v>
      </x:c>
      <x:c r="C28" s="7" t="n">
        <x:f>Inputs!N134</x:f>
        <x:v>506</x:v>
      </x:c>
      <x:c r="D28" s="7" t="n">
        <x:f>Inputs!N159</x:f>
        <x:v>513</x:v>
      </x:c>
      <x:c r="E28" s="7" t="n">
        <x:f>Inputs!N184</x:f>
        <x:v>493</x:v>
      </x:c>
      <x:c r="F28" s="7" t="n">
        <x:f>Inputs!N208</x:f>
        <x:v>478</x:v>
      </x:c>
      <x:c r="G28" s="1" t="n">
        <x:f>F28</x:f>
        <x:v>478</x:v>
      </x:c>
      <x:c r="H28" s="5" t="n">
        <x:f>F28</x:f>
        <x:v>478</x:v>
      </x:c>
    </x:row>
    <x:row r="29">
      <x:c r="B29" t="s">
        <x:v>198</x:v>
      </x:c>
      <x:c r="C29" s="7" t="n">
        <x:f>Inputs!N135</x:f>
        <x:v>5923</x:v>
      </x:c>
      <x:c r="D29" s="7" t="n">
        <x:f>Inputs!N160</x:f>
        <x:v>5919</x:v>
      </x:c>
      <x:c r="E29" s="7" t="n">
        <x:f>Inputs!N185</x:f>
        <x:v>6183</x:v>
      </x:c>
      <x:c r="F29" s="7" t="n">
        <x:f>Inputs!N209</x:f>
        <x:v>6092</x:v>
      </x:c>
      <x:c r="G29" s="1" t="n">
        <x:f>F29</x:f>
        <x:v>6092</x:v>
      </x:c>
      <x:c r="H29" s="5" t="n">
        <x:f>F29</x:f>
        <x:v>6092</x:v>
      </x:c>
    </x:row>
    <x:row r="30">
      <x:c r="B30" t="s">
        <x:v>199</x:v>
      </x:c>
      <x:c r="C30" s="7" t="n">
        <x:f>Inputs!N136</x:f>
        <x:v>706</x:v>
      </x:c>
      <x:c r="D30" s="7" t="n">
        <x:f>Inputs!N161</x:f>
        <x:v>492</x:v>
      </x:c>
      <x:c r="E30" s="7" t="n">
        <x:f>Inputs!N186</x:f>
        <x:v>275</x:v>
      </x:c>
      <x:c r="F30" s="7" t="n">
        <x:f>Inputs!N210</x:f>
        <x:v>377</x:v>
      </x:c>
      <x:c r="G30" s="1" t="n">
        <x:f>F30</x:f>
        <x:v>377</x:v>
      </x:c>
      <x:c r="H30" s="5" t="n">
        <x:f>F30</x:f>
        <x:v>377</x:v>
      </x:c>
    </x:row>
    <x:row r="31">
      <x:c r="B31" t="s">
        <x:v>200</x:v>
      </x:c>
      <x:c r="C31" s="3" t="n">
        <x:f>SUM(C25:C30)</x:f>
        <x:v>10911</x:v>
      </x:c>
      <x:c r="D31" s="3" t="n">
        <x:f>SUM(D25:D30)</x:f>
        <x:v>11640</x:v>
      </x:c>
      <x:c r="E31" s="3" t="n">
        <x:f>SUM(E25:E30)</x:f>
        <x:v>10838</x:v>
      </x:c>
      <x:c r="F31" s="3" t="n">
        <x:f>SUM(F25:F30)</x:f>
        <x:v>12547</x:v>
      </x:c>
      <x:c r="G31" s="3" t="n">
        <x:f>SUM(G25:G30)</x:f>
        <x:v>12547</x:v>
      </x:c>
      <x:c r="H31" s="18" t="n">
        <x:f>SUM(H25:H30)</x:f>
        <x:v>12747</x:v>
      </x:c>
    </x:row>
    <x:row r="32">
      <x:c r="B32" t="s">
        <x:v>201</x:v>
      </x:c>
      <x:c r="C32" s="7" t="n">
        <x:f>Inputs!N138</x:f>
        <x:v>7996</x:v>
      </x:c>
      <x:c r="D32" s="7" t="n">
        <x:f>Inputs!N163</x:f>
        <x:v>7016</x:v>
      </x:c>
      <x:c r="E32" s="7" t="n">
        <x:f>Inputs!N188</x:f>
        <x:v>7030</x:v>
      </x:c>
      <x:c r="F32" s="7" t="n">
        <x:f>Inputs!N212</x:f>
        <x:v>5942</x:v>
      </x:c>
      <x:c r="G32" s="1" t="n">
        <x:f>F32</x:f>
        <x:v>5942</x:v>
      </x:c>
      <x:c r="H32" s="5" t="n">
        <x:f>F32</x:f>
        <x:v>5942</x:v>
      </x:c>
    </x:row>
    <x:row r="33">
      <x:c r="B33" t="s">
        <x:v>202</x:v>
      </x:c>
      <x:c r="C33" s="7" t="n">
        <x:f>Inputs!N139</x:f>
        <x:v>2555</x:v>
      </x:c>
      <x:c r="D33" s="7" t="n">
        <x:f>Inputs!N164</x:f>
        <x:v>2754</x:v>
      </x:c>
      <x:c r="E33" s="7" t="n">
        <x:f>Inputs!N189</x:f>
        <x:v>2656</x:v>
      </x:c>
      <x:c r="F33" s="7" t="n">
        <x:f>Inputs!N213</x:f>
        <x:v>2613</x:v>
      </x:c>
      <x:c r="G33" s="1" t="n">
        <x:f>F33</x:f>
        <x:v>2613</x:v>
      </x:c>
      <x:c r="H33" s="5" t="n">
        <x:f>F33</x:f>
        <x:v>2613</x:v>
      </x:c>
    </x:row>
    <x:row r="34">
      <x:c r="B34" t="s">
        <x:v>203</x:v>
      </x:c>
      <x:c r="C34" s="7" t="n">
        <x:f>Inputs!N140</x:f>
        <x:v>2404</x:v>
      </x:c>
      <x:c r="D34" s="7" t="n">
        <x:f>Inputs!N165</x:f>
        <x:v>2292</x:v>
      </x:c>
      <x:c r="E34" s="7" t="n">
        <x:f>Inputs!N190</x:f>
        <x:v>2450</x:v>
      </x:c>
      <x:c r="F34" s="7" t="n">
        <x:f>Inputs!N214</x:f>
        <x:v>2443</x:v>
      </x:c>
      <x:c r="G34" s="1" t="n">
        <x:f>F34</x:f>
        <x:v>2443</x:v>
      </x:c>
      <x:c r="H34" s="11" t="n">
        <x:f>F34+'Cash Flow Statement'!H13</x:f>
        <x:v>2418</x:v>
      </x:c>
    </x:row>
    <x:row r="35">
      <x:c r="B35" t="s">
        <x:v>204</x:v>
      </x:c>
      <x:c r="C35" s="3" t="n">
        <x:f>SUM(C31:C34)</x:f>
        <x:v>23866</x:v>
      </x:c>
      <x:c r="D35" s="3" t="n">
        <x:f>SUM(D31:D34)</x:f>
        <x:v>23702</x:v>
      </x:c>
      <x:c r="E35" s="3" t="n">
        <x:f>SUM(E31:E34)</x:f>
        <x:v>22974</x:v>
      </x:c>
      <x:c r="F35" s="3" t="n">
        <x:f>SUM(F31:F34)</x:f>
        <x:v>23545</x:v>
      </x:c>
      <x:c r="G35" s="3" t="n">
        <x:f>SUM(G31:G34)</x:f>
        <x:v>23545</x:v>
      </x:c>
      <x:c r="H35" s="18" t="n">
        <x:f>SUM(H31:H34)</x:f>
        <x:v>23720</x:v>
      </x:c>
    </x:row>
    <x:row r="36">
      <x:c r="B36" t="s">
        <x:v>205</x:v>
      </x:c>
      <x:c r="C36" s="7" t="n">
        <x:f>Inputs!N141</x:f>
        <x:v>13468</x:v>
      </x:c>
      <x:c r="D36" s="7" t="n">
        <x:f>Inputs!N166</x:f>
        <x:v>14085</x:v>
      </x:c>
      <x:c r="E36" s="7" t="n">
        <x:f>Inputs!N191</x:f>
        <x:v>14090</x:v>
      </x:c>
      <x:c r="F36" s="7" t="n">
        <x:f>Inputs!N215</x:f>
        <x:v>14865</x:v>
      </x:c>
      <x:c r="G36" s="1" t="n">
        <x:f>F36</x:f>
        <x:v>14865</x:v>
      </x:c>
      <x:c r="H36" s="11" t="n">
        <x:f>F36+'Income Statement'!H27+'Cash Flow Statement'!H14+'Cash Flow Statement'!H33+'Cash Flow Statement'!H34+'Cash Flow Statement'!H35</x:f>
        <x:v>15216.121368700546</x:v>
      </x:c>
    </x:row>
    <x:row r="37">
      <x:c r="B37" t="s">
        <x:v>206</x:v>
      </x:c>
      <x:c r="C37" s="3" t="n">
        <x:f>C35+C36</x:f>
        <x:v>37334</x:v>
      </x:c>
      <x:c r="D37" s="3" t="n">
        <x:f>D35+D36</x:f>
        <x:v>37787</x:v>
      </x:c>
      <x:c r="E37" s="3" t="n">
        <x:f>E35+E36</x:f>
        <x:v>37064</x:v>
      </x:c>
      <x:c r="F37" s="3" t="n">
        <x:f>F35+F36</x:f>
        <x:v>38410</x:v>
      </x:c>
      <x:c r="G37" s="3" t="n">
        <x:f>G35+G36</x:f>
        <x:v>38410</x:v>
      </x:c>
      <x:c r="H37" s="18" t="n">
        <x:f>H35+H36</x:f>
        <x:v>38936.121368700544</x:v>
      </x:c>
    </x:row>
    <x:row r="38">
      <x:c r="B38" t="s">
        <x:v>207</x:v>
      </x:c>
      <x:c r="C38" s="1" t="n">
        <x:f>C22-C35-C36</x:f>
        <x:v>0</x:v>
      </x:c>
      <x:c r="D38" s="1" t="n">
        <x:f>D22-D35-D36</x:f>
        <x:v>0</x:v>
      </x:c>
      <x:c r="E38" s="1" t="n">
        <x:f>E22-E35-E36</x:f>
        <x:v>0</x:v>
      </x:c>
      <x:c r="F38" s="1" t="n">
        <x:f>F22-F35-F36</x:f>
        <x:v>0</x:v>
      </x:c>
      <x:c r="G38" s="1" t="n">
        <x:f>G22-G35-G36</x:f>
        <x:v>0</x:v>
      </x:c>
      <x:c r="H38" s="5" t="n">
        <x:f>H22-H35-H36</x:f>
        <x:v>-1.8189894035458565e-12</x:v>
      </x:c>
    </x:row>
    <x:row r="39">
      <x:c r="C39" s="1"/>
      <x:c r="D39" s="1"/>
      <x:c r="E39" s="1"/>
      <x:c r="F39" s="1"/>
      <x:c r="G39" s="1"/>
      <x:c r="H39" s="5"/>
    </x:row>
    <x:row r="40">
      <x:c r="B40" t="s">
        <x:v>208</x:v>
      </x:c>
      <x:c r="C40" s="1"/>
      <x:c r="D40" s="1"/>
      <x:c r="E40" s="1"/>
      <x:c r="F40" s="1"/>
      <x:c r="G40" s="1"/>
      <x:c r="H40" s="5" t="n">
        <x:f>H13-F13</x:f>
        <x:v>-250</x:v>
      </x:c>
    </x:row>
    <x:row r="41">
      <x:c r="B41" t="s">
        <x:v>209</x:v>
      </x:c>
      <x:c r="C41" s="1"/>
      <x:c r="D41" s="1"/>
      <x:c r="E41" s="1"/>
      <x:c r="F41" s="1"/>
      <x:c r="G41" s="1"/>
      <x:c r="H41" s="5" t="n">
        <x:f>SUM(H42:H49)</x:f>
        <x:v>-2.2737367544323206e-13</x:v>
      </x:c>
    </x:row>
    <x:row r="42">
      <x:c r="B42" t="s">
        <x:v>210</x:v>
      </x:c>
      <x:c r="C42" s="1"/>
      <x:c r="D42" s="1"/>
      <x:c r="E42" s="1"/>
      <x:c r="F42" s="1"/>
      <x:c r="G42" s="1"/>
      <x:c r="H42" s="11" t="n">
        <x:f>F13-H13-'Cash Flow Statement'!H17</x:f>
        <x:v>0</x:v>
      </x:c>
    </x:row>
    <x:row r="43">
      <x:c r="B43" t="s">
        <x:v>211</x:v>
      </x:c>
      <x:c r="C43" s="1"/>
      <x:c r="D43" s="1"/>
      <x:c r="E43" s="1"/>
      <x:c r="F43" s="1"/>
      <x:c r="G43" s="1"/>
      <x:c r="H43" s="11" t="n">
        <x:f>F14-H14-'Cash Flow Statement'!H18</x:f>
        <x:v>0</x:v>
      </x:c>
    </x:row>
    <x:row r="44">
      <x:c r="B44" t="s">
        <x:v>212</x:v>
      </x:c>
      <x:c r="C44" s="1"/>
      <x:c r="D44" s="1"/>
      <x:c r="E44" s="1"/>
      <x:c r="F44" s="1"/>
      <x:c r="G44" s="1"/>
      <x:c r="H44" s="11" t="n">
        <x:f>H27-F27-'Cash Flow Statement'!H20</x:f>
        <x:v>0</x:v>
      </x:c>
    </x:row>
    <x:row r="45">
      <x:c r="B45" t="s">
        <x:v>213</x:v>
      </x:c>
      <x:c r="C45" s="1"/>
      <x:c r="D45" s="1"/>
      <x:c r="E45" s="1"/>
      <x:c r="F45" s="1"/>
      <x:c r="G45" s="1"/>
      <x:c r="H45" s="11" t="n">
        <x:f>F15-H15-'Cash Flow Statement'!H19</x:f>
        <x:v>0</x:v>
      </x:c>
    </x:row>
    <x:row r="46">
      <x:c r="B46" t="s">
        <x:v>214</x:v>
      </x:c>
      <x:c r="C46" s="1"/>
      <x:c r="D46" s="1"/>
      <x:c r="E46" s="1"/>
      <x:c r="F46" s="1"/>
      <x:c r="G46" s="1"/>
      <x:c r="H46" s="11" t="n">
        <x:f>H17-F17+'Cash Flow Statement'!H27+'Cash Flow Statement'!H12</x:f>
        <x:v>0</x:v>
      </x:c>
    </x:row>
    <x:row r="47">
      <x:c r="B47" t="s">
        <x:v>215</x:v>
      </x:c>
      <x:c r="C47" s="1"/>
      <x:c r="D47" s="1"/>
      <x:c r="E47" s="1"/>
      <x:c r="F47" s="1"/>
      <x:c r="G47" s="1"/>
      <x:c r="H47" s="11" t="n">
        <x:f>H34-F34-'Cash Flow Statement'!H13</x:f>
        <x:v>0</x:v>
      </x:c>
    </x:row>
    <x:row r="48">
      <x:c r="B48" t="s">
        <x:v>216</x:v>
      </x:c>
      <x:c r="C48" s="1"/>
      <x:c r="D48" s="1"/>
      <x:c r="E48" s="1"/>
      <x:c r="F48" s="1"/>
      <x:c r="G48" s="1"/>
      <x:c r="H48" s="5" t="n">
        <x:f>H36-F36-'Cash Flow Statement'!H11-'Cash Flow Statement'!H14-'Cash Flow Statement'!H33-'Cash Flow Statement'!H34-'Cash Flow Statement'!H35</x:f>
        <x:v>-2.2737367544323206e-13</x:v>
      </x:c>
    </x:row>
    <x:row r="49">
      <x:c r="B49" t="s">
        <x:v>217</x:v>
      </x:c>
      <x:c r="C49" s="1"/>
      <x:c r="D49" s="1"/>
      <x:c r="E49" s="1"/>
      <x:c r="F49" s="1"/>
      <x:c r="G49" s="1"/>
      <x:c r="H49" s="5" t="n">
        <x:f>H11-'Cash Flow Statement'!H42</x:f>
        <x:v>0</x:v>
      </x:c>
    </x:row>
    <x:row r="50">
      <x:c r="C50" s="1"/>
      <x:c r="D50" s="1"/>
      <x:c r="E50" s="1"/>
      <x:c r="F50" s="1"/>
      <x:c r="G50" s="1"/>
      <x:c r="H50" s="5"/>
    </x:row>
    <x:row r="51">
      <x:c r="C51" s="1"/>
      <x:c r="D51" s="1"/>
      <x:c r="E51" s="1"/>
      <x:c r="F51" s="1"/>
      <x:c r="G51" s="1"/>
      <x:c r="H51" s="5"/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218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219</x:v>
      </x:c>
      <x:c r="C10" s="1"/>
      <x:c r="D10" s="1"/>
      <x:c r="E10" s="1"/>
      <x:c r="F10" s="1"/>
      <x:c r="G10" s="1"/>
      <x:c r="H10" s="5"/>
    </x:row>
    <x:row r="11">
      <x:c r="B11" t="s">
        <x:v>220</x:v>
      </x:c>
      <x:c r="C11" s="7" t="n">
        <x:f>'Income Statement'!C27</x:f>
        <x:v>727</x:v>
      </x:c>
      <x:c r="D11" s="7" t="n">
        <x:f>'Income Statement'!D27</x:f>
        <x:v>792</x:v>
      </x:c>
      <x:c r="E11" s="7" t="n">
        <x:f>'Income Statement'!E27</x:f>
        <x:v>520</x:v>
      </x:c>
      <x:c r="F11" s="7" t="n">
        <x:f>'Income Statement'!F27</x:f>
        <x:v>1069</x:v>
      </x:c>
      <x:c r="G11" s="7" t="n">
        <x:f>'Income Statement'!G27</x:f>
        <x:v>3108</x:v>
      </x:c>
      <x:c r="H11" s="11" t="n">
        <x:f>'Income Statement'!H27</x:f>
        <x:v>666.1213687005459</x:v>
      </x:c>
    </x:row>
    <x:row r="12">
      <x:c r="B12" t="s">
        <x:v>221</x:v>
      </x:c>
      <x:c r="C12" s="7" t="n">
        <x:f>Inputs!N219</x:f>
        <x:v>190</x:v>
      </x:c>
      <x:c r="D12" s="7" t="n">
        <x:f>Inputs!N245-Inputs!N219</x:f>
        <x:v>179</x:v>
      </x:c>
      <x:c r="E12" s="7" t="n">
        <x:f>Inputs!N272-Inputs!N245</x:f>
        <x:v>185</x:v>
      </x:c>
      <x:c r="F12" s="1" t="n">
        <x:f>G12-SUM(C12:E12)</x:f>
        <x:v>193</x:v>
      </x:c>
      <x:c r="G12" s="7" t="n">
        <x:f>Inputs!N493</x:f>
        <x:v>747</x:v>
      </x:c>
      <x:c r="H12" s="11" t="n">
        <x:f>Inputs!L110</x:f>
        <x:v>195</x:v>
      </x:c>
    </x:row>
    <x:row r="13">
      <x:c r="B13" t="s">
        <x:v>222</x:v>
      </x:c>
      <x:c r="C13" s="7" t="n">
        <x:f>Inputs!N220</x:f>
        <x:v>-25</x:v>
      </x:c>
      <x:c r="D13" s="7" t="n">
        <x:f>Inputs!N246-Inputs!N220</x:f>
        <x:v>-43</x:v>
      </x:c>
      <x:c r="E13" s="7" t="n">
        <x:f>Inputs!N273-Inputs!N246</x:f>
        <x:v>-64</x:v>
      </x:c>
      <x:c r="F13" s="1" t="n">
        <x:f>G13-SUM(C13:E13)</x:f>
        <x:v>36</x:v>
      </x:c>
      <x:c r="G13" s="7" t="n">
        <x:f>Inputs!N494</x:f>
        <x:v>-96</x:v>
      </x:c>
      <x:c r="H13" s="11" t="n">
        <x:f>Inputs!L111</x:f>
        <x:v>-25</x:v>
      </x:c>
    </x:row>
    <x:row r="14">
      <x:c r="B14" t="s">
        <x:v>223</x:v>
      </x:c>
      <x:c r="C14" s="7" t="n">
        <x:f>Inputs!N221</x:f>
        <x:v>185</x:v>
      </x:c>
      <x:c r="D14" s="7" t="n">
        <x:f>Inputs!N247-Inputs!N221</x:f>
        <x:v>176</x:v>
      </x:c>
      <x:c r="E14" s="7" t="n">
        <x:f>Inputs!N274-Inputs!N247</x:f>
        <x:v>194</x:v>
      </x:c>
      <x:c r="F14" s="1" t="n">
        <x:f>G14-SUM(C14:E14)</x:f>
        <x:v>160</x:v>
      </x:c>
      <x:c r="G14" s="7" t="n">
        <x:f>Inputs!N495</x:f>
        <x:v>715</x:v>
      </x:c>
      <x:c r="H14" s="37" t="n">
        <x:f>Inputs!L112</x:f>
        <x:v>185</x:v>
      </x:c>
    </x:row>
    <x:row r="15">
      <x:c r="B15" t="s">
        <x:v>224</x:v>
      </x:c>
      <x:c r="C15" s="7" t="n">
        <x:f>Inputs!N222</x:f>
        <x:v>8</x:v>
      </x:c>
      <x:c r="D15" s="7" t="n">
        <x:f>Inputs!N248-Inputs!N222</x:f>
        <x:v>1</x:v>
      </x:c>
      <x:c r="E15" s="7" t="n">
        <x:f>Inputs!N275-Inputs!N248</x:f>
        <x:v>31</x:v>
      </x:c>
      <x:c r="F15" s="1" t="n">
        <x:f>G15-SUM(C15:E15)</x:f>
        <x:v>10</x:v>
      </x:c>
      <x:c r="G15" s="7" t="n">
        <x:f>Inputs!N496</x:f>
        <x:v>50</x:v>
      </x:c>
      <x:c r="H15" s="11" t="n">
        <x:f>Inputs!L113</x:f>
        <x:v>0</x:v>
      </x:c>
    </x:row>
    <x:row r="16">
      <x:c r="B16" t="s">
        <x:v>225</x:v>
      </x:c>
      <x:c r="C16" s="7" t="n">
        <x:f>Inputs!N223</x:f>
        <x:v>34</x:v>
      </x:c>
      <x:c r="D16" s="7" t="n">
        <x:f>Inputs!N249-Inputs!N223</x:f>
        <x:v>20</x:v>
      </x:c>
      <x:c r="E16" s="7" t="n">
        <x:f>Inputs!N276-Inputs!N249</x:f>
        <x:v>-53</x:v>
      </x:c>
      <x:c r="F16" s="1" t="n">
        <x:f>G16-SUM(C16:E16)</x:f>
        <x:v>21</x:v>
      </x:c>
      <x:c r="G16" s="7" t="n">
        <x:f>Inputs!N497</x:f>
        <x:v>22</x:v>
      </x:c>
      <x:c r="H16" s="11" t="n">
        <x:f>Inputs!L114</x:f>
        <x:v>0</x:v>
      </x:c>
    </x:row>
    <x:row r="17">
      <x:c r="B17" t="s">
        <x:v>226</x:v>
      </x:c>
      <x:c r="C17" s="7" t="n">
        <x:f>Inputs!N224</x:f>
        <x:v>-215</x:v>
      </x:c>
      <x:c r="D17" s="7" t="n">
        <x:f>Inputs!N250-Inputs!N224</x:f>
        <x:v>-806</x:v>
      </x:c>
      <x:c r="E17" s="7" t="n">
        <x:f>Inputs!N277-Inputs!N250</x:f>
        <x:v>398</x:v>
      </x:c>
      <x:c r="F17" s="1" t="n">
        <x:f>G17-SUM(C17:E17)</x:f>
        <x:v>-584</x:v>
      </x:c>
      <x:c r="G17" s="7" t="n">
        <x:f>Inputs!N498</x:f>
        <x:v>-1207</x:v>
      </x:c>
      <x:c r="H17" s="11" t="n">
        <x:f>Inputs!L115</x:f>
        <x:v>250</x:v>
      </x:c>
    </x:row>
    <x:row r="18">
      <x:c r="B18" t="s">
        <x:v>227</x:v>
      </x:c>
      <x:c r="C18" s="7" t="n">
        <x:f>Inputs!N225</x:f>
        <x:v>-610</x:v>
      </x:c>
      <x:c r="D18" s="7" t="n">
        <x:f>Inputs!N251-Inputs!N225</x:f>
        <x:v>353</x:v>
      </x:c>
      <x:c r="E18" s="7" t="n">
        <x:f>Inputs!N278-Inputs!N251</x:f>
        <x:v>281</x:v>
      </x:c>
      <x:c r="F18" s="1" t="n">
        <x:f>G18-SUM(C18:E18)</x:f>
        <x:v>-55</x:v>
      </x:c>
      <x:c r="G18" s="7" t="n">
        <x:f>Inputs!N499</x:f>
        <x:v>-31</x:v>
      </x:c>
      <x:c r="H18" s="11" t="n">
        <x:f>Inputs!L116</x:f>
        <x:v>60</x:v>
      </x:c>
    </x:row>
    <x:row r="19">
      <x:c r="B19" t="s">
        <x:v>228</x:v>
      </x:c>
      <x:c r="C19" s="7" t="n">
        <x:f>Inputs!N226</x:f>
        <x:v>-165</x:v>
      </x:c>
      <x:c r="D19" s="7" t="n">
        <x:f>Inputs!N252-Inputs!N226</x:f>
        <x:v>276</x:v>
      </x:c>
      <x:c r="E19" s="7" t="n">
        <x:f>Inputs!N279-Inputs!N252</x:f>
        <x:v>149</x:v>
      </x:c>
      <x:c r="F19" s="1" t="n">
        <x:f>G19-SUM(C19:E19)</x:f>
        <x:v>259</x:v>
      </x:c>
      <x:c r="G19" s="7" t="n">
        <x:f>Inputs!N500</x:f>
        <x:v>519</x:v>
      </x:c>
      <x:c r="H19" s="11" t="n">
        <x:f>Inputs!L117</x:f>
        <x:v>120</x:v>
      </x:c>
    </x:row>
    <x:row r="20">
      <x:c r="B20" t="s">
        <x:v>229</x:v>
      </x:c>
      <x:c r="C20" s="7" t="n">
        <x:f>Inputs!N227</x:f>
        <x:v>93</x:v>
      </x:c>
      <x:c r="D20" s="7" t="n">
        <x:f>Inputs!N253-Inputs!N227</x:f>
        <x:v>-369</x:v>
      </x:c>
      <x:c r="E20" s="7" t="n">
        <x:f>Inputs!N280-Inputs!N253</x:f>
        <x:v>-1211</x:v>
      </x:c>
      <x:c r="F20" s="1" t="n">
        <x:f>G20-SUM(C20:E20)</x:f>
        <x:v>528</x:v>
      </x:c>
      <x:c r="G20" s="7" t="n">
        <x:f>Inputs!N501</x:f>
        <x:v>-959</x:v>
      </x:c>
      <x:c r="H20" s="11" t="n">
        <x:f>Inputs!L118</x:f>
        <x:v>200</x:v>
      </x:c>
    </x:row>
    <x:row r="21">
      <x:c r="B21" t="s">
        <x:v>230</x:v>
      </x:c>
      <x:c r="C21" s="3" t="n">
        <x:f>SUM(C11:C20)</x:f>
        <x:v>222</x:v>
      </x:c>
      <x:c r="D21" s="3" t="n">
        <x:f>SUM(D11:D20)</x:f>
        <x:v>579</x:v>
      </x:c>
      <x:c r="E21" s="3" t="n">
        <x:f>SUM(E11:E20)</x:f>
        <x:v>430</x:v>
      </x:c>
      <x:c r="F21" s="3" t="n">
        <x:f>SUM(F11:F20)</x:f>
        <x:v>1637</x:v>
      </x:c>
      <x:c r="G21" s="3" t="n">
        <x:f>SUM(G11:G20)</x:f>
        <x:v>2868</x:v>
      </x:c>
      <x:c r="H21" s="18" t="n">
        <x:f>SUM(H11:H20)</x:f>
        <x:v>1651.1213687005459</x:v>
      </x:c>
    </x:row>
    <x:row r="22">
      <x:c r="C22" s="1"/>
      <x:c r="D22" s="1"/>
      <x:c r="E22" s="1"/>
      <x:c r="F22" s="1"/>
      <x:c r="G22" s="1"/>
      <x:c r="H22" s="5"/>
    </x:row>
    <x:row r="23">
      <x:c r="B23" t="s">
        <x:v>231</x:v>
      </x:c>
      <x:c r="C23" s="1"/>
      <x:c r="D23" s="1"/>
      <x:c r="E23" s="1"/>
      <x:c r="F23" s="1"/>
      <x:c r="G23" s="1"/>
      <x:c r="H23" s="5"/>
    </x:row>
    <x:row r="24">
      <x:c r="B24" t="s">
        <x:v>232</x:v>
      </x:c>
      <x:c r="C24" s="7" t="n">
        <x:f>Inputs!N229</x:f>
        <x:v>-355</x:v>
      </x:c>
      <x:c r="D24" s="7" t="n">
        <x:f>Inputs!N255-Inputs!N229</x:f>
        <x:v>-281</x:v>
      </x:c>
      <x:c r="E24" s="7" t="n">
        <x:f>Inputs!N282-Inputs!N255</x:f>
        <x:v>-253</x:v>
      </x:c>
      <x:c r="F24" s="1" t="n">
        <x:f>G24-SUM(C24:E24)</x:f>
        <x:v>-427</x:v>
      </x:c>
      <x:c r="G24" s="7" t="n">
        <x:f>Inputs!N503</x:f>
        <x:v>-1316</x:v>
      </x:c>
      <x:c r="H24" s="11" t="n">
        <x:f>Inputs!L119</x:f>
        <x:v>0</x:v>
      </x:c>
    </x:row>
    <x:row r="25">
      <x:c r="B25" t="s">
        <x:v>233</x:v>
      </x:c>
      <x:c r="C25" s="7" t="n">
        <x:f>Inputs!N230</x:f>
        <x:v>209</x:v>
      </x:c>
      <x:c r="D25" s="7" t="n">
        <x:f>Inputs!N256-Inputs!N230</x:f>
        <x:v>186</x:v>
      </x:c>
      <x:c r="E25" s="7" t="n">
        <x:f>Inputs!N283-Inputs!N256</x:f>
        <x:v>83</x:v>
      </x:c>
      <x:c r="F25" s="1" t="n">
        <x:f>G25-SUM(C25:E25)</x:f>
        <x:v>78</x:v>
      </x:c>
      <x:c r="G25" s="7" t="n">
        <x:f>Inputs!N504</x:f>
        <x:v>556</x:v>
      </x:c>
      <x:c r="H25" s="11" t="n">
        <x:f>Inputs!L120</x:f>
        <x:v>0</x:v>
      </x:c>
    </x:row>
    <x:row r="26">
      <x:c r="B26" t="s">
        <x:v>234</x:v>
      </x:c>
      <x:c r="C26" s="7" t="n">
        <x:f>Inputs!N231</x:f>
        <x:v>294</x:v>
      </x:c>
      <x:c r="D26" s="7" t="n">
        <x:f>Inputs!N257-Inputs!N231</x:f>
        <x:v>242</x:v>
      </x:c>
      <x:c r="E26" s="7" t="n">
        <x:f>Inputs!N284-Inputs!N257</x:f>
        <x:v>208</x:v>
      </x:c>
      <x:c r="F26" s="1" t="n">
        <x:f>G26-SUM(C26:E26)</x:f>
        <x:v>277</x:v>
      </x:c>
      <x:c r="G26" s="7" t="n">
        <x:f>Inputs!N505</x:f>
        <x:v>1021</x:v>
      </x:c>
      <x:c r="H26" s="11" t="n">
        <x:f>Inputs!L121</x:f>
        <x:v>0</x:v>
      </x:c>
    </x:row>
    <x:row r="27">
      <x:c r="B27" t="s">
        <x:v>235</x:v>
      </x:c>
      <x:c r="C27" s="7" t="n">
        <x:f>Inputs!N232</x:f>
        <x:v>-207</x:v>
      </x:c>
      <x:c r="D27" s="7" t="n">
        <x:f>Inputs!N258-Inputs!N232</x:f>
        <x:v>-193</x:v>
      </x:c>
      <x:c r="E27" s="7" t="n">
        <x:f>Inputs!N285-Inputs!N258</x:f>
        <x:v>-146</x:v>
      </x:c>
      <x:c r="F27" s="1" t="n">
        <x:f>G27-SUM(C27:E27)</x:f>
        <x:v>-138</x:v>
      </x:c>
      <x:c r="G27" s="7" t="n">
        <x:f>Inputs!N506</x:f>
        <x:v>-684</x:v>
      </x:c>
      <x:c r="H27" s="11" t="n">
        <x:f>Inputs!L122</x:f>
        <x:v>-190</x:v>
      </x:c>
    </x:row>
    <x:row r="28">
      <x:c r="B28" t="s">
        <x:v>236</x:v>
      </x:c>
      <x:c r="D28" s="7" t="n">
        <x:f>Inputs!N259</x:f>
        <x:v>-3</x:v>
      </x:c>
      <x:c r="E28" s="7" t="n">
        <x:f>Inputs!N286-Inputs!N259</x:f>
        <x:v>-60</x:v>
      </x:c>
      <x:c r="F28" s="1" t="n">
        <x:f>G28-SUM(C28:E28)</x:f>
        <x:v>-2</x:v>
      </x:c>
      <x:c r="G28" s="7" t="n">
        <x:f>Inputs!N507</x:f>
        <x:v>-65</x:v>
      </x:c>
      <x:c r="H28" s="11" t="n">
        <x:f>Inputs!L123</x:f>
        <x:v>0</x:v>
      </x:c>
    </x:row>
    <x:row r="29">
      <x:c r="B29" t="s">
        <x:v>237</x:v>
      </x:c>
      <x:c r="C29" s="3" t="n">
        <x:f>SUM(C24:C28)</x:f>
        <x:v>-59</x:v>
      </x:c>
      <x:c r="D29" s="3" t="n">
        <x:f>SUM(D24:D28)</x:f>
        <x:v>-49</x:v>
      </x:c>
      <x:c r="E29" s="3" t="n">
        <x:f>SUM(E24:E28)</x:f>
        <x:v>-168</x:v>
      </x:c>
      <x:c r="F29" s="3" t="n">
        <x:f>SUM(F24:F28)</x:f>
        <x:v>-212</x:v>
      </x:c>
      <x:c r="G29" s="3" t="n">
        <x:f>SUM(G24:G28)</x:f>
        <x:v>-488</x:v>
      </x:c>
      <x:c r="H29" s="18" t="n">
        <x:f>SUM(H24:H28)</x:f>
        <x:v>-190</x:v>
      </x:c>
    </x:row>
    <x:row r="30">
      <x:c r="C30" s="1"/>
      <x:c r="D30" s="1"/>
      <x:c r="E30" s="1"/>
      <x:c r="F30" s="1"/>
      <x:c r="G30" s="1"/>
      <x:c r="H30" s="5"/>
    </x:row>
    <x:row r="31">
      <x:c r="B31" t="s">
        <x:v>238</x:v>
      </x:c>
      <x:c r="C31" s="1"/>
      <x:c r="D31" s="1"/>
      <x:c r="E31" s="1"/>
      <x:c r="F31" s="1"/>
      <x:c r="G31" s="1"/>
      <x:c r="H31" s="5"/>
    </x:row>
    <x:row r="32">
      <x:c r="B32" t="s">
        <x:v>239</x:v>
      </x:c>
      <x:c r="C32" s="7" t="n">
        <x:f>Inputs!N234</x:f>
        <x:v>-1</x:v>
      </x:c>
      <x:c r="D32" s="7" t="n">
        <x:f>Inputs!N261-Inputs!N234</x:f>
        <x:v>-3</x:v>
      </x:c>
      <x:c r="E32" s="7" t="n">
        <x:f>Inputs!N288-Inputs!N261</x:f>
        <x:v>0</x:v>
      </x:c>
      <x:c r="F32" s="1" t="n">
        <x:f>G32-SUM(C32:E32)</x:f>
        <x:v>4</x:v>
      </x:c>
      <x:c r="G32" s="7" t="n">
        <x:f>Inputs!N509</x:f>
        <x:v>0</x:v>
      </x:c>
      <x:c r="H32" s="11" t="n">
        <x:f>Inputs!L124</x:f>
        <x:v>0</x:v>
      </x:c>
    </x:row>
    <x:row r="33">
      <x:c r="B33" t="s">
        <x:v>240</x:v>
      </x:c>
      <x:c r="C33" s="7" t="n">
        <x:f>Inputs!N235</x:f>
        <x:v>127</x:v>
      </x:c>
      <x:c r="D33" s="7" t="n">
        <x:f>Inputs!N262-Inputs!N235</x:f>
        <x:v>107</x:v>
      </x:c>
      <x:c r="E33" s="7" t="n">
        <x:f>Inputs!N289-Inputs!N262</x:f>
        <x:v>17</x:v>
      </x:c>
      <x:c r="F33" s="1" t="n">
        <x:f>G33-SUM(C33:E33)</x:f>
        <x:v>103</x:v>
      </x:c>
      <x:c r="G33" s="7" t="n">
        <x:f>Inputs!N510</x:f>
        <x:v>354</x:v>
      </x:c>
      <x:c r="H33" s="37" t="n">
        <x:f>Inputs!L125</x:f>
        <x:v>110</x:v>
      </x:c>
    </x:row>
    <x:row r="34">
      <x:c r="B34" t="s">
        <x:v>241</x:v>
      </x:c>
      <x:c r="C34" s="7" t="n">
        <x:f>Inputs!N236</x:f>
        <x:v>-126</x:v>
      </x:c>
      <x:c r="D34" s="7" t="n">
        <x:f>Inputs!N263-Inputs!N236</x:f>
        <x:v>-20</x:v>
      </x:c>
      <x:c r="E34" s="7" t="n">
        <x:f>Inputs!N290-Inputs!N263</x:f>
        <x:v>0</x:v>
      </x:c>
      <x:c r="F34" s="1" t="n">
        <x:f>G34-SUM(C34:E34)</x:f>
        <x:v>0</x:v>
      </x:c>
      <x:c r="G34" s="7" t="n">
        <x:f>Inputs!N511</x:f>
        <x:v>-146</x:v>
      </x:c>
      <x:c r="H34" s="37" t="n">
        <x:f>Inputs!L126</x:f>
        <x:v>0</x:v>
      </x:c>
    </x:row>
    <x:row r="35">
      <x:c r="B35" t="s">
        <x:v>242</x:v>
      </x:c>
      <x:c r="C35" s="7" t="n">
        <x:f>Inputs!N237</x:f>
        <x:v>-591</x:v>
      </x:c>
      <x:c r="D35" s="7" t="n">
        <x:f>Inputs!N264-Inputs!N237</x:f>
        <x:v>-598</x:v>
      </x:c>
      <x:c r="E35" s="7" t="n">
        <x:f>Inputs!N291-Inputs!N264</x:f>
        <x:v>-609</x:v>
      </x:c>
      <x:c r="F35" s="1" t="n">
        <x:f>G35-SUM(C35:E35)</x:f>
        <x:v>-609</x:v>
      </x:c>
      <x:c r="G35" s="7" t="n">
        <x:f>Inputs!N512</x:f>
        <x:v>-2407</x:v>
      </x:c>
      <x:c r="H35" s="37" t="n">
        <x:f>Inputs!L127</x:f>
        <x:v>-610</x:v>
      </x:c>
    </x:row>
    <x:row r="36">
      <x:c r="B36" t="s">
        <x:v>243</x:v>
      </x:c>
      <x:c r="C36" s="7" t="n">
        <x:f>Inputs!N238</x:f>
        <x:v>-7</x:v>
      </x:c>
      <x:c r="D36" s="7" t="n">
        <x:f>Inputs!N265-Inputs!N238</x:f>
        <x:v>-65</x:v>
      </x:c>
      <x:c r="E36" s="7" t="n">
        <x:f>Inputs!N292-Inputs!N265</x:f>
        <x:v>-9</x:v>
      </x:c>
      <x:c r="F36" s="1" t="n">
        <x:f>G36-SUM(C36:E36)</x:f>
        <x:v>-12</x:v>
      </x:c>
      <x:c r="G36" s="7" t="n">
        <x:f>Inputs!N513</x:f>
        <x:v>-93</x:v>
      </x:c>
      <x:c r="H36" s="11" t="n">
        <x:f>Inputs!L128</x:f>
        <x:v>0</x:v>
      </x:c>
    </x:row>
    <x:row r="37">
      <x:c r="B37" t="s">
        <x:v>244</x:v>
      </x:c>
      <x:c r="C37" s="3" t="n">
        <x:f>SUM(C32:C36)</x:f>
        <x:v>-598</x:v>
      </x:c>
      <x:c r="D37" s="3" t="n">
        <x:f>SUM(D32:D36)</x:f>
        <x:v>-579</x:v>
      </x:c>
      <x:c r="E37" s="3" t="n">
        <x:f>SUM(E32:E36)</x:f>
        <x:v>-601</x:v>
      </x:c>
      <x:c r="F37" s="3" t="n">
        <x:f>SUM(F32:F36)</x:f>
        <x:v>-514</x:v>
      </x:c>
      <x:c r="G37" s="3" t="n">
        <x:f>SUM(G32:G36)</x:f>
        <x:v>-2292</x:v>
      </x:c>
      <x:c r="H37" s="18" t="n">
        <x:f>SUM(H32:H36)</x:f>
        <x:v>-500</x:v>
      </x:c>
    </x:row>
    <x:row r="38">
      <x:c r="C38" s="1"/>
      <x:c r="D38" s="1"/>
      <x:c r="E38" s="1"/>
      <x:c r="F38" s="1"/>
      <x:c r="G38" s="1"/>
      <x:c r="H38" s="5"/>
    </x:row>
    <x:row r="39">
      <x:c r="B39" t="s">
        <x:v>245</x:v>
      </x:c>
      <x:c r="C39" s="7" t="n">
        <x:f>Inputs!N240</x:f>
        <x:v>-5</x:v>
      </x:c>
      <x:c r="D39" s="7" t="n">
        <x:f>Inputs!N267-Inputs!N240</x:f>
        <x:v>-1</x:v>
      </x:c>
      <x:c r="E39" s="7" t="n">
        <x:f>Inputs!N294-Inputs!N267</x:f>
        <x:v>25</x:v>
      </x:c>
      <x:c r="F39" s="1" t="n">
        <x:f>G39-SUM(C39:E39)</x:f>
        <x:v>-8</x:v>
      </x:c>
      <x:c r="G39" s="7" t="n">
        <x:f>Inputs!N515</x:f>
        <x:v>11</x:v>
      </x:c>
      <x:c r="H39" s="11" t="n">
        <x:f>Inputs!L129</x:f>
        <x:v>0</x:v>
      </x:c>
    </x:row>
    <x:row r="40">
      <x:c r="B40" t="s">
        <x:v>246</x:v>
      </x:c>
      <x:c r="C40" s="3" t="n">
        <x:f>SUM(C21,C29,C37,C39)</x:f>
        <x:v>-440</x:v>
      </x:c>
      <x:c r="D40" s="3" t="n">
        <x:f>SUM(D21,D29,D37,D39)</x:f>
        <x:v>-50</x:v>
      </x:c>
      <x:c r="E40" s="3" t="n">
        <x:f>SUM(E21,E29,E37,E39)</x:f>
        <x:v>-314</x:v>
      </x:c>
      <x:c r="F40" s="3" t="n">
        <x:f>SUM(F21,F29,F37,F39)</x:f>
        <x:v>903</x:v>
      </x:c>
      <x:c r="G40" s="3" t="n">
        <x:f>SUM(G21,G29,G37,G39)</x:f>
        <x:v>99</x:v>
      </x:c>
      <x:c r="H40" s="18" t="n">
        <x:f>SUM(H21,H29,H37,H39)</x:f>
        <x:v>961.1213687005459</x:v>
      </x:c>
    </x:row>
    <x:row r="41">
      <x:c r="B41" t="s">
        <x:v>247</x:v>
      </x:c>
      <x:c r="C41" s="7" t="n">
        <x:f>Inputs!N242</x:f>
        <x:v>7464</x:v>
      </x:c>
      <x:c r="D41" s="1" t="n">
        <x:f>C42</x:f>
        <x:v>7024</x:v>
      </x:c>
      <x:c r="E41" s="1" t="n">
        <x:f>D42</x:f>
        <x:v>6974</x:v>
      </x:c>
      <x:c r="F41" s="1" t="n">
        <x:f>E42</x:f>
        <x:v>6660</x:v>
      </x:c>
      <x:c r="G41" s="7" t="n">
        <x:f>Inputs!N517</x:f>
        <x:v>7464</x:v>
      </x:c>
      <x:c r="H41" s="5" t="n">
        <x:f>F42</x:f>
        <x:v>7563</x:v>
      </x:c>
    </x:row>
    <x:row r="42">
      <x:c r="B42" t="s">
        <x:v>248</x:v>
      </x:c>
      <x:c r="C42" s="3" t="n">
        <x:f>C41+C40</x:f>
        <x:v>7024</x:v>
      </x:c>
      <x:c r="D42" s="3" t="n">
        <x:f>D41+D40</x:f>
        <x:v>6974</x:v>
      </x:c>
      <x:c r="E42" s="3" t="n">
        <x:f>E41+E40</x:f>
        <x:v>6660</x:v>
      </x:c>
      <x:c r="F42" s="3" t="n">
        <x:f>F41+F40</x:f>
        <x:v>7563</x:v>
      </x:c>
      <x:c r="G42" s="3" t="n">
        <x:f>G41+G40</x:f>
        <x:v>7563</x:v>
      </x:c>
      <x:c r="H42" s="18" t="n">
        <x:f>H41+H40</x:f>
        <x:v>8524.121368700546</x:v>
      </x:c>
    </x:row>
    <x:row r="43">
      <x:c r="B43" t="s">
        <x:v>249</x:v>
      </x:c>
      <x:c r="C43" s="7" t="n">
        <x:f>C42-'Balance Sheet'!C11</x:f>
        <x:v>0</x:v>
      </x:c>
      <x:c r="D43" s="7" t="n">
        <x:f>D42-'Balance Sheet'!D11</x:f>
        <x:v>0</x:v>
      </x:c>
      <x:c r="E43" s="7" t="n">
        <x:f>E42-'Balance Sheet'!E11</x:f>
        <x:v>0</x:v>
      </x:c>
      <x:c r="F43" s="7" t="n">
        <x:f>F42-'Balance Sheet'!F11</x:f>
        <x:v>0</x:v>
      </x:c>
      <x:c r="G43" s="7" t="n">
        <x:f>G42-'Balance Sheet'!G11</x:f>
        <x:v>0</x:v>
      </x:c>
      <x:c r="H43" s="11" t="n">
        <x:f>H42-'Balance Sheet'!H11</x:f>
        <x:v>0</x:v>
      </x:c>
    </x:row>
    <x:row r="44">
      <x:c r="C44" s="1"/>
      <x:c r="D44" s="1"/>
      <x:c r="E44" s="1"/>
      <x:c r="F44" s="1"/>
      <x:c r="G44" s="1"/>
      <x:c r="H44" s="5"/>
    </x:row>
    <x:row r="45">
      <x:c r="B45" t="s">
        <x:v>250</x:v>
      </x:c>
      <x:c r="C45" s="1"/>
      <x:c r="D45" s="1"/>
      <x:c r="E45" s="1"/>
      <x:c r="F45" s="1"/>
      <x:c r="G45" s="7" t="n">
        <x:f>G21-Inputs!N502</x:f>
        <x:v>0</x:v>
      </x:c>
      <x:c r="H45" s="5"/>
    </x:row>
    <x:row r="46">
      <x:c r="B46" t="s">
        <x:v>251</x:v>
      </x:c>
      <x:c r="C46" s="1"/>
      <x:c r="D46" s="1"/>
      <x:c r="E46" s="1"/>
      <x:c r="F46" s="1"/>
      <x:c r="G46" s="7" t="n">
        <x:f>G29-Inputs!N508</x:f>
        <x:v>0</x:v>
      </x:c>
      <x:c r="H46" s="5"/>
    </x:row>
    <x:row r="47">
      <x:c r="B47" t="s">
        <x:v>252</x:v>
      </x:c>
      <x:c r="C47" s="1"/>
      <x:c r="D47" s="1"/>
      <x:c r="E47" s="1"/>
      <x:c r="F47" s="1"/>
      <x:c r="G47" s="7" t="n">
        <x:f>G37-Inputs!N514</x:f>
        <x:v>0</x:v>
      </x:c>
      <x:c r="H47" s="5"/>
    </x:row>
    <x:row r="48">
      <x:c r="C48" s="1"/>
      <x:c r="D48" s="1"/>
      <x:c r="E48" s="1"/>
      <x:c r="F48" s="1"/>
      <x:c r="G48" s="1"/>
      <x:c r="H48" s="5"/>
    </x:row>
    <x:row r="49">
      <x:c r="B49" t="s">
        <x:v>253</x:v>
      </x:c>
      <x:c r="C49" s="1"/>
      <x:c r="D49" s="1"/>
      <x:c r="E49" s="1"/>
      <x:c r="F49" s="1"/>
      <x:c r="G49" s="1" t="n">
        <x:f>G40-SUM(C40:F40)</x:f>
        <x:v>0</x:v>
      </x:c>
      <x:c r="H49" s="5"/>
    </x:row>
    <x:row r="50">
      <x:c r="C50" s="1"/>
      <x:c r="D50" s="1"/>
      <x:c r="E50" s="1"/>
      <x:c r="F50" s="1"/>
      <x:c r="G50" s="1"/>
      <x:c r="H50" s="5"/>
    </x:row>
    <x:row r="51">
      <x:c r="C51" s="1"/>
      <x:c r="D51" s="1"/>
      <x:c r="E51" s="1"/>
      <x:c r="F51" s="1"/>
      <x:c r="G51" s="1"/>
      <x:c r="H51" s="5"/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254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255</x:v>
      </x:c>
      <x:c r="C10" s="1"/>
      <x:c r="D10" s="1"/>
      <x:c r="E10" s="1"/>
      <x:c r="F10" s="1"/>
      <x:c r="G10" s="1"/>
      <x:c r="H10" s="5"/>
    </x:row>
    <x:row r="11">
      <x:c r="B11" t="s">
        <x:v>256</x:v>
      </x:c>
      <x:c r="C11" s="7" t="n">
        <x:f>'Revenue summary'!C11</x:f>
        <x:v>5020</x:v>
      </x:c>
      <x:c r="D11" s="7" t="n">
        <x:f>'Revenue summary'!D11</x:f>
        <x:v>5633</x:v>
      </x:c>
      <x:c r="E11" s="7" t="n">
        <x:f>'Revenue summary'!E11</x:f>
        <x:v>5026</x:v>
      </x:c>
      <x:c r="F11" s="7" t="n">
        <x:f>'Revenue summary'!F11</x:f>
        <x:v>4832</x:v>
      </x:c>
      <x:c r="G11" s="7" t="n">
        <x:f>'Revenue summary'!G11</x:f>
        <x:v>20511</x:v>
      </x:c>
      <x:c r="H11" s="11" t="n">
        <x:f>'Revenue summary'!H11</x:f>
        <x:v>5017.392</x:v>
      </x:c>
    </x:row>
    <x:row r="12">
      <x:c r="B12" t="s">
        <x:v>257</x:v>
      </x:c>
      <x:c r="C12" s="7" t="n">
        <x:f>'Revenue summary'!C19</x:f>
        <x:v>3331</x:v>
      </x:c>
      <x:c r="D12" s="7" t="n">
        <x:f>'Revenue summary'!D19</x:f>
        <x:v>3392</x:v>
      </x:c>
      <x:c r="E12" s="7" t="n">
        <x:f>'Revenue summary'!E19</x:f>
        <x:v>2874</x:v>
      </x:c>
      <x:c r="F12" s="7" t="n">
        <x:f>'Revenue summary'!F19</x:f>
        <x:v>2975</x:v>
      </x:c>
      <x:c r="G12" s="7" t="n">
        <x:f>'Revenue summary'!G19</x:f>
        <x:v>12572</x:v>
      </x:c>
      <x:c r="H12" s="11" t="n">
        <x:f>'Revenue summary'!H19</x:f>
        <x:v>3226.56</x:v>
      </x:c>
    </x:row>
    <x:row r="13">
      <x:c r="B13" t="s">
        <x:v>258</x:v>
      </x:c>
      <x:c r="C13" s="7" t="n">
        <x:f>'Revenue summary'!C27</x:f>
        <x:v>1512</x:v>
      </x:c>
      <x:c r="D13" s="7" t="n">
        <x:f>'Revenue summary'!D27</x:f>
        <x:v>1423</x:v>
      </x:c>
      <x:c r="E13" s="7" t="n">
        <x:f>'Revenue summary'!E27</x:f>
        <x:v>1615</x:v>
      </x:c>
      <x:c r="F13" s="7" t="n">
        <x:f>'Revenue summary'!F27</x:f>
        <x:v>1297</x:v>
      </x:c>
      <x:c r="G13" s="7" t="n">
        <x:f>'Revenue summary'!G27</x:f>
        <x:v>5847</x:v>
      </x:c>
      <x:c r="H13" s="11" t="n">
        <x:f>'Revenue summary'!H27</x:f>
        <x:v>1338.6200000000001</x:v>
      </x:c>
    </x:row>
    <x:row r="14">
      <x:c r="B14" t="s">
        <x:v>259</x:v>
      </x:c>
      <x:c r="C14" s="7" t="n">
        <x:f>'Revenue summary'!C35</x:f>
        <x:v>1490</x:v>
      </x:c>
      <x:c r="D14" s="7" t="n">
        <x:f>'Revenue summary'!D35</x:f>
        <x:v>1667</x:v>
      </x:c>
      <x:c r="E14" s="7" t="n">
        <x:f>'Revenue summary'!E35</x:f>
        <x:v>1490</x:v>
      </x:c>
      <x:c r="F14" s="7" t="n">
        <x:f>'Revenue summary'!F35</x:f>
        <x:v>1596</x:v>
      </x:c>
      <x:c r="G14" s="7" t="n">
        <x:f>'Revenue summary'!G35</x:f>
        <x:v>6243</x:v>
      </x:c>
      <x:c r="H14" s="11" t="n">
        <x:f>'Revenue summary'!H35</x:f>
        <x:v>1480.872</x:v>
      </x:c>
    </x:row>
    <x:row r="15">
      <x:c r="B15" t="s">
        <x:v>260</x:v>
      </x:c>
      <x:c r="C15" s="7" t="n">
        <x:f>'Revenue summary'!C43</x:f>
        <x:v>9</x:v>
      </x:c>
      <x:c r="D15" s="7" t="n">
        <x:f>'Revenue summary'!D43</x:f>
        <x:v>9</x:v>
      </x:c>
      <x:c r="E15" s="7" t="n">
        <x:f>'Revenue summary'!E43</x:f>
        <x:v>7</x:v>
      </x:c>
      <x:c r="F15" s="7" t="n">
        <x:f>'Revenue summary'!F43</x:f>
        <x:v>24</x:v>
      </x:c>
      <x:c r="G15" s="7" t="n">
        <x:f>'Revenue summary'!G43</x:f>
        <x:v>49</x:v>
      </x:c>
      <x:c r="H15" s="11" t="n">
        <x:f>'Revenue summary'!H43</x:f>
        <x:v>9.450000000000001</x:v>
      </x:c>
    </x:row>
    <x:row r="16">
      <x:c r="B16" t="s">
        <x:v>261</x:v>
      </x:c>
      <x:c r="C16" s="7" t="n">
        <x:f>'Revenue summary'!C51</x:f>
        <x:v>366</x:v>
      </x:c>
      <x:c r="D16" s="7" t="n">
        <x:f>'Revenue summary'!D51</x:f>
        <x:v>300</x:v>
      </x:c>
      <x:c r="E16" s="7" t="n">
        <x:f>'Revenue summary'!E51</x:f>
        <x:v>264</x:v>
      </x:c>
      <x:c r="F16" s="7" t="n">
        <x:f>'Revenue summary'!F51</x:f>
        <x:v>244</x:v>
      </x:c>
      <x:c r="G16" s="7" t="n">
        <x:f>'Revenue summary'!G51</x:f>
        <x:v>1174</x:v>
      </x:c>
      <x:c r="H16" s="11" t="n">
        <x:f>'Revenue summary'!H51</x:f>
        <x:v>293.23</x:v>
      </x:c>
    </x:row>
    <x:row r="17">
      <x:c r="B17" t="s">
        <x:v>262</x:v>
      </x:c>
      <x:c r="C17" s="7" t="n">
        <x:f>'Revenue summary'!C59</x:f>
        <x:v>-8</x:v>
      </x:c>
      <x:c r="D17" s="7" t="n">
        <x:f>'Revenue summary'!D59</x:f>
        <x:v>3</x:v>
      </x:c>
      <x:c r="E17" s="7" t="n">
        <x:f>'Revenue summary'!E59</x:f>
        <x:v>3</x:v>
      </x:c>
      <x:c r="F17" s="7" t="n">
        <x:f>'Revenue summary'!F59</x:f>
        <x:v>4</x:v>
      </x:c>
      <x:c r="G17" s="7" t="n">
        <x:f>'Revenue summary'!G59</x:f>
        <x:v>2</x:v>
      </x:c>
      <x:c r="H17" s="11" t="n">
        <x:f>'Revenue summary'!H59</x:f>
        <x:v>-8</x:v>
      </x:c>
    </x:row>
    <x:row r="18">
      <x:c r="C18" s="1"/>
      <x:c r="D18" s="1"/>
      <x:c r="E18" s="1"/>
      <x:c r="F18" s="1"/>
      <x:c r="G18" s="1"/>
      <x:c r="H18" s="5"/>
    </x:row>
    <x:row r="19">
      <x:c r="C19" s="1"/>
      <x:c r="D19" s="1"/>
      <x:c r="E19" s="1"/>
      <x:c r="F19" s="1"/>
      <x:c r="G19" s="1"/>
      <x:c r="H19" s="5"/>
    </x:row>
    <x:row r="20">
      <x:c r="B20" t="s">
        <x:v>54</x:v>
      </x:c>
      <x:c r="C20" s="3" t="n">
        <x:f>SUM(C11:C17)</x:f>
        <x:v>11720</x:v>
      </x:c>
      <x:c r="D20" s="3" t="n">
        <x:f>SUM(D11:D17)</x:f>
        <x:v>12427</x:v>
      </x:c>
      <x:c r="E20" s="3" t="n">
        <x:f>SUM(E11:E17)</x:f>
        <x:v>11279</x:v>
      </x:c>
      <x:c r="F20" s="3" t="n">
        <x:f>SUM(F11:F17)</x:f>
        <x:v>10972</x:v>
      </x:c>
      <x:c r="G20" s="3" t="n">
        <x:f>SUM(G11:G17)</x:f>
        <x:v>46398</x:v>
      </x:c>
      <x:c r="H20" s="42" t="n">
        <x:f>SUM(H11:H17)</x:f>
        <x:v>11358.124</x:v>
      </x:c>
    </x:row>
    <x:row r="21">
      <x:c r="B21" t="s">
        <x:v>263</x:v>
      </x:c>
      <x:c r="C21" s="7" t="n">
        <x:f>C20-'Revenue summary'!C68</x:f>
        <x:v>0</x:v>
      </x:c>
      <x:c r="D21" s="7" t="n">
        <x:f>D20-'Revenue summary'!D68</x:f>
        <x:v>0</x:v>
      </x:c>
      <x:c r="E21" s="7" t="n">
        <x:f>E20-'Revenue summary'!E68</x:f>
        <x:v>0</x:v>
      </x:c>
      <x:c r="F21" s="7" t="n">
        <x:f>F20-'Revenue summary'!F68</x:f>
        <x:v>0</x:v>
      </x:c>
      <x:c r="G21" s="7" t="n">
        <x:f>G20-'Revenue summary'!G68</x:f>
        <x:v>0</x:v>
      </x:c>
      <x:c r="H21" s="11" t="n">
        <x:f>H20-'Revenue summary'!H68</x:f>
        <x:v>0</x:v>
      </x:c>
    </x:row>
    <x:row r="22">
      <x:c r="C22" s="1"/>
      <x:c r="D22" s="1"/>
      <x:c r="E22" s="1"/>
      <x:c r="F22" s="1"/>
      <x:c r="G22" s="1"/>
      <x:c r="H22" s="5"/>
    </x:row>
    <x:row r="23">
      <x:c r="B23" t="s">
        <x:v>264</x:v>
      </x:c>
      <x:c r="C23" s="1" t="n">
        <x:f>SUM(C11:C14)</x:f>
        <x:v>11353</x:v>
      </x:c>
      <x:c r="D23" s="1" t="n">
        <x:f>SUM(D11:D14)</x:f>
        <x:v>12115</x:v>
      </x:c>
      <x:c r="E23" s="1" t="n">
        <x:f>SUM(E11:E14)</x:f>
        <x:v>11005</x:v>
      </x:c>
      <x:c r="F23" s="1" t="n">
        <x:f>SUM(F11:F14)</x:f>
        <x:v>10700</x:v>
      </x:c>
      <x:c r="G23" s="1" t="n">
        <x:f>SUM(G11:G14)</x:f>
        <x:v>45173</x:v>
      </x:c>
      <x:c r="H23" s="5" t="n">
        <x:f>SUM(H11:H14)</x:f>
        <x:v>11063.444</x:v>
      </x:c>
    </x:row>
    <x:row r="24">
      <x:c r="B24" t="s">
        <x:v>265</x:v>
      </x:c>
      <x:c r="C24" s="1" t="n">
        <x:f>SUM(C15:C17)</x:f>
        <x:v>367</x:v>
      </x:c>
      <x:c r="D24" s="1" t="n">
        <x:f>SUM(D15:D17)</x:f>
        <x:v>312</x:v>
      </x:c>
      <x:c r="E24" s="1" t="n">
        <x:f>SUM(E15:E17)</x:f>
        <x:v>274</x:v>
      </x:c>
      <x:c r="F24" s="1" t="n">
        <x:f>SUM(F15:F17)</x:f>
        <x:v>272</x:v>
      </x:c>
      <x:c r="G24" s="1" t="n">
        <x:f>SUM(G15:G17)</x:f>
        <x:v>1225</x:v>
      </x:c>
      <x:c r="H24" s="5" t="n">
        <x:f>SUM(H15:H17)</x:f>
        <x:v>294.68</x:v>
      </x:c>
    </x:row>
    <x:row r="25">
      <x:c r="C25" s="1"/>
      <x:c r="D25" s="1"/>
      <x:c r="E25" s="1"/>
      <x:c r="F25" s="1"/>
      <x:c r="G25" s="1"/>
      <x:c r="H25" s="5"/>
    </x:row>
    <x:row r="26">
      <x:c r="C26" s="1"/>
      <x:c r="D26" s="1"/>
      <x:c r="E26" s="1"/>
      <x:c r="F26" s="1"/>
      <x:c r="G26" s="1"/>
      <x:c r="H26" s="5"/>
    </x:row>
    <x:row r="27">
      <x:c r="C27" s="1"/>
      <x:c r="D27" s="1"/>
      <x:c r="E27" s="1"/>
      <x:c r="F27" s="1"/>
      <x:c r="G27" s="1"/>
      <x:c r="H27" s="5"/>
    </x:row>
    <x:row r="28">
      <x:c r="C28" s="1"/>
      <x:c r="D28" s="1"/>
      <x:c r="E28" s="1"/>
      <x:c r="F28" s="1"/>
      <x:c r="G28" s="1"/>
      <x:c r="H28" s="5"/>
    </x:row>
    <x:row r="29">
      <x:c r="C29" s="1"/>
      <x:c r="D29" s="1"/>
      <x:c r="E29" s="1"/>
      <x:c r="F29" s="1"/>
      <x:c r="G29" s="1"/>
      <x:c r="H29" s="5"/>
    </x:row>
    <x:row r="30">
      <x:c r="C30" s="1"/>
      <x:c r="D30" s="1"/>
      <x:c r="E30" s="1"/>
      <x:c r="F30" s="1"/>
      <x:c r="G30" s="1"/>
      <x:c r="H30" s="5"/>
    </x:row>
    <x:row r="31">
      <x:c r="C31" s="1"/>
      <x:c r="D31" s="1"/>
      <x:c r="E31" s="1"/>
      <x:c r="F31" s="1"/>
      <x:c r="G31" s="1"/>
      <x:c r="H31" s="5"/>
    </x:row>
    <x:row r="32">
      <x:c r="C32" s="1"/>
      <x:c r="D32" s="1"/>
      <x:c r="E32" s="1"/>
      <x:c r="F32" s="1"/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>
      <x:c r="C35" s="1"/>
      <x:c r="D35" s="1"/>
      <x:c r="E35" s="1"/>
      <x:c r="F35" s="1"/>
      <x:c r="G35" s="1"/>
      <x:c r="H35" s="5"/>
    </x:row>
    <x:row r="36">
      <x:c r="C36" s="1"/>
      <x:c r="D36" s="1"/>
      <x:c r="E36" s="1"/>
      <x:c r="F36" s="1"/>
      <x:c r="G36" s="1"/>
      <x:c r="H36" s="5"/>
    </x:row>
    <x:row r="37">
      <x:c r="C37" s="1"/>
      <x:c r="D37" s="1"/>
      <x:c r="E37" s="1"/>
      <x:c r="F37" s="1"/>
      <x:c r="G37" s="1"/>
      <x:c r="H37" s="5"/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C47" s="1"/>
      <x:c r="D47" s="1"/>
      <x:c r="E47" s="1"/>
      <x:c r="F47" s="1"/>
      <x:c r="G47" s="1"/>
      <x:c r="H47" s="5"/>
    </x:row>
    <x:row r="48">
      <x:c r="C48" s="1"/>
      <x:c r="D48" s="1"/>
      <x:c r="E48" s="1"/>
      <x:c r="F48" s="1"/>
      <x:c r="G48" s="1"/>
      <x:c r="H48" s="5"/>
    </x:row>
    <x:row r="49">
      <x:c r="C49" s="1"/>
      <x:c r="D49" s="1"/>
      <x:c r="E49" s="1"/>
      <x:c r="F49" s="1"/>
      <x:c r="G49" s="1"/>
      <x:c r="H49" s="5"/>
    </x:row>
    <x:row r="50">
      <x:c r="C50" s="1"/>
      <x:c r="D50" s="1"/>
      <x:c r="E50" s="1"/>
      <x:c r="F50" s="1"/>
      <x:c r="G50" s="1"/>
      <x:c r="H50" s="5"/>
    </x:row>
    <x:row r="51">
      <x:c r="C51" s="1"/>
      <x:c r="D51" s="1"/>
      <x:c r="E51" s="1"/>
      <x:c r="F51" s="1"/>
      <x:c r="G51" s="1"/>
      <x:c r="H51" s="5"/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266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267</x:v>
      </x:c>
      <x:c r="C10" s="1"/>
      <x:c r="D10" s="1"/>
      <x:c r="E10" s="1"/>
      <x:c r="F10" s="1"/>
      <x:c r="G10" s="1"/>
      <x:c r="H10" s="5"/>
    </x:row>
    <x:row r="11">
      <x:c r="B11" t="s">
        <x:v>268</x:v>
      </x:c>
      <x:c r="C11" s="7" t="n">
        <x:f>Inputs!N64</x:f>
        <x:v>1476.6</x:v>
      </x:c>
      <x:c r="D11" s="7" t="n">
        <x:f>Inputs!N81</x:f>
        <x:v>1479.5</x:v>
      </x:c>
      <x:c r="E11" s="7" t="n">
        <x:f>Inputs!N98</x:f>
        <x:v>1480.5</x:v>
      </x:c>
      <x:c r="F11" s="7" t="n">
        <x:f>Inputs!N115</x:f>
        <x:v>1482.6</x:v>
      </x:c>
      <x:c r="G11" s="7" t="n">
        <x:f>Inputs!N466</x:f>
        <x:v>1479.8</x:v>
      </x:c>
      <x:c r="H11" s="5" t="n">
        <x:f>F11+H18+H19</x:f>
        <x:v>1483.3</x:v>
      </x:c>
    </x:row>
    <x:row r="12">
      <x:c r="B12" t="s">
        <x:v>269</x:v>
      </x:c>
      <x:c r="C12" s="30" t="n">
        <x:f>Inputs!N65</x:f>
        <x:v>1479</x:v>
      </x:c>
      <x:c r="D12" s="30" t="n">
        <x:f>Inputs!N82</x:f>
        <x:v>1481</x:v>
      </x:c>
      <x:c r="E12" s="30" t="n">
        <x:f>Inputs!N99</x:f>
        <x:v>1481.6</x:v>
      </x:c>
      <x:c r="F12" s="30" t="n">
        <x:f>Inputs!N116</x:f>
        <x:v>1482.9</x:v>
      </x:c>
      <x:c r="G12" s="30" t="n">
        <x:f>Inputs!N467</x:f>
        <x:v>1481</x:v>
      </x:c>
      <x:c r="H12" s="18" t="n">
        <x:f>SUM(H17:H19)</x:f>
        <x:v>1483.6000000000001</x:v>
      </x:c>
    </x:row>
    <x:row r="13">
      <x:c r="B13" t="s">
        <x:v>270</x:v>
      </x:c>
      <x:c r="C13" s="1" t="n">
        <x:f>C12-C11</x:f>
        <x:v>2.400000000000091</x:v>
      </x:c>
      <x:c r="D13" s="1" t="n">
        <x:f>D12-D11</x:f>
        <x:v>1.5</x:v>
      </x:c>
      <x:c r="E13" s="1" t="n">
        <x:f>E12-E11</x:f>
        <x:v>1.099999999999909</x:v>
      </x:c>
      <x:c r="F13" s="1" t="n">
        <x:f>F12-F11</x:f>
        <x:v>0.3000000000001819</x:v>
      </x:c>
      <x:c r="G13" s="1" t="n">
        <x:f>G12-G11</x:f>
        <x:v>1.2000000000000455</x:v>
      </x:c>
      <x:c r="H13" s="5" t="n">
        <x:f>H12-H11</x:f>
        <x:v>0.3000000000001819</x:v>
      </x:c>
    </x:row>
    <x:row r="14">
      <x:c r="C14" s="1"/>
      <x:c r="D14" s="1"/>
      <x:c r="E14" s="1"/>
      <x:c r="F14" s="1"/>
      <x:c r="G14" s="1"/>
      <x:c r="H14" s="5"/>
    </x:row>
    <x:row r="15">
      <x:c r="B15" t="s">
        <x:v>271</x:v>
      </x:c>
      <x:c r="C15" s="7" t="n">
        <x:f>-Inputs!N236</x:f>
        <x:v>126</x:v>
      </x:c>
      <x:c r="D15" s="7" t="n">
        <x:f>-Inputs!N263+Inputs!N236</x:f>
        <x:v>20</x:v>
      </x:c>
      <x:c r="E15" s="7" t="n">
        <x:f>-Inputs!N290+Inputs!N263</x:f>
        <x:v>0</x:v>
      </x:c>
      <x:c r="F15" s="1" t="n">
        <x:f>G15-SUM(C15:E15)</x:f>
        <x:v>0</x:v>
      </x:c>
      <x:c r="G15" s="14" t="n">
        <x:f>-Inputs!N511</x:f>
        <x:v>146</x:v>
      </x:c>
      <x:c r="H15" s="5"/>
    </x:row>
    <x:row r="16">
      <x:c r="B16" t="s">
        <x:v>272</x:v>
      </x:c>
      <x:c r="C16" s="7" t="n">
        <x:f>Inputs!N235</x:f>
        <x:v>127</x:v>
      </x:c>
      <x:c r="D16" s="7" t="n">
        <x:f>Inputs!N262-Inputs!N235</x:f>
        <x:v>107</x:v>
      </x:c>
      <x:c r="E16" s="7" t="n">
        <x:f>Inputs!N289-Inputs!N262</x:f>
        <x:v>17</x:v>
      </x:c>
      <x:c r="F16" s="1" t="n">
        <x:f>G16-SUM(C16:E16)</x:f>
        <x:v>103</x:v>
      </x:c>
      <x:c r="G16" s="14" t="n">
        <x:f>Inputs!N510</x:f>
        <x:v>354</x:v>
      </x:c>
      <x:c r="H16" s="5"/>
    </x:row>
    <x:row r="17">
      <x:c r="B17" t="s">
        <x:v>273</x:v>
      </x:c>
      <x:c r="C17" s="1"/>
      <x:c r="D17" s="1"/>
      <x:c r="E17" s="1"/>
      <x:c r="F17" s="1"/>
      <x:c r="G17" s="1"/>
      <x:c r="H17" s="5" t="n">
        <x:f>F12</x:f>
        <x:v>1482.9</x:v>
      </x:c>
    </x:row>
    <x:row r="18">
      <x:c r="B18" t="s">
        <x:v>274</x:v>
      </x:c>
      <x:c r="C18" s="1"/>
      <x:c r="D18" s="1"/>
      <x:c r="E18" s="1"/>
      <x:c r="F18" s="1"/>
      <x:c r="G18" s="1"/>
      <x:c r="H18" s="5" t="n">
        <x:f>H24</x:f>
        <x:v>0.7</x:v>
      </x:c>
    </x:row>
    <x:row r="19">
      <x:c r="B19" t="s">
        <x:v>275</x:v>
      </x:c>
      <x:c r="C19" s="1"/>
      <x:c r="D19" s="1"/>
      <x:c r="E19" s="1"/>
      <x:c r="F19" s="1"/>
      <x:c r="G19" s="1"/>
      <x:c r="H19" s="38">
        <x:v>0</x:v>
      </x:c>
    </x:row>
    <x:row r="20">
      <x:c r="B20" t="s">
        <x:v>276</x:v>
      </x:c>
      <x:c r="C20" s="1" t="n">
        <x:f>C12</x:f>
        <x:v>1479</x:v>
      </x:c>
      <x:c r="D20" s="1" t="n">
        <x:f>D12</x:f>
        <x:v>1481</x:v>
      </x:c>
      <x:c r="E20" s="1" t="n">
        <x:f>E12</x:f>
        <x:v>1481.6</x:v>
      </x:c>
      <x:c r="F20" s="1" t="n">
        <x:f>F12</x:f>
        <x:v>1482.9</x:v>
      </x:c>
      <x:c r="G20" s="1" t="n">
        <x:f>G12</x:f>
        <x:v>1481</x:v>
      </x:c>
      <x:c r="H20" s="5" t="n">
        <x:f>H12</x:f>
        <x:v>1483.6000000000001</x:v>
      </x:c>
    </x:row>
    <x:row r="21">
      <x:c r="C21" s="1"/>
      <x:c r="D21" s="1"/>
      <x:c r="E21" s="1"/>
      <x:c r="F21" s="1"/>
      <x:c r="G21" s="1"/>
      <x:c r="H21" s="5"/>
    </x:row>
    <x:row r="22">
      <x:c r="B22" t="s">
        <x:v>277</x:v>
      </x:c>
      <x:c r="C22" s="1"/>
      <x:c r="D22" s="1"/>
      <x:c r="E22" s="1"/>
      <x:c r="F22" s="1"/>
      <x:c r="G22" s="1"/>
      <x:c r="H22" s="5" t="n">
        <x:f>H12-C12</x:f>
        <x:v>4.600000000000136</x:v>
      </x:c>
    </x:row>
    <x:row r="23">
      <x:c r="B23" t="s">
        <x:v>278</x:v>
      </x:c>
      <x:c r="C23" s="1"/>
      <x:c r="D23" s="1"/>
      <x:c r="E23" s="1"/>
      <x:c r="F23" s="1"/>
      <x:c r="G23" s="1"/>
      <x:c r="H23" s="5" t="n">
        <x:f>H12-F12</x:f>
        <x:v>0.7000000000000455</x:v>
      </x:c>
    </x:row>
    <x:row r="24">
      <x:c r="B24" t="s">
        <x:v>279</x:v>
      </x:c>
      <x:c r="C24" s="1"/>
      <x:c r="D24" s="1"/>
      <x:c r="E24" s="1"/>
      <x:c r="F24" s="1"/>
      <x:c r="G24" s="1"/>
      <x:c r="H24" s="38">
        <x:v>0.7</x:v>
      </x:c>
    </x:row>
    <x:row r="25">
      <x:c r="C25" s="1"/>
      <x:c r="D25" s="1"/>
      <x:c r="E25" s="1"/>
      <x:c r="F25" s="1"/>
      <x:c r="G25" s="1"/>
      <x:c r="H25" s="5"/>
    </x:row>
    <x:row r="26">
      <x:c r="C26" s="1"/>
      <x:c r="D26" s="1"/>
      <x:c r="E26" s="1"/>
      <x:c r="F26" s="1"/>
      <x:c r="G26" s="1"/>
      <x:c r="H26" s="5"/>
    </x:row>
    <x:row r="27">
      <x:c r="C27" s="1"/>
      <x:c r="D27" s="1"/>
      <x:c r="E27" s="1"/>
      <x:c r="F27" s="1"/>
      <x:c r="G27" s="1"/>
      <x:c r="H27" s="5"/>
    </x:row>
    <x:row r="28">
      <x:c r="C28" s="1"/>
      <x:c r="D28" s="1"/>
      <x:c r="E28" s="1"/>
      <x:c r="F28" s="1"/>
      <x:c r="G28" s="1"/>
      <x:c r="H28" s="5"/>
    </x:row>
    <x:row r="29">
      <x:c r="C29" s="1"/>
      <x:c r="D29" s="1"/>
      <x:c r="E29" s="1"/>
      <x:c r="F29" s="1"/>
      <x:c r="G29" s="1"/>
      <x:c r="H29" s="5"/>
    </x:row>
    <x:row r="30">
      <x:c r="C30" s="1"/>
      <x:c r="D30" s="1"/>
      <x:c r="E30" s="1"/>
      <x:c r="F30" s="1"/>
      <x:c r="G30" s="1"/>
      <x:c r="H30" s="5"/>
    </x:row>
    <x:row r="31">
      <x:c r="C31" s="1"/>
      <x:c r="D31" s="1"/>
      <x:c r="E31" s="1"/>
      <x:c r="F31" s="1"/>
      <x:c r="G31" s="1"/>
      <x:c r="H31" s="5"/>
    </x:row>
    <x:row r="32">
      <x:c r="C32" s="1"/>
      <x:c r="D32" s="1"/>
      <x:c r="E32" s="1"/>
      <x:c r="F32" s="1"/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>
      <x:c r="C35" s="1"/>
      <x:c r="D35" s="1"/>
      <x:c r="E35" s="1"/>
      <x:c r="F35" s="1"/>
      <x:c r="G35" s="1"/>
      <x:c r="H35" s="5"/>
    </x:row>
    <x:row r="36">
      <x:c r="C36" s="1"/>
      <x:c r="D36" s="1"/>
      <x:c r="E36" s="1"/>
      <x:c r="F36" s="1"/>
      <x:c r="G36" s="1"/>
      <x:c r="H36" s="5"/>
    </x:row>
    <x:row r="37">
      <x:c r="C37" s="1"/>
      <x:c r="D37" s="1"/>
      <x:c r="E37" s="1"/>
      <x:c r="F37" s="1"/>
      <x:c r="G37" s="1"/>
      <x:c r="H37" s="5"/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C47" s="1"/>
      <x:c r="D47" s="1"/>
      <x:c r="E47" s="1"/>
      <x:c r="F47" s="1"/>
      <x:c r="G47" s="1"/>
      <x:c r="H47" s="5"/>
    </x:row>
    <x:row r="48">
      <x:c r="C48" s="1"/>
      <x:c r="D48" s="1"/>
      <x:c r="E48" s="1"/>
      <x:c r="F48" s="1"/>
      <x:c r="G48" s="1"/>
      <x:c r="H48" s="5"/>
    </x:row>
    <x:row r="49">
      <x:c r="C49" s="1"/>
      <x:c r="D49" s="1"/>
      <x:c r="E49" s="1"/>
      <x:c r="F49" s="1"/>
      <x:c r="G49" s="1"/>
      <x:c r="H49" s="5"/>
    </x:row>
    <x:row r="50">
      <x:c r="C50" s="1"/>
      <x:c r="D50" s="1"/>
      <x:c r="E50" s="1"/>
      <x:c r="F50" s="1"/>
      <x:c r="G50" s="1"/>
      <x:c r="H50" s="5"/>
    </x:row>
    <x:row r="51">
      <x:c r="C51" s="1"/>
      <x:c r="D51" s="1"/>
      <x:c r="E51" s="1"/>
      <x:c r="F51" s="1"/>
      <x:c r="G51" s="1"/>
      <x:c r="H51" s="5"/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3" width="13" customWidth="1"/>
    <x:col min="4" max="4" width="15" customWidth="1"/>
    <x:col min="5" max="8" width="13" customWidth="1"/>
    <x:col min="9" max="9" width="17" customWidth="1"/>
    <x:col min="10" max="10" width="65" hidden="0" customWidth="1"/>
    <x:col min="11" max="11" width="25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280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C10" s="1"/>
      <x:c r="D10" s="1"/>
      <x:c r="E10" s="1"/>
      <x:c r="F10" s="1"/>
      <x:c r="G10" s="1"/>
      <x:c r="H10" s="5"/>
    </x:row>
    <x:row r="11">
      <x:c r="B11" s="60" t="s">
        <x:v>281</x:v>
      </x:c>
      <x:c r="C11" s="1" t="s">
        <x:v>3</x:v>
      </x:c>
      <x:c r="D11" s="1" t="s">
        <x:v>12</x:v>
      </x:c>
      <x:c r="E11" s="54" t="s">
        <x:v>282</x:v>
      </x:c>
      <x:c r="F11" s="61" t="s">
        <x:v>283</x:v>
      </x:c>
      <x:c r="G11" s="61" t="s">
        <x:v>284</x:v>
      </x:c>
      <x:c r="H11" s="62" t="s">
        <x:v>285</x:v>
      </x:c>
      <x:c r="I11" s="63" t="s">
        <x:v>286</x:v>
      </x:c>
      <x:c r="J11" t="s">
        <x:v>287</x:v>
      </x:c>
    </x:row>
    <x:row r="12" ht="48" customHeight="1">
      <x:c r="B12" s="20">
        <x:v>46203</x:v>
      </x:c>
      <x:c r="C12" s="1" t="s">
        <x:v>9</x:v>
      </x:c>
      <x:c r="D12" s="23" t="s">
        <x:v>17</x:v>
      </x:c>
      <x:c r="E12" s="26" t="n">
        <x:f>'Income Statement'!C11*Inputs!L134</x:f>
        <x:v>11134</x:v>
      </x:c>
      <x:c r="F12" s="26" t="n">
        <x:f>'Income Statement'!C11*Inputs!L135</x:f>
        <x:v>11485.6</x:v>
      </x:c>
      <x:c r="G12" s="23" t="n">
        <x:f>(E12+F12)/2</x:f>
        <x:v>11309.8</x:v>
      </x:c>
      <x:c r="H12" s="64" t="s">
        <x:v>19</x:v>
      </x:c>
      <x:c r="I12" s="65" t="s">
        <x:v>19</x:v>
      </x:c>
      <x:c r="J12" s="69" t="str">
        <x:v>Numerical margins are model interpretations of verbal guidance, not quoted issuer guidance ranges.</x:v>
      </x:c>
    </x:row>
    <x:row r="13" ht="26.25">
      <x:c r="B13" s="20">
        <x:v>46203</x:v>
      </x:c>
      <x:c r="C13" s="1" t="s">
        <x:v>9</x:v>
      </x:c>
      <x:c r="D13" s="23" t="s">
        <x:v>288</x:v>
      </x:c>
      <x:c r="E13" s="23" t="s">
        <x:v>289</x:v>
      </x:c>
      <x:c r="F13" s="65" t="s">
        <x:v>19</x:v>
      </x:c>
      <x:c r="G13" s="65" t="s">
        <x:v>19</x:v>
      </x:c>
      <x:c r="H13" s="64" t="s">
        <x:v>19</x:v>
      </x:c>
      <x:c r="I13" s="65" t="s">
        <x:v>19</x:v>
      </x:c>
      <x:c r="J13" s="23" t="s">
        <x:v>290</x:v>
      </x:c>
    </x:row>
    <x:row r="14" ht="26.25">
      <x:c r="B14" s="20">
        <x:v>46203</x:v>
      </x:c>
      <x:c r="C14" s="1" t="s">
        <x:v>9</x:v>
      </x:c>
      <x:c r="D14" s="23" t="s">
        <x:v>291</x:v>
      </x:c>
      <x:c r="E14" s="26" t="n">
        <x:f>'Income Statement'!C19</x:f>
        <x:v>4016</x:v>
      </x:c>
      <x:c r="F14" s="26" t="n">
        <x:f>'Income Statement'!C19</x:f>
        <x:v>4016</x:v>
      </x:c>
      <x:c r="G14" s="23" t="n">
        <x:f>F14</x:f>
        <x:v>4016</x:v>
      </x:c>
      <x:c r="H14" s="64" t="s">
        <x:v>19</x:v>
      </x:c>
      <x:c r="I14" s="65" t="s">
        <x:v>19</x:v>
      </x:c>
      <x:c r="J14" s="23" t="s">
        <x:v>290</x:v>
      </x:c>
    </x:row>
    <x:row r="15" ht="26.25">
      <x:c r="B15" s="20">
        <x:v>46203</x:v>
      </x:c>
      <x:c r="C15" s="1" t="s">
        <x:v>9</x:v>
      </x:c>
      <x:c r="D15" s="23" t="s">
        <x:v>292</x:v>
      </x:c>
      <x:c r="E15" s="23" t="s">
        <x:v>293</x:v>
      </x:c>
      <x:c r="F15" s="65" t="s">
        <x:v>19</x:v>
      </x:c>
      <x:c r="G15" s="65" t="s">
        <x:v>19</x:v>
      </x:c>
      <x:c r="H15" s="64" t="s">
        <x:v>19</x:v>
      </x:c>
      <x:c r="I15" s="65" t="s">
        <x:v>19</x:v>
      </x:c>
      <x:c r="J15" s="23" t="s">
        <x:v>290</x:v>
      </x:c>
    </x:row>
    <x:row r="16" ht="26.25">
      <x:c r="B16" s="20">
        <x:v>46203</x:v>
      </x:c>
      <x:c r="C16" s="1" t="s">
        <x:v>9</x:v>
      </x:c>
      <x:c r="D16" s="23" t="s">
        <x:v>294</x:v>
      </x:c>
      <x:c r="E16" s="23" t="s">
        <x:v>295</x:v>
      </x:c>
      <x:c r="F16" s="65" t="s">
        <x:v>19</x:v>
      </x:c>
      <x:c r="G16" s="65" t="s">
        <x:v>19</x:v>
      </x:c>
      <x:c r="H16" s="64" t="s">
        <x:v>19</x:v>
      </x:c>
      <x:c r="I16" s="65" t="s">
        <x:v>19</x:v>
      </x:c>
      <x:c r="J16" s="23" t="s">
        <x:v>290</x:v>
      </x:c>
    </x:row>
    <x:row r="17" ht="26.25">
      <x:c r="B17" s="20">
        <x:v>46203</x:v>
      </x:c>
      <x:c r="C17" s="1" t="s">
        <x:v>296</x:v>
      </x:c>
      <x:c r="D17" s="23" t="s">
        <x:v>157</x:v>
      </x:c>
      <x:c r="E17" s="23" t="s">
        <x:v>297</x:v>
      </x:c>
      <x:c r="F17" s="65" t="s">
        <x:v>19</x:v>
      </x:c>
      <x:c r="G17" s="65" t="s">
        <x:v>19</x:v>
      </x:c>
      <x:c r="H17" s="64" t="s">
        <x:v>19</x:v>
      </x:c>
      <x:c r="I17" s="65" t="s">
        <x:v>19</x:v>
      </x:c>
      <x:c r="J17" s="23" t="s">
        <x:v>290</x:v>
      </x:c>
    </x:row>
    <x:row r="18" ht="26.25">
      <x:c r="B18" s="20">
        <x:v>46203</x:v>
      </x:c>
      <x:c r="C18" s="1" t="s">
        <x:v>9</x:v>
      </x:c>
      <x:c r="D18" s="23" t="s">
        <x:v>298</x:v>
      </x:c>
      <x:c r="E18" s="24">
        <x:v>0</x:v>
      </x:c>
      <x:c r="F18" s="24">
        <x:v>0</x:v>
      </x:c>
      <x:c r="G18" s="23" t="n">
        <x:f>F18</x:f>
        <x:v>0</x:v>
      </x:c>
      <x:c r="H18" s="64" t="s">
        <x:v>19</x:v>
      </x:c>
      <x:c r="I18" s="65" t="s">
        <x:v>19</x:v>
      </x:c>
      <x:c r="J18" s="23" t="s">
        <x:v>290</x:v>
      </x:c>
    </x:row>
    <x:row r="19" ht="26.25">
      <x:c r="B19" s="20">
        <x:v>46289</x:v>
      </x:c>
      <x:c r="C19" s="1" t="s">
        <x:v>9</x:v>
      </x:c>
      <x:c r="D19" s="23" t="s">
        <x:v>299</x:v>
      </x:c>
      <x:c r="E19" s="26" t="n">
        <x:f>Inputs!AB132</x:f>
        <x:v>11016.8</x:v>
      </x:c>
      <x:c r="F19" s="26" t="n">
        <x:f>Inputs!AB133</x:f>
        <x:v>11602.8</x:v>
      </x:c>
      <x:c r="G19" s="23" t="n">
        <x:f>(E19+F19)/2</x:f>
        <x:v>11309.8</x:v>
      </x:c>
      <x:c r="H19" s="64" t="s">
        <x:v>19</x:v>
      </x:c>
      <x:c r="I19" s="65" t="s">
        <x:v>19</x:v>
      </x:c>
      <x:c r="J19" s="23" t="s">
        <x:v>300</x:v>
      </x:c>
    </x:row>
    <x:row r="20" ht="26.25">
      <x:c r="B20" s="20">
        <x:v>46203</x:v>
      </x:c>
      <x:c r="C20" s="1" t="s">
        <x:v>7</x:v>
      </x:c>
      <x:c r="D20" s="23" t="s">
        <x:v>301</x:v>
      </x:c>
      <x:c r="E20" s="24">
        <x:v>-75</x:v>
      </x:c>
      <x:c r="F20" s="24">
        <x:v>-25</x:v>
      </x:c>
      <x:c r="G20" s="23" t="n">
        <x:f>(E20+F20)/2</x:f>
        <x:v>-50</x:v>
      </x:c>
      <x:c r="H20" s="66">
        <x:v>-10</x:v>
      </x:c>
      <x:c r="I20" s="65" t="n">
        <x:f>H20-G20</x:f>
        <x:v>40</x:v>
      </x:c>
      <x:c r="J20" s="23" t="s">
        <x:v>290</x:v>
      </x:c>
    </x:row>
    <x:row r="21" ht="26.25">
      <x:c r="B21" s="20">
        <x:v>46203</x:v>
      </x:c>
      <x:c r="C21" s="1" t="s">
        <x:v>9</x:v>
      </x:c>
      <x:c r="D21" s="23" t="s">
        <x:v>302</x:v>
      </x:c>
      <x:c r="E21" s="23" t="s">
        <x:v>303</x:v>
      </x:c>
      <x:c r="F21" s="65" t="s">
        <x:v>19</x:v>
      </x:c>
      <x:c r="G21" s="65" t="s">
        <x:v>19</x:v>
      </x:c>
      <x:c r="H21" s="64" t="s">
        <x:v>19</x:v>
      </x:c>
      <x:c r="I21" s="65" t="s">
        <x:v>19</x:v>
      </x:c>
      <x:c r="J21" s="23" t="s">
        <x:v>290</x:v>
      </x:c>
    </x:row>
    <x:row r="22">
      <x:c r="C22" s="1"/>
      <x:c r="D22" s="1"/>
      <x:c r="E22" s="1"/>
      <x:c r="F22" s="1"/>
      <x:c r="G22" s="1"/>
      <x:c r="H22" s="5"/>
    </x:row>
    <x:row r="23">
      <x:c r="C23" s="1"/>
      <x:c r="D23" s="1"/>
      <x:c r="E23" s="1"/>
      <x:c r="F23" s="1"/>
      <x:c r="G23" s="1"/>
      <x:c r="H23" s="5"/>
    </x:row>
    <x:row r="24">
      <x:c r="C24" s="1"/>
      <x:c r="D24" s="1"/>
      <x:c r="E24" s="1"/>
      <x:c r="F24" s="1"/>
      <x:c r="G24" s="1"/>
      <x:c r="H24" s="5"/>
    </x:row>
    <x:row r="25">
      <x:c r="C25" s="1"/>
      <x:c r="D25" s="1"/>
      <x:c r="E25" s="1"/>
      <x:c r="F25" s="1"/>
      <x:c r="G25" s="1"/>
      <x:c r="H25" s="5"/>
    </x:row>
    <x:row r="26">
      <x:c r="C26" s="1"/>
      <x:c r="D26" s="1"/>
      <x:c r="E26" s="1"/>
      <x:c r="F26" s="1"/>
      <x:c r="G26" s="1"/>
      <x:c r="H26" s="5"/>
    </x:row>
    <x:row r="27">
      <x:c r="C27" s="1"/>
      <x:c r="D27" s="1"/>
      <x:c r="E27" s="1"/>
      <x:c r="F27" s="1"/>
      <x:c r="G27" s="1"/>
      <x:c r="H27" s="5"/>
    </x:row>
    <x:row r="28">
      <x:c r="C28" s="1"/>
      <x:c r="D28" s="1"/>
      <x:c r="E28" s="1"/>
      <x:c r="F28" s="1"/>
      <x:c r="G28" s="1"/>
      <x:c r="H28" s="5"/>
    </x:row>
    <x:row r="29">
      <x:c r="C29" s="1"/>
      <x:c r="D29" s="1"/>
      <x:c r="E29" s="1"/>
      <x:c r="F29" s="1"/>
      <x:c r="G29" s="1"/>
      <x:c r="H29" s="5"/>
    </x:row>
    <x:row r="30">
      <x:c r="C30" s="1"/>
      <x:c r="D30" s="1"/>
      <x:c r="E30" s="1"/>
      <x:c r="F30" s="1"/>
      <x:c r="G30" s="1"/>
      <x:c r="H30" s="5"/>
    </x:row>
    <x:row r="31">
      <x:c r="C31" s="1"/>
      <x:c r="D31" s="1"/>
      <x:c r="E31" s="1"/>
      <x:c r="F31" s="1"/>
      <x:c r="G31" s="1"/>
      <x:c r="H31" s="5"/>
    </x:row>
    <x:row r="32">
      <x:c r="C32" s="1"/>
      <x:c r="D32" s="1"/>
      <x:c r="E32" s="1"/>
      <x:c r="F32" s="1"/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>
      <x:c r="C35" s="1"/>
      <x:c r="D35" s="1"/>
      <x:c r="E35" s="1"/>
      <x:c r="F35" s="1"/>
      <x:c r="G35" s="1"/>
      <x:c r="H35" s="5"/>
    </x:row>
    <x:row r="36">
      <x:c r="C36" s="1"/>
      <x:c r="D36" s="1"/>
      <x:c r="E36" s="1"/>
      <x:c r="F36" s="1"/>
      <x:c r="G36" s="1"/>
      <x:c r="H36" s="5"/>
    </x:row>
    <x:row r="37">
      <x:c r="C37" s="1"/>
      <x:c r="D37" s="1"/>
      <x:c r="E37" s="1"/>
      <x:c r="F37" s="1"/>
      <x:c r="G37" s="1"/>
      <x:c r="H37" s="5"/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C47" s="1"/>
      <x:c r="D47" s="1"/>
      <x:c r="E47" s="1"/>
      <x:c r="F47" s="1"/>
      <x:c r="G47" s="1"/>
      <x:c r="H47" s="5"/>
    </x:row>
    <x:row r="48">
      <x:c r="C48" s="1"/>
      <x:c r="D48" s="1"/>
      <x:c r="E48" s="1"/>
      <x:c r="F48" s="1"/>
      <x:c r="G48" s="1"/>
      <x:c r="H48" s="5"/>
    </x:row>
    <x:row r="49">
      <x:c r="C49" s="1"/>
      <x:c r="D49" s="1"/>
      <x:c r="E49" s="1"/>
      <x:c r="F49" s="1"/>
      <x:c r="G49" s="1"/>
      <x:c r="H49" s="5"/>
    </x:row>
    <x:row r="50">
      <x:c r="C50" s="1"/>
      <x:c r="D50" s="1"/>
      <x:c r="E50" s="1"/>
      <x:c r="F50" s="1"/>
      <x:c r="G50" s="1"/>
      <x:c r="H50" s="5"/>
    </x:row>
    <x:row r="51">
      <x:c r="C51" s="1"/>
      <x:c r="D51" s="1"/>
      <x:c r="E51" s="1"/>
      <x:c r="F51" s="1"/>
      <x:c r="G51" s="1"/>
      <x:c r="H51" s="5"/>
    </x:row>
    <x:row r="52">
      <x:c r="C52" s="1"/>
      <x:c r="D52" s="1"/>
      <x:c r="E52" s="1"/>
      <x:c r="F52" s="1"/>
      <x:c r="G52" s="1"/>
      <x:c r="H52" s="5"/>
    </x:row>
    <x:row r="53">
      <x:c r="C53" s="1"/>
      <x:c r="D53" s="1"/>
      <x:c r="E53" s="1"/>
      <x:c r="F53" s="1"/>
      <x:c r="G53" s="1"/>
      <x:c r="H53" s="5"/>
    </x:row>
    <x:row r="54">
      <x:c r="C54" s="1"/>
      <x:c r="D54" s="1"/>
      <x:c r="E54" s="1"/>
      <x:c r="F54" s="1"/>
      <x:c r="G54" s="1"/>
      <x:c r="H54" s="5"/>
    </x:row>
    <x:row r="55"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65" hidden="0" customWidth="1"/>
    <x:col min="3" max="4" width="13" customWidth="1"/>
    <x:col min="5" max="5" width="44" customWidth="1"/>
    <x:col min="6" max="6" width="43" customWidth="1"/>
    <x:col min="7" max="8" width="13" customWidth="1"/>
    <x:col min="9" max="9" width="3" customWidth="1"/>
    <x:col min="10" max="10" width="72" customWidth="1"/>
    <x:col min="11" max="11" width="24" customWidth="1"/>
    <x:col min="12" max="12" width="18" customWidth="1"/>
    <x:col min="13" max="13" width="23" customWidth="1"/>
    <x:col min="14" max="14" width="18" customWidth="1"/>
    <x:col min="15" max="15" width="25" customWidth="1"/>
    <x:col min="16" max="16" width="18" customWidth="1"/>
    <x:col min="17" max="17" width="3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304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C10" s="1"/>
      <x:c r="D10" s="1"/>
      <x:c r="E10" s="1"/>
      <x:c r="F10" s="1"/>
      <x:c r="G10" s="1"/>
      <x:c r="H10" s="5"/>
    </x:row>
    <x:row r="11" ht="18">
      <x:c r="B11" s="44" t="s">
        <x:v>305</x:v>
      </x:c>
      <x:c r="C11" s="35" t="s">
        <x:v>306</x:v>
      </x:c>
      <x:c r="D11" s="35" t="s">
        <x:v>307</x:v>
      </x:c>
      <x:c r="E11" s="35" t="s">
        <x:v>308</x:v>
      </x:c>
      <x:c r="F11" s="35" t="s">
        <x:v>309</x:v>
      </x:c>
      <x:c r="G11" s="1"/>
      <x:c r="H11" s="5"/>
      <x:c r="J11" t="s">
        <x:v>310</x:v>
      </x:c>
    </x:row>
    <x:row r="12" ht="43.5">
      <x:c r="B12" t="s">
        <x:v>311</x:v>
      </x:c>
      <x:c r="C12" s="1" t="s">
        <x:v>312</x:v>
      </x:c>
      <x:c r="D12" s="1" t="s">
        <x:v>313</x:v>
      </x:c>
      <x:c r="E12" s="23" t="s">
        <x:v>314</x:v>
      </x:c>
      <x:c r="F12" s="23" t="s">
        <x:v>315</x:v>
      </x:c>
      <x:c r="G12" s="1"/>
      <x:c r="H12" s="5"/>
      <x:c r="J12" s="36" t="s">
        <x:v>316</x:v>
      </x:c>
    </x:row>
    <x:row r="13" ht="43.5">
      <x:c r="B13" t="s">
        <x:v>317</x:v>
      </x:c>
      <x:c r="C13" s="1" t="s">
        <x:v>312</x:v>
      </x:c>
      <x:c r="D13" s="1" t="s">
        <x:v>313</x:v>
      </x:c>
      <x:c r="E13" s="23" t="s">
        <x:v>318</x:v>
      </x:c>
      <x:c r="F13" s="23" t="s">
        <x:v>319</x:v>
      </x:c>
      <x:c r="G13" s="1"/>
      <x:c r="H13" s="5"/>
      <x:c r="J13" s="36" t="s">
        <x:v>320</x:v>
      </x:c>
    </x:row>
    <x:row r="14" ht="43.5">
      <x:c r="B14" t="s">
        <x:v>321</x:v>
      </x:c>
      <x:c r="C14" s="1" t="s">
        <x:v>322</x:v>
      </x:c>
      <x:c r="D14" s="1" t="s">
        <x:v>323</x:v>
      </x:c>
      <x:c r="E14" s="23" t="s">
        <x:v>324</x:v>
      </x:c>
      <x:c r="F14" s="23" t="s">
        <x:v>325</x:v>
      </x:c>
      <x:c r="G14" s="1"/>
      <x:c r="H14" s="5"/>
      <x:c r="J14" s="36" t="s">
        <x:v>326</x:v>
      </x:c>
    </x:row>
    <x:row r="15" ht="43.5">
      <x:c r="B15" t="s">
        <x:v>327</x:v>
      </x:c>
      <x:c r="C15" s="1" t="s">
        <x:v>328</x:v>
      </x:c>
      <x:c r="D15" s="1" t="s">
        <x:v>323</x:v>
      </x:c>
      <x:c r="E15" s="23" t="s">
        <x:v>329</x:v>
      </x:c>
      <x:c r="F15" s="23" t="s">
        <x:v>330</x:v>
      </x:c>
      <x:c r="G15" s="1"/>
      <x:c r="H15" s="5"/>
      <x:c r="J15" s="36" t="s">
        <x:v>331</x:v>
      </x:c>
    </x:row>
    <x:row r="16" ht="43.5">
      <x:c r="B16" t="s">
        <x:v>332</x:v>
      </x:c>
      <x:c r="C16" s="1" t="s">
        <x:v>333</x:v>
      </x:c>
      <x:c r="D16" s="1" t="s">
        <x:v>323</x:v>
      </x:c>
      <x:c r="E16" s="23" t="s">
        <x:v>334</x:v>
      </x:c>
      <x:c r="F16" s="23" t="s">
        <x:v>335</x:v>
      </x:c>
      <x:c r="G16" s="1"/>
      <x:c r="H16" s="5"/>
      <x:c r="J16" s="36" t="s">
        <x:v>336</x:v>
      </x:c>
    </x:row>
    <x:row r="17" ht="43.5">
      <x:c r="B17" t="s">
        <x:v>337</x:v>
      </x:c>
      <x:c r="C17" s="1" t="s">
        <x:v>338</x:v>
      </x:c>
      <x:c r="D17" s="1" t="s">
        <x:v>323</x:v>
      </x:c>
      <x:c r="E17" s="23" t="s">
        <x:v>339</x:v>
      </x:c>
      <x:c r="F17" s="23" t="s">
        <x:v>340</x:v>
      </x:c>
      <x:c r="G17" s="1"/>
      <x:c r="H17" s="5"/>
      <x:c r="J17" s="36" t="s">
        <x:v>341</x:v>
      </x:c>
    </x:row>
    <x:row r="18" ht="43.5">
      <x:c r="B18" t="s">
        <x:v>342</x:v>
      </x:c>
      <x:c r="C18" s="1" t="s">
        <x:v>343</x:v>
      </x:c>
      <x:c r="D18" s="1" t="s">
        <x:v>323</x:v>
      </x:c>
      <x:c r="E18" s="23" t="s">
        <x:v>344</x:v>
      </x:c>
      <x:c r="F18" s="23" t="s">
        <x:v>345</x:v>
      </x:c>
      <x:c r="G18" s="1"/>
      <x:c r="H18" s="5"/>
      <x:c r="J18" s="36" t="s">
        <x:v>346</x:v>
      </x:c>
    </x:row>
    <x:row r="19" ht="43.5">
      <x:c r="B19" t="s">
        <x:v>347</x:v>
      </x:c>
      <x:c r="C19" s="1" t="s">
        <x:v>348</x:v>
      </x:c>
      <x:c r="D19" s="1" t="s">
        <x:v>323</x:v>
      </x:c>
      <x:c r="E19" s="23" t="s">
        <x:v>349</x:v>
      </x:c>
      <x:c r="F19" s="23" t="s">
        <x:v>350</x:v>
      </x:c>
      <x:c r="G19" s="1"/>
      <x:c r="H19" s="5"/>
      <x:c r="J19" s="36" t="s">
        <x:v>351</x:v>
      </x:c>
    </x:row>
    <x:row r="20" ht="43.5">
      <x:c r="B20" t="s">
        <x:v>352</x:v>
      </x:c>
      <x:c r="C20" s="1" t="s">
        <x:v>353</x:v>
      </x:c>
      <x:c r="D20" s="1" t="s">
        <x:v>323</x:v>
      </x:c>
      <x:c r="E20" s="23" t="s">
        <x:v>354</x:v>
      </x:c>
      <x:c r="F20" s="23" t="s">
        <x:v>355</x:v>
      </x:c>
      <x:c r="G20" s="1"/>
      <x:c r="H20" s="5"/>
      <x:c r="J20" s="36" t="s">
        <x:v>356</x:v>
      </x:c>
    </x:row>
    <x:row r="21" ht="43.5">
      <x:c r="B21" t="s">
        <x:v>357</x:v>
      </x:c>
      <x:c r="C21" s="1" t="s">
        <x:v>358</x:v>
      </x:c>
      <x:c r="D21" s="1" t="s">
        <x:v>323</x:v>
      </x:c>
      <x:c r="E21" s="23" t="s">
        <x:v>359</x:v>
      </x:c>
      <x:c r="F21" s="23" t="s">
        <x:v>360</x:v>
      </x:c>
      <x:c r="G21" s="1"/>
      <x:c r="H21" s="5"/>
      <x:c r="J21" s="36" t="s">
        <x:v>361</x:v>
      </x:c>
    </x:row>
    <x:row r="22" ht="43.5">
      <x:c r="B22" t="s">
        <x:v>362</x:v>
      </x:c>
      <x:c r="C22" s="1" t="s">
        <x:v>363</x:v>
      </x:c>
      <x:c r="D22" s="1" t="s">
        <x:v>323</x:v>
      </x:c>
      <x:c r="E22" s="23" t="s">
        <x:v>364</x:v>
      </x:c>
      <x:c r="F22" s="23" t="s">
        <x:v>365</x:v>
      </x:c>
      <x:c r="G22" s="1"/>
      <x:c r="H22" s="5"/>
      <x:c r="J22" s="36" t="s">
        <x:v>366</x:v>
      </x:c>
    </x:row>
    <x:row r="23" ht="43.5">
      <x:c r="B23" t="s">
        <x:v>367</x:v>
      </x:c>
      <x:c r="C23" s="1" t="s">
        <x:v>343</x:v>
      </x:c>
      <x:c r="D23" s="1" t="s">
        <x:v>323</x:v>
      </x:c>
      <x:c r="E23" s="23" t="s">
        <x:v>368</x:v>
      </x:c>
      <x:c r="F23" s="23" t="s">
        <x:v>369</x:v>
      </x:c>
      <x:c r="G23" s="1"/>
      <x:c r="H23" s="5"/>
      <x:c r="J23" s="36" t="s">
        <x:v>370</x:v>
      </x:c>
    </x:row>
    <x:row r="24" ht="43.5">
      <x:c r="B24" t="s">
        <x:v>371</x:v>
      </x:c>
      <x:c r="C24" s="1" t="s">
        <x:v>343</x:v>
      </x:c>
      <x:c r="D24" s="1" t="s">
        <x:v>323</x:v>
      </x:c>
      <x:c r="E24" s="23" t="s">
        <x:v>372</x:v>
      </x:c>
      <x:c r="F24" s="23" t="s">
        <x:v>373</x:v>
      </x:c>
      <x:c r="G24" s="1"/>
      <x:c r="H24" s="5"/>
      <x:c r="J24" s="36" t="s">
        <x:v>374</x:v>
      </x:c>
    </x:row>
    <x:row r="25" ht="43.5">
      <x:c r="B25" t="s">
        <x:v>375</x:v>
      </x:c>
      <x:c r="C25" s="1" t="s">
        <x:v>338</x:v>
      </x:c>
      <x:c r="D25" s="1" t="s">
        <x:v>376</x:v>
      </x:c>
      <x:c r="E25" s="23" t="s">
        <x:v>377</x:v>
      </x:c>
      <x:c r="F25" s="23" t="s">
        <x:v>378</x:v>
      </x:c>
      <x:c r="G25" s="1"/>
      <x:c r="H25" s="5"/>
      <x:c r="J25" s="36" t="s">
        <x:v>379</x:v>
      </x:c>
    </x:row>
    <x:row r="26" ht="43.5">
      <x:c r="B26" t="s">
        <x:v>380</x:v>
      </x:c>
      <x:c r="C26" s="1" t="s">
        <x:v>381</x:v>
      </x:c>
      <x:c r="D26" s="1" t="s">
        <x:v>382</x:v>
      </x:c>
      <x:c r="E26" s="23" t="s">
        <x:v>383</x:v>
      </x:c>
      <x:c r="F26" s="23" t="s">
        <x:v>384</x:v>
      </x:c>
      <x:c r="G26" s="1"/>
      <x:c r="H26" s="5"/>
      <x:c r="J26" s="36" t="s">
        <x:v>385</x:v>
      </x:c>
    </x:row>
    <x:row r="27" ht="39.75">
      <x:c r="B27" t="s">
        <x:v>386</x:v>
      </x:c>
      <x:c r="C27" s="1" t="s">
        <x:v>387</x:v>
      </x:c>
      <x:c r="D27" s="1" t="s">
        <x:v>388</x:v>
      </x:c>
      <x:c r="E27" s="23" t="s">
        <x:v>389</x:v>
      </x:c>
      <x:c r="F27" s="23" t="s">
        <x:v>390</x:v>
      </x:c>
      <x:c r="G27" s="1"/>
      <x:c r="H27" s="5"/>
      <x:c r="J27" t="s">
        <x:v>391</x:v>
      </x:c>
    </x:row>
    <x:row r="28" ht="39.75">
      <x:c r="B28" t="s">
        <x:v>392</x:v>
      </x:c>
      <x:c r="C28" s="1" t="s">
        <x:v>393</x:v>
      </x:c>
      <x:c r="D28" s="1" t="s">
        <x:v>394</x:v>
      </x:c>
      <x:c r="E28" s="23" t="s">
        <x:v>395</x:v>
      </x:c>
      <x:c r="F28" s="23" t="s">
        <x:v>396</x:v>
      </x:c>
      <x:c r="G28" s="1"/>
      <x:c r="H28" s="5"/>
      <x:c r="J28" t="s">
        <x:v>397</x:v>
      </x:c>
    </x:row>
    <x:row r="29" ht="39.75">
      <x:c r="B29" t="s">
        <x:v>398</x:v>
      </x:c>
      <x:c r="C29" s="1" t="s">
        <x:v>399</x:v>
      </x:c>
      <x:c r="D29" s="1" t="s">
        <x:v>400</x:v>
      </x:c>
      <x:c r="E29" s="23" t="s">
        <x:v>401</x:v>
      </x:c>
      <x:c r="F29" s="23" t="s">
        <x:v>402</x:v>
      </x:c>
      <x:c r="G29" s="1"/>
      <x:c r="H29" s="5"/>
      <x:c r="J29" t="s">
        <x:v>403</x:v>
      </x:c>
    </x:row>
    <x:row r="30" ht="39.75">
      <x:c r="B30" t="s">
        <x:v>404</x:v>
      </x:c>
      <x:c r="C30" s="1" t="s">
        <x:v>399</x:v>
      </x:c>
      <x:c r="D30" s="1" t="s">
        <x:v>405</x:v>
      </x:c>
      <x:c r="E30" s="23" t="s">
        <x:v>406</x:v>
      </x:c>
      <x:c r="F30" s="23" t="s">
        <x:v>407</x:v>
      </x:c>
      <x:c r="G30" s="1"/>
      <x:c r="H30" s="5"/>
    </x:row>
    <x:row r="31" ht="39.75">
      <x:c r="B31" t="s">
        <x:v>408</x:v>
      </x:c>
      <x:c r="C31" s="1" t="s">
        <x:v>409</x:v>
      </x:c>
      <x:c r="D31" s="1" t="s">
        <x:v>410</x:v>
      </x:c>
      <x:c r="E31" s="23" t="s">
        <x:v>411</x:v>
      </x:c>
      <x:c r="F31" s="23" t="s">
        <x:v>412</x:v>
      </x:c>
      <x:c r="G31" s="1"/>
      <x:c r="H31" s="5"/>
    </x:row>
    <x:row r="32" ht="39.75">
      <x:c r="B32" t="s">
        <x:v>413</x:v>
      </x:c>
      <x:c r="C32" s="1" t="s">
        <x:v>414</x:v>
      </x:c>
      <x:c r="D32" s="1" t="s">
        <x:v>415</x:v>
      </x:c>
      <x:c r="E32" s="23" t="s">
        <x:v>416</x:v>
      </x:c>
      <x:c r="F32" s="23" t="s">
        <x:v>417</x:v>
      </x:c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 ht="48" customHeight="1">
      <x:c r="B35" s="68" t="str">
        <x:v>Review limitations and retained assumptions</x:v>
      </x:c>
      <x:c r="C35" s="1"/>
      <x:c r="D35" s="1"/>
      <x:c r="E35" s="1"/>
      <x:c r="F35" s="1"/>
      <x:c r="G35" s="1"/>
      <x:c r="H35" s="5"/>
    </x:row>
    <x:row r="36" ht="48" customHeight="1">
      <x:c r="B36" s="68" t="str">
        <x:v>F01: Historical segment EBIT inputs deleted; margins, Y/Y bps and forecast segment EBIT are stale caches. Restore the row 60 links to the Inputs EBIT cells (patches supplied), then recalculate. Add a historical check that segment EBIT sums to 'Income Statement'!C23:G23.</x:v>
      </x:c>
      <x:c r="C36" s="1"/>
      <x:c r="D36" s="1"/>
      <x:c r="E36" s="1"/>
      <x:c r="F36" s="1"/>
      <x:c r="G36" s="1"/>
      <x:c r="H36" s="5"/>
    </x:row>
    <x:row r="37" ht="48" customHeight="1">
      <x:c r="B37" s="68" t="str">
        <x:v>F02: Converse FY26 DTC and historical 'Other' channel links missing; channel reconciliation zeros are stale. Set G53 = Inputs!T89 and C54:G54 = C38:G38, mirroring H54 (patches supplied).</x:v>
      </x:c>
      <x:c r="C37" s="1"/>
      <x:c r="D37" s="1"/>
      <x:c r="E37" s="1"/>
      <x:c r="F37" s="1"/>
      <x:c r="G37" s="1"/>
      <x:c r="H37" s="5"/>
    </x:row>
    <x:row r="38" ht="48" customHeight="1">
      <x:c r="B38" s="68" t="str">
        <x:v>F03: FY26 repurchase and option-proceeds totals missing; Q4 derivations stale (render shows (146.0)/(251.0)). Restore G15 = -Inputs!N511 and G16 = Inputs!N510 (patches supplied).</x:v>
      </x:c>
      <x:c r="C38" s="1"/>
      <x:c r="D38" s="1"/>
      <x:c r="E38" s="1"/>
      <x:c r="F38" s="1"/>
      <x:c r="G38" s="1"/>
      <x:c r="H38" s="5"/>
    </x:row>
    <x:row r="39" ht="48" customHeight="1">
      <x:c r="B39" s="68" t="str">
        <x:v>F04: Forecast Corporate EBIT is an undisclosed residual plug that absorbs all segment EBIT errors. Label H60 as a 'residual to consolidated EBIT'. Add a reasonableness check against historical Corporate EBIT (C60:F60 −539/−508/−411/−565) and a segment-sum-to-IS check. Do not change the forecast.</x:v>
      </x:c>
      <x:c r="C39" s="1"/>
      <x:c r="D39" s="1"/>
      <x:c r="E39" s="1"/>
      <x:c r="F39" s="1"/>
      <x:c r="G39" s="1"/>
      <x:c r="H39" s="5"/>
    </x:row>
    <x:row r="40" ht="48" customHeight="1">
      <x:c r="B40" s="68" t="str">
        <x:v>F05: Overall 'PASS' check is largely tautological and omits checks that would fail. Replace the identity tests with independent checks: 'Segment - Converse'!C55:G55, segment EBIT sum − 'Income Statement'!C23:G23, 'Revenue summary'!C69:G69, and SUMPRODUCT(ABS('Balance Sheet'!H42:H49)).</x:v>
      </x:c>
      <x:c r="C40" s="1"/>
      <x:c r="D40" s="1"/>
      <x:c r="E40" s="1"/>
      <x:c r="F40" s="1"/>
      <x:c r="G40" s="1"/>
      <x:c r="H40" s="5"/>
    </x:row>
    <x:row r="41" ht="48" customHeight="1">
      <x:c r="B41" s="68" t="str">
        <x:v>F06: Per-share one-off input Inputs!L95 reused as the zero for M&amp;A/scope and FX percentages and for historical adjustments. Point the M&amp;A/FX zeros to a dedicated labelled assumption cell (or show 'unavailable' where a disclosure is missing). Restrict L95 to 'Income Statement'!H28 only, and set C28:E28 to reference nothing or a historical adjustment input.</x:v>
      </x:c>
      <x:c r="C41" s="1"/>
      <x:c r="D41" s="1"/>
      <x:c r="E41" s="1"/>
      <x:c r="F41" s="1"/>
      <x:c r="G41" s="1"/>
      <x:c r="H41" s="5"/>
    </x:row>
    <x:row r="42" ht="48" customHeight="1">
      <x:c r="B42" s="68" t="str">
        <x:v>F07: 'Growth attribution check' rows are algebraic identities and can never fail. Relabel these as 'arithmetic identity', or replace them with a check against reported currency-neutral growth at the segment total where one is disclosed.</x:v>
      </x:c>
      <x:c r="C42" s="1"/>
      <x:c r="D42" s="1"/>
      <x:c r="E42" s="1"/>
      <x:c r="F42" s="1"/>
      <x:c r="G42" s="1"/>
      <x:c r="H42" s="5"/>
    </x:row>
    <x:row r="43" ht="48" customHeight="1">
      <x:c r="B43" s="68" t="str">
        <x:v>F08: Undisclosed FX converted to zero, making 'organic' equal to reported growth. Display 'unavailable' for undisclosed FX and organic rows instead of 0, or flag them visibly as assumptions.</x:v>
      </x:c>
      <x:c r="C43" s="1"/>
      <x:c r="D43" s="1"/>
      <x:c r="E43" s="1"/>
      <x:c r="F43" s="1"/>
      <x:c r="G43" s="1"/>
      <x:c r="H43" s="5"/>
    </x:row>
    <x:row r="44" ht="48" customHeight="1">
      <x:c r="B44" s="68" t="str">
        <x:v>F09: FY26 annual Inputs rows contain values that are internally inconsistent with FY26 totals (apparently FY25 comparatives). Re-extract the FY26 column from SEC4/SEC5. Label N466/N467 as time-weighted derivations if the issuer's FY26 figures differ. Do not let N455/N464/N554 feed any calculation; none currently do.</x:v>
      </x:c>
      <x:c r="C44" s="1"/>
      <x:c r="D44" s="1"/>
      <x:c r="E44" s="1"/>
      <x:c r="F44" s="1"/>
      <x:c r="G44" s="1"/>
      <x:c r="H44" s="5"/>
    </x:row>
    <x:row r="45" ht="48" customHeight="1">
      <x:c r="B45" s="68" t="str">
        <x:v>F10: Quarterly BS modeled inputs disagree with the recorded 'Source value' column. Re-verify against SEC1-SEC3 and correct whichever column is mis-extracted. Keep N while the subtotals tie.</x:v>
      </x:c>
      <x:c r="C45" s="1"/>
      <x:c r="D45" s="1"/>
      <x:c r="E45" s="1"/>
      <x:c r="F45" s="1"/>
      <x:c r="G45" s="1"/>
      <x:c r="H45" s="5"/>
    </x:row>
    <x:row r="46" ht="48" customHeight="1">
      <x:c r="B46" s="68" t="str">
        <x:v>F11: Financing row mixes 'notes payable, net' (quarterly YTD) with annual 'repayment of borrowings', creating a spurious Q4 +4. Obtain the FY26 notes-payable line from SEC10 and derive Q4 on a like-for-like basis. Rename B32 to match the quarterly source.</x:v>
      </x:c>
      <x:c r="C46" s="1"/>
      <x:c r="D46" s="1"/>
      <x:c r="E46" s="1"/>
      <x:c r="F46" s="1"/>
      <x:c r="G46" s="1"/>
      <x:c r="H46" s="5"/>
    </x:row>
    <x:row r="47" ht="48" customHeight="1">
      <x:c r="B47" s="68" t="str">
        <x:v>F12: 'CapIQ historical normalized EPS (audit)' FY value is a self-reference to the model. Set G33 to 'unavailable' (patch supplied).</x:v>
      </x:c>
      <x:c r="C47" s="1"/>
      <x:c r="D47" s="1"/>
      <x:c r="E47" s="1"/>
      <x:c r="F47" s="1"/>
      <x:c r="G47" s="1"/>
      <x:c r="H47" s="5"/>
    </x:row>
    <x:row r="48" ht="48" customHeight="1">
      <x:c r="B48" s="68" t="str">
        <x:v>F13: Mix-change (bps) rows mix sequential deltas (D:F) and year-over-year deltas (H vs C) under one label. Relabel the rows (e.g. 'Mix change (bps; Q/Q hist, Y/Y fcst)') or split them into sequential and Y/Y rows. Intent is ambiguous, so no cell patch is proposed.</x:v>
      </x:c>
      <x:c r="C48" s="1"/>
      <x:c r="D48" s="1"/>
      <x:c r="E48" s="1"/>
      <x:c r="F48" s="1"/>
      <x:c r="G48" s="1"/>
      <x:c r="H48" s="5"/>
    </x:row>
    <x:row r="49" ht="48" customHeight="1">
      <x:c r="B49" s="68" t="str">
        <x:v>F14: Model interpretations presented as issuer guidance. Label E12:G12 and Cover E11 as 'model interpretation of verbal guidance'. Show E14:G14 as 'not quantified' unless a numeric source exists.</x:v>
      </x:c>
      <x:c r="C49" s="1"/>
      <x:c r="D49" s="1"/>
      <x:c r="E49" s="1"/>
      <x:c r="F49" s="1"/>
      <x:c r="G49" s="1"/>
      <x:c r="H49" s="5"/>
    </x:row>
    <x:row r="50" ht="48" customHeight="1">
      <x:c r="B50" s="68" t="str">
        <x:v>F15: Size-aware calibration: arithmetic correct; cohort prior, history semantics and the quarter update need source. Cite the cohort-prior source and bucket thresholds. Document the drivers behind L69 using only pre-cutoff evidence. Restore the CapIQ column headers.</x:v>
      </x:c>
      <x:c r="C50" s="1"/>
      <x:c r="D50" s="1"/>
      <x:c r="E50" s="1"/>
      <x:c r="F50" s="1"/>
      <x:c r="G50" s="1"/>
      <x:c r="H50" s="5"/>
    </x:row>
    <x:row r="51" ht="48" customHeight="1">
      <x:c r="B51" s="68" t="str">
        <x:v>F16: Provenance artifacts: lost CapIQ headers, carriage-return artifact, and a gross-margin figure in a SHA256 cell. Restore the original CapIQ column names from NKE_history.csv, strip '_x000D_', and correct the L49 label or value from the source file.</x:v>
      </x:c>
      <x:c r="C51" s="1"/>
      <x:c r="D51" s="1"/>
      <x:c r="E51" s="1"/>
      <x:c r="F51" s="1"/>
      <x:c r="G51" s="1"/>
      <x:c r="H51" s="5"/>
    </x:row>
    <x:row r="52" ht="48" customHeight="1">
      <x:c r="B52" s="68" t="str">
        <x:v>F17: Q4 FY26 IEEPA after-tax exclusion reconstructed from rounded $0.52/share. Replace with the disclosed after-tax dollar amount from SEC4 if it is available; otherwise label F28 as a per-share reconstruction.</x:v>
      </x:c>
      <x:c r="C52" s="1"/>
      <x:c r="D52" s="1"/>
      <x:c r="E52" s="1"/>
      <x:c r="F52" s="1"/>
      <x:c r="G52" s="1"/>
      <x:c r="H52" s="5"/>
    </x:row>
    <x:row r="53" ht="48" customHeight="1">
      <x:c r="B53" s="68" t="str">
        <x:v>F18: 'n/m: negative base' asserted for every period without year-ago Corporate revenue in Inputs. Use 'unavailable' unless the year-ago bases are sourced.</x:v>
      </x:c>
      <x:c r="C53" s="1"/>
      <x:c r="D53" s="1"/>
      <x:c r="E53" s="1"/>
      <x:c r="F53" s="1"/>
      <x:c r="G53" s="1"/>
      <x:c r="H53" s="5"/>
    </x:row>
    <x:row r="54" ht="48" customHeight="1">
      <x:c r="B54" s="68" t="str">
        <x:v>F22: Central-cost forecast grows with the licensing-revenue assumption. Use a dedicated central-cost growth assumption or note the linkage. Do not change it in this unpublished revision without the modeler's intent.</x:v>
      </x:c>
      <x:c r="C54" s="1"/>
      <x:c r="D54" s="1"/>
      <x:c r="E54" s="1"/>
      <x:c r="F54" s="1"/>
      <x:c r="G54" s="1"/>
      <x:c r="H54" s="5"/>
    </x:row>
    <x:row r="55" ht="48" customHeight="1">
      <x:c r="B55" s="68" t="str">
        <x:v>F23: Absent Q4 notes payable becomes 0 in FY26 and in the forecast. Show F26 consistently, or note 'not separately reported; implied 0 by subtotal'.</x:v>
      </x:c>
      <x:c r="C55" s="1"/>
      <x:c r="D55" s="1"/>
      <x:c r="E55" s="1"/>
      <x:c r="F55" s="1"/>
      <x:c r="G55" s="1"/>
      <x:c r="H55" s="5"/>
    </x:row>
    <x:row r="56">
      <x:c r="C56" s="1"/>
      <x:c r="D56" s="1"/>
      <x:c r="E56" s="1"/>
      <x:c r="F56" s="1"/>
      <x:c r="G56" s="1"/>
      <x:c r="H56" s="5"/>
    </x:row>
    <x:row r="57" ht="48" customHeight="1">
      <x:c r="B57" s="68" t="str">
        <x:v>These review findings document limitations. Safe mechanical patches were applied. Judgmental forecast drivers remain as generated before results and are not hindsight-adjusted. The final beat probability is a judgmental estimate, not a calibrated accuracy claim or EPS multiplier.</x:v>
      </x:c>
      <x:c r="C57" s="1"/>
      <x:c r="D57" s="1"/>
      <x:c r="E57" s="1"/>
      <x:c r="F57" s="1"/>
      <x:c r="G57" s="1"/>
      <x:c r="H57" s="5"/>
    </x:row>
    <x:row r="58">
      <x:c r="C58" s="1"/>
      <x:c r="D58" s="1"/>
      <x:c r="E58" s="1"/>
      <x:c r="F58" s="1"/>
      <x:c r="G58" s="1"/>
      <x:c r="H58" s="5"/>
    </x:row>
    <x:row r="59">
      <x:c r="C59" s="1"/>
      <x:c r="D59" s="1"/>
      <x:c r="E59" s="1"/>
      <x:c r="F59" s="1"/>
      <x:c r="G59" s="1"/>
      <x:c r="H59" s="5"/>
    </x:row>
    <x:row r="60">
      <x:c r="C60" s="1"/>
      <x:c r="D60" s="1"/>
      <x:c r="E60" s="1"/>
      <x:c r="F60" s="1"/>
      <x:c r="G60" s="1"/>
      <x:c r="H60" s="5"/>
    </x:row>
    <x:row r="61">
      <x:c r="C61" s="1"/>
      <x:c r="D61" s="1"/>
      <x:c r="E61" s="1"/>
      <x:c r="F61" s="1"/>
      <x:c r="G61" s="1"/>
      <x:c r="H61" s="5"/>
    </x:row>
    <x:row r="62">
      <x:c r="C62" s="1"/>
      <x:c r="D62" s="1"/>
      <x:c r="E62" s="1"/>
      <x:c r="F62" s="1"/>
      <x:c r="G62" s="1"/>
      <x:c r="H62" s="5"/>
    </x:row>
    <x:row r="63">
      <x:c r="C63" s="1"/>
      <x:c r="D63" s="1"/>
      <x:c r="E63" s="1"/>
      <x:c r="F63" s="1"/>
      <x:c r="G63" s="1"/>
      <x:c r="H63" s="5"/>
    </x:row>
    <x:row r="64">
      <x:c r="C64" s="1"/>
      <x:c r="D64" s="1"/>
      <x:c r="E64" s="1"/>
      <x:c r="F64" s="1"/>
      <x:c r="G64" s="1"/>
      <x:c r="H64" s="5"/>
    </x:row>
    <x:row r="65">
      <x:c r="C65" s="1"/>
      <x:c r="D65" s="1"/>
      <x:c r="E65" s="1"/>
      <x:c r="F65" s="1"/>
      <x:c r="G65" s="1"/>
      <x:c r="H65" s="5"/>
    </x:row>
    <x:row r="66">
      <x:c r="C66" s="1"/>
      <x:c r="D66" s="1"/>
      <x:c r="E66" s="1"/>
      <x:c r="F66" s="1"/>
      <x:c r="G66" s="1"/>
      <x:c r="H66" s="5"/>
    </x:row>
    <x:row r="67">
      <x:c r="C67" s="1"/>
      <x:c r="D67" s="1"/>
      <x:c r="E67" s="1"/>
      <x:c r="F67" s="1"/>
      <x:c r="G67" s="1"/>
      <x:c r="H67" s="5"/>
    </x:row>
    <x:row r="68">
      <x:c r="C68" s="1"/>
      <x:c r="D68" s="1"/>
      <x:c r="E68" s="1"/>
      <x:c r="F68" s="1"/>
      <x:c r="G68" s="1"/>
      <x:c r="H68" s="5"/>
    </x:row>
    <x:row r="69">
      <x:c r="C69" s="1"/>
      <x:c r="D69" s="1"/>
      <x:c r="E69" s="1"/>
      <x:c r="F69" s="1"/>
      <x:c r="G69" s="1"/>
      <x:c r="H69" s="5"/>
    </x:row>
    <x:row r="70">
      <x:c r="C70" s="1"/>
      <x:c r="D70" s="1"/>
      <x:c r="E70" s="1"/>
      <x:c r="F70" s="1"/>
      <x:c r="G70" s="1"/>
      <x:c r="H70" s="5"/>
    </x:row>
    <x:row r="71">
      <x:c r="C71" s="1"/>
      <x:c r="D71" s="1"/>
      <x:c r="E71" s="1"/>
      <x:c r="F71" s="1"/>
      <x:c r="G71" s="1"/>
      <x:c r="H71" s="5"/>
    </x:row>
    <x:row r="72">
      <x:c r="C72" s="1"/>
      <x:c r="D72" s="1"/>
      <x:c r="E72" s="1"/>
      <x:c r="F72" s="1"/>
      <x:c r="G72" s="1"/>
      <x:c r="H72" s="5"/>
    </x:row>
    <x:row r="73">
      <x:c r="C73" s="1"/>
      <x:c r="D73" s="1"/>
      <x:c r="E73" s="1"/>
      <x:c r="F73" s="1"/>
      <x:c r="G73" s="1"/>
      <x:c r="H73" s="5"/>
    </x:row>
    <x:row r="74">
      <x:c r="C74" s="1"/>
      <x:c r="D74" s="1"/>
      <x:c r="E74" s="1"/>
      <x:c r="F74" s="1"/>
      <x:c r="G74" s="1"/>
      <x:c r="H74" s="5"/>
    </x:row>
    <x:row r="75">
      <x:c r="C75" s="1"/>
      <x:c r="D75" s="1"/>
      <x:c r="E75" s="1"/>
      <x:c r="F75" s="1"/>
      <x:c r="G75" s="1"/>
      <x:c r="H75" s="5"/>
    </x:row>
    <x:row r="76">
      <x:c r="C76" s="1"/>
      <x:c r="D76" s="1"/>
      <x:c r="E76" s="1"/>
      <x:c r="F76" s="1"/>
      <x:c r="G76" s="1"/>
      <x:c r="H76" s="5"/>
    </x:row>
    <x:row r="77">
      <x:c r="C77" s="1"/>
      <x:c r="D77" s="1"/>
      <x:c r="E77" s="1"/>
      <x:c r="F77" s="1"/>
      <x:c r="G77" s="1"/>
      <x:c r="H77" s="5"/>
    </x:row>
    <x:row r="78">
      <x:c r="C78" s="1"/>
      <x:c r="D78" s="1"/>
      <x:c r="E78" s="1"/>
      <x:c r="F78" s="1"/>
      <x:c r="G78" s="1"/>
      <x:c r="H78" s="5"/>
    </x:row>
    <x:row r="79">
      <x:c r="C79" s="1"/>
      <x:c r="D79" s="1"/>
      <x:c r="E79" s="1"/>
      <x:c r="F79" s="1"/>
      <x:c r="G79" s="1"/>
      <x:c r="H79" s="5"/>
    </x:row>
    <x:row r="80">
      <x:c r="C80" s="1"/>
      <x:c r="D80" s="1"/>
      <x:c r="E80" s="1"/>
      <x:c r="F80" s="1"/>
      <x:c r="G80" s="1"/>
      <x:c r="H80" s="5"/>
    </x:row>
    <x:row r="81">
      <x:c r="C81" s="1"/>
      <x:c r="D81" s="1"/>
      <x:c r="E81" s="1"/>
      <x:c r="F81" s="1"/>
      <x:c r="G81" s="1"/>
      <x:c r="H81" s="5"/>
    </x:row>
    <x:row r="82">
      <x:c r="C82" s="1"/>
      <x:c r="D82" s="1"/>
      <x:c r="E82" s="1"/>
      <x:c r="F82" s="1"/>
      <x:c r="G82" s="1"/>
      <x:c r="H82" s="5"/>
    </x:row>
    <x:row r="83">
      <x:c r="C83" s="1"/>
      <x:c r="D83" s="1"/>
      <x:c r="E83" s="1"/>
      <x:c r="F83" s="1"/>
      <x:c r="G83" s="1"/>
      <x:c r="H83" s="5"/>
    </x:row>
    <x:row r="84">
      <x:c r="C84" s="1"/>
      <x:c r="D84" s="1"/>
      <x:c r="E84" s="1"/>
      <x:c r="F84" s="1"/>
      <x:c r="G84" s="1"/>
      <x:c r="H84" s="5"/>
    </x:row>
    <x:row r="85">
      <x:c r="C85" s="1"/>
      <x:c r="D85" s="1"/>
      <x:c r="E85" s="1"/>
      <x:c r="F85" s="1"/>
      <x:c r="G85" s="1"/>
      <x:c r="H85" s="5"/>
    </x:row>
    <x:row r="86">
      <x:c r="C86" s="1"/>
      <x:c r="D86" s="1"/>
      <x:c r="E86" s="1"/>
      <x:c r="F86" s="1"/>
      <x:c r="G86" s="1"/>
      <x:c r="H86" s="5"/>
    </x:row>
    <x:row r="87">
      <x:c r="C87" s="1"/>
      <x:c r="D87" s="1"/>
      <x:c r="E87" s="1"/>
      <x:c r="F87" s="1"/>
      <x:c r="G87" s="1"/>
      <x:c r="H87" s="5"/>
    </x:row>
    <x:row r="88">
      <x:c r="C88" s="1"/>
      <x:c r="D88" s="1"/>
      <x:c r="E88" s="1"/>
      <x:c r="F88" s="1"/>
      <x:c r="G88" s="1"/>
      <x:c r="H88" s="5"/>
    </x:row>
    <x:row r="89">
      <x:c r="C89" s="1"/>
      <x:c r="D89" s="1"/>
      <x:c r="E89" s="1"/>
      <x:c r="F89" s="1"/>
      <x:c r="G89" s="1"/>
      <x:c r="H89" s="5"/>
    </x:row>
    <x:row r="90">
      <x:c r="C90" s="1"/>
      <x:c r="D90" s="1"/>
      <x:c r="E90" s="1"/>
      <x:c r="F90" s="1"/>
      <x:c r="G90" s="1"/>
      <x:c r="H90" s="5"/>
    </x:row>
    <x:row r="91">
      <x:c r="C91" s="1"/>
      <x:c r="D91" s="1"/>
      <x:c r="E91" s="1"/>
      <x:c r="F91" s="1"/>
      <x:c r="G91" s="1"/>
      <x:c r="H91" s="5"/>
    </x:row>
    <x:row r="92">
      <x:c r="C92" s="1"/>
      <x:c r="D92" s="1"/>
      <x:c r="E92" s="1"/>
      <x:c r="F92" s="1"/>
      <x:c r="G92" s="1"/>
      <x:c r="H92" s="5"/>
    </x:row>
    <x:row r="93">
      <x:c r="C93" s="1"/>
      <x:c r="D93" s="1"/>
      <x:c r="E93" s="1"/>
      <x:c r="F93" s="1"/>
      <x:c r="G93" s="1"/>
      <x:c r="H93" s="5"/>
    </x:row>
    <x:row r="94">
      <x:c r="C94" s="1"/>
      <x:c r="D94" s="1"/>
      <x:c r="E94" s="1"/>
      <x:c r="F94" s="1"/>
      <x:c r="G94" s="1"/>
      <x:c r="H94" s="5"/>
    </x:row>
    <x:row r="95">
      <x:c r="C95" s="1"/>
      <x:c r="D95" s="1"/>
      <x:c r="E95" s="1"/>
      <x:c r="F95" s="1"/>
      <x:c r="G95" s="1"/>
      <x:c r="H95" s="5"/>
    </x:row>
    <x:row r="96">
      <x:c r="C96" s="1"/>
      <x:c r="D96" s="1"/>
      <x:c r="E96" s="1"/>
      <x:c r="F96" s="1"/>
      <x:c r="G96" s="1"/>
      <x:c r="H96" s="5"/>
    </x:row>
    <x:row r="97">
      <x:c r="C97" s="1"/>
      <x:c r="D97" s="1"/>
      <x:c r="E97" s="1"/>
      <x:c r="F97" s="1"/>
      <x:c r="G97" s="1"/>
      <x:c r="H97" s="5"/>
    </x:row>
    <x:row r="98">
      <x:c r="C98" s="1"/>
      <x:c r="D98" s="1"/>
      <x:c r="E98" s="1"/>
      <x:c r="F98" s="1"/>
      <x:c r="G98" s="1"/>
      <x:c r="H98" s="5"/>
    </x:row>
    <x:row r="99">
      <x:c r="C99" s="1"/>
      <x:c r="D99" s="1"/>
      <x:c r="E99" s="1"/>
      <x:c r="F99" s="1"/>
      <x:c r="G99" s="1"/>
      <x:c r="H99" s="5"/>
    </x:row>
    <x:row r="100">
      <x:c r="C100" s="1"/>
      <x:c r="D100" s="1"/>
      <x:c r="E100" s="1"/>
      <x:c r="F100" s="1"/>
      <x:c r="G100" s="1"/>
      <x:c r="H100" s="5"/>
    </x:row>
    <x:row r="101">
      <x:c r="C101" s="1"/>
      <x:c r="D101" s="1"/>
      <x:c r="E101" s="1"/>
      <x:c r="F101" s="1"/>
      <x:c r="G101" s="1"/>
      <x:c r="H101" s="5"/>
    </x:row>
    <x:row r="102">
      <x:c r="C102" s="1"/>
      <x:c r="D102" s="1"/>
      <x:c r="E102" s="1"/>
      <x:c r="F102" s="1"/>
      <x:c r="G102" s="1"/>
      <x:c r="H102" s="5"/>
    </x:row>
    <x:row r="103">
      <x:c r="C103" s="1"/>
      <x:c r="D103" s="1"/>
      <x:c r="E103" s="1"/>
      <x:c r="F103" s="1"/>
      <x:c r="G103" s="1"/>
      <x:c r="H103" s="5"/>
    </x:row>
    <x:row r="104">
      <x:c r="C104" s="1"/>
      <x:c r="D104" s="1"/>
      <x:c r="E104" s="1"/>
      <x:c r="F104" s="1"/>
      <x:c r="G104" s="1"/>
      <x:c r="H104" s="5"/>
    </x:row>
    <x:row r="105">
      <x:c r="C105" s="1"/>
      <x:c r="D105" s="1"/>
      <x:c r="E105" s="1"/>
      <x:c r="F105" s="1"/>
      <x:c r="G105" s="1"/>
      <x:c r="H105" s="5"/>
    </x:row>
    <x:row r="106">
      <x:c r="C106" s="1"/>
      <x:c r="D106" s="1"/>
      <x:c r="E106" s="1"/>
      <x:c r="F106" s="1"/>
      <x:c r="G106" s="1"/>
      <x:c r="H106" s="5"/>
    </x:row>
    <x:row r="107">
      <x:c r="C107" s="1"/>
      <x:c r="D107" s="1"/>
      <x:c r="E107" s="1"/>
      <x:c r="F107" s="1"/>
      <x:c r="G107" s="1"/>
      <x:c r="H107" s="5"/>
    </x:row>
    <x:row r="108">
      <x:c r="C108" s="1"/>
      <x:c r="D108" s="1"/>
      <x:c r="E108" s="1"/>
      <x:c r="F108" s="1"/>
      <x:c r="G108" s="1"/>
      <x:c r="H108" s="5"/>
    </x:row>
    <x:row r="109">
      <x:c r="C109" s="1"/>
      <x:c r="D109" s="1"/>
      <x:c r="E109" s="1"/>
      <x:c r="F109" s="1"/>
      <x:c r="G109" s="1"/>
      <x:c r="H109" s="5"/>
    </x:row>
    <x:row r="110">
      <x:c r="C110" s="1"/>
      <x:c r="D110" s="1"/>
      <x:c r="E110" s="1"/>
      <x:c r="F110" s="1"/>
      <x:c r="G110" s="1"/>
      <x:c r="H110" s="5"/>
    </x:row>
    <x:row r="111">
      <x:c r="C111" s="1"/>
      <x:c r="D111" s="1"/>
      <x:c r="E111" s="1"/>
      <x:c r="F111" s="1"/>
      <x:c r="G111" s="1"/>
      <x:c r="H111" s="5"/>
    </x:row>
    <x:row r="112">
      <x:c r="C112" s="1"/>
      <x:c r="D112" s="1"/>
      <x:c r="E112" s="1"/>
      <x:c r="F112" s="1"/>
      <x:c r="G112" s="1"/>
      <x:c r="H112" s="5"/>
    </x:row>
    <x:row r="113">
      <x:c r="C113" s="1"/>
      <x:c r="D113" s="1"/>
      <x:c r="E113" s="1"/>
      <x:c r="F113" s="1"/>
      <x:c r="G113" s="1"/>
      <x:c r="H113" s="5"/>
    </x:row>
    <x:row r="114">
      <x:c r="C114" s="1"/>
      <x:c r="D114" s="1"/>
      <x:c r="E114" s="1"/>
      <x:c r="F114" s="1"/>
      <x:c r="G114" s="1"/>
      <x:c r="H114" s="5"/>
    </x:row>
    <x:row r="115">
      <x:c r="C115" s="1"/>
      <x:c r="D115" s="1"/>
      <x:c r="E115" s="1"/>
      <x:c r="F115" s="1"/>
      <x:c r="G115" s="1"/>
      <x:c r="H115" s="5"/>
    </x:row>
    <x:row r="116">
      <x:c r="C116" s="1"/>
      <x:c r="D116" s="1"/>
      <x:c r="E116" s="1"/>
      <x:c r="F116" s="1"/>
      <x:c r="G116" s="1"/>
      <x:c r="H116" s="5"/>
    </x:row>
    <x:row r="117">
      <x:c r="C117" s="1"/>
      <x:c r="D117" s="1"/>
      <x:c r="E117" s="1"/>
      <x:c r="F117" s="1"/>
      <x:c r="G117" s="1"/>
      <x:c r="H117" s="5"/>
    </x:row>
    <x:row r="118">
      <x:c r="C118" s="1"/>
      <x:c r="D118" s="1"/>
      <x:c r="E118" s="1"/>
      <x:c r="F118" s="1"/>
      <x:c r="G118" s="1"/>
      <x:c r="H118" s="5"/>
    </x:row>
    <x:row r="119">
      <x:c r="C119" s="1"/>
      <x:c r="D119" s="1"/>
      <x:c r="E119" s="1"/>
      <x:c r="F119" s="1"/>
      <x:c r="G119" s="1"/>
      <x:c r="H119" s="5"/>
    </x:row>
    <x:row r="120">
      <x:c r="C120" s="1"/>
      <x:c r="D120" s="1"/>
      <x:c r="E120" s="1"/>
      <x:c r="F120" s="1"/>
      <x:c r="G120" s="1"/>
      <x:c r="H120" s="5"/>
    </x:row>
    <x:row r="121">
      <x:c r="C121" s="1"/>
      <x:c r="D121" s="1"/>
      <x:c r="E121" s="1"/>
      <x:c r="F121" s="1"/>
      <x:c r="G121" s="1"/>
      <x:c r="H121" s="5"/>
    </x:row>
    <x:row r="122">
      <x:c r="C122" s="1"/>
      <x:c r="D122" s="1"/>
      <x:c r="E122" s="1"/>
      <x:c r="F122" s="1"/>
      <x:c r="G122" s="1"/>
      <x:c r="H122" s="5"/>
    </x:row>
    <x:row r="123">
      <x:c r="C123" s="1"/>
      <x:c r="D123" s="1"/>
      <x:c r="E123" s="1"/>
      <x:c r="F123" s="1"/>
      <x:c r="G123" s="1"/>
      <x:c r="H123" s="5"/>
    </x:row>
    <x:row r="124">
      <x:c r="C124" s="1"/>
      <x:c r="D124" s="1"/>
      <x:c r="E124" s="1"/>
      <x:c r="F124" s="1"/>
      <x:c r="G124" s="1"/>
      <x:c r="H124" s="5"/>
    </x:row>
    <x:row r="125">
      <x:c r="C125" s="1"/>
      <x:c r="D125" s="1"/>
      <x:c r="E125" s="1"/>
      <x:c r="F125" s="1"/>
      <x:c r="G125" s="1"/>
      <x:c r="H125" s="5"/>
    </x:row>
    <x:row r="126">
      <x:c r="C126" s="1"/>
      <x:c r="D126" s="1"/>
      <x:c r="E126" s="1"/>
      <x:c r="F126" s="1"/>
      <x:c r="G126" s="1"/>
      <x:c r="H126" s="5"/>
    </x:row>
    <x:row r="127">
      <x:c r="C127" s="1"/>
      <x:c r="D127" s="1"/>
      <x:c r="E127" s="1"/>
      <x:c r="F127" s="1"/>
      <x:c r="G127" s="1"/>
      <x:c r="H127" s="5"/>
    </x:row>
    <x:row r="128">
      <x:c r="C128" s="1"/>
      <x:c r="D128" s="1"/>
      <x:c r="E128" s="1"/>
      <x:c r="F128" s="1"/>
      <x:c r="G128" s="1"/>
      <x:c r="H128" s="5"/>
    </x:row>
    <x:row r="129">
      <x:c r="C129" s="1"/>
      <x:c r="D129" s="1"/>
      <x:c r="E129" s="1"/>
      <x:c r="F129" s="1"/>
      <x:c r="G129" s="1"/>
      <x:c r="H129" s="5"/>
    </x:row>
    <x:row r="130">
      <x:c r="C130" s="1"/>
      <x:c r="D130" s="1"/>
      <x:c r="E130" s="1"/>
      <x:c r="F130" s="1"/>
      <x:c r="G130" s="1"/>
      <x:c r="H130" s="5"/>
    </x:row>
    <x:row r="131">
      <x:c r="C131" s="1"/>
      <x:c r="D131" s="1"/>
      <x:c r="E131" s="1"/>
      <x:c r="F131" s="1"/>
      <x:c r="G131" s="1"/>
      <x:c r="H131" s="5"/>
    </x:row>
    <x:row r="132">
      <x:c r="C132" s="1"/>
      <x:c r="D132" s="1"/>
      <x:c r="E132" s="1"/>
      <x:c r="F132" s="1"/>
      <x:c r="G132" s="1"/>
      <x:c r="H132" s="5"/>
    </x:row>
    <x:row r="133">
      <x:c r="C133" s="1"/>
      <x:c r="D133" s="1"/>
      <x:c r="E133" s="1"/>
      <x:c r="F133" s="1"/>
      <x:c r="G133" s="1"/>
      <x:c r="H133" s="5"/>
    </x:row>
    <x:row r="134">
      <x:c r="C134" s="1"/>
      <x:c r="D134" s="1"/>
      <x:c r="E134" s="1"/>
      <x:c r="F134" s="1"/>
      <x:c r="G134" s="1"/>
      <x:c r="H134" s="5"/>
    </x:row>
    <x:row r="135">
      <x:c r="C135" s="1"/>
      <x:c r="D135" s="1"/>
      <x:c r="E135" s="1"/>
      <x:c r="F135" s="1"/>
      <x:c r="G135" s="1"/>
      <x:c r="H135" s="5"/>
    </x:row>
    <x:row r="136">
      <x:c r="C136" s="1"/>
      <x:c r="D136" s="1"/>
      <x:c r="E136" s="1"/>
      <x:c r="F136" s="1"/>
      <x:c r="G136" s="1"/>
      <x:c r="H136" s="5"/>
    </x:row>
    <x:row r="137">
      <x:c r="C137" s="1"/>
      <x:c r="D137" s="1"/>
      <x:c r="E137" s="1"/>
      <x:c r="F137" s="1"/>
      <x:c r="G137" s="1"/>
      <x:c r="H137" s="5"/>
    </x:row>
    <x:row r="138">
      <x:c r="C138" s="1"/>
      <x:c r="D138" s="1"/>
      <x:c r="E138" s="1"/>
      <x:c r="F138" s="1"/>
      <x:c r="G138" s="1"/>
      <x:c r="H138" s="5"/>
    </x:row>
    <x:row r="139">
      <x:c r="C139" s="1"/>
      <x:c r="D139" s="1"/>
      <x:c r="E139" s="1"/>
      <x:c r="F139" s="1"/>
      <x:c r="G139" s="1"/>
      <x:c r="H139" s="5"/>
    </x:row>
    <x:row r="140">
      <x:c r="C140" s="1"/>
      <x:c r="D140" s="1"/>
      <x:c r="E140" s="1"/>
      <x:c r="F140" s="1"/>
      <x:c r="G140" s="1"/>
      <x:c r="H140" s="5"/>
    </x:row>
    <x:row r="141">
      <x:c r="C141" s="1"/>
      <x:c r="D141" s="1"/>
      <x:c r="E141" s="1"/>
      <x:c r="F141" s="1"/>
      <x:c r="G141" s="1"/>
      <x:c r="H141" s="5"/>
    </x:row>
    <x:row r="142">
      <x:c r="C142" s="1"/>
      <x:c r="D142" s="1"/>
      <x:c r="E142" s="1"/>
      <x:c r="F142" s="1"/>
      <x:c r="G142" s="1"/>
      <x:c r="H142" s="5"/>
    </x:row>
    <x:row r="143">
      <x:c r="C143" s="1"/>
      <x:c r="D143" s="1"/>
      <x:c r="E143" s="1"/>
      <x:c r="F143" s="1"/>
      <x:c r="G143" s="1"/>
      <x:c r="H143" s="5"/>
    </x:row>
    <x:row r="144">
      <x:c r="C144" s="1"/>
      <x:c r="D144" s="1"/>
      <x:c r="E144" s="1"/>
      <x:c r="F144" s="1"/>
      <x:c r="G144" s="1"/>
      <x:c r="H144" s="5"/>
    </x:row>
    <x:row r="145">
      <x:c r="C145" s="1"/>
      <x:c r="D145" s="1"/>
      <x:c r="E145" s="1"/>
      <x:c r="F145" s="1"/>
      <x:c r="G145" s="1"/>
      <x:c r="H145" s="5"/>
    </x:row>
    <x:row r="146">
      <x:c r="C146" s="1"/>
      <x:c r="D146" s="1"/>
      <x:c r="E146" s="1"/>
      <x:c r="F146" s="1"/>
      <x:c r="G146" s="1"/>
      <x:c r="H146" s="5"/>
    </x:row>
    <x:row r="147">
      <x:c r="C147" s="1"/>
      <x:c r="D147" s="1"/>
      <x:c r="E147" s="1"/>
      <x:c r="F147" s="1"/>
      <x:c r="G147" s="1"/>
      <x:c r="H147" s="5"/>
    </x:row>
    <x:row r="148">
      <x:c r="C148" s="1"/>
      <x:c r="D148" s="1"/>
      <x:c r="E148" s="1"/>
      <x:c r="F148" s="1"/>
      <x:c r="G148" s="1"/>
      <x:c r="H148" s="5"/>
    </x:row>
    <x:row r="149">
      <x:c r="C149" s="1"/>
      <x:c r="D149" s="1"/>
      <x:c r="E149" s="1"/>
      <x:c r="F149" s="1"/>
      <x:c r="G149" s="1"/>
      <x:c r="H149" s="5"/>
    </x:row>
    <x:row r="150">
      <x:c r="C150" s="1"/>
      <x:c r="D150" s="1"/>
      <x:c r="E150" s="1"/>
      <x:c r="F150" s="1"/>
      <x:c r="G150" s="1"/>
      <x:c r="H150" s="5"/>
    </x:row>
    <x:row r="151">
      <x:c r="C151" s="1"/>
      <x:c r="D151" s="1"/>
      <x:c r="E151" s="1"/>
      <x:c r="F151" s="1"/>
      <x:c r="G151" s="1"/>
      <x:c r="H151" s="5"/>
    </x:row>
    <x:row r="152">
      <x:c r="C152" s="1"/>
      <x:c r="D152" s="1"/>
      <x:c r="E152" s="1"/>
      <x:c r="F152" s="1"/>
      <x:c r="G152" s="1"/>
      <x:c r="H152" s="5"/>
    </x:row>
    <x:row r="153">
      <x:c r="C153" s="1"/>
      <x:c r="D153" s="1"/>
      <x:c r="E153" s="1"/>
      <x:c r="F153" s="1"/>
      <x:c r="G153" s="1"/>
      <x:c r="H153" s="5"/>
    </x:row>
    <x:row r="154">
      <x:c r="C154" s="1"/>
      <x:c r="D154" s="1"/>
      <x:c r="E154" s="1"/>
      <x:c r="F154" s="1"/>
      <x:c r="G154" s="1"/>
      <x:c r="H154" s="5"/>
    </x:row>
    <x:row r="155">
      <x:c r="C155" s="1"/>
      <x:c r="D155" s="1"/>
      <x:c r="E155" s="1"/>
      <x:c r="F155" s="1"/>
      <x:c r="G155" s="1"/>
      <x:c r="H155" s="5"/>
    </x:row>
    <x:row r="156">
      <x:c r="C156" s="1"/>
      <x:c r="D156" s="1"/>
      <x:c r="E156" s="1"/>
      <x:c r="F156" s="1"/>
      <x:c r="G156" s="1"/>
      <x:c r="H156" s="5"/>
    </x:row>
    <x:row r="157">
      <x:c r="C157" s="1"/>
      <x:c r="D157" s="1"/>
      <x:c r="E157" s="1"/>
      <x:c r="F157" s="1"/>
      <x:c r="G157" s="1"/>
      <x:c r="H157" s="5"/>
    </x:row>
    <x:row r="158">
      <x:c r="C158" s="1"/>
      <x:c r="D158" s="1"/>
      <x:c r="E158" s="1"/>
      <x:c r="F158" s="1"/>
      <x:c r="G158" s="1"/>
      <x:c r="H158" s="5"/>
    </x:row>
    <x:row r="159">
      <x:c r="C159" s="1"/>
      <x:c r="D159" s="1"/>
      <x:c r="E159" s="1"/>
      <x:c r="F159" s="1"/>
      <x:c r="G159" s="1"/>
      <x:c r="H159" s="5"/>
    </x:row>
    <x:row r="160">
      <x:c r="C160" s="1"/>
      <x:c r="D160" s="1"/>
      <x:c r="E160" s="1"/>
      <x:c r="F160" s="1"/>
      <x:c r="G160" s="1"/>
      <x:c r="H160" s="5"/>
    </x:row>
    <x:row r="161">
      <x:c r="C161" s="1"/>
      <x:c r="D161" s="1"/>
      <x:c r="E161" s="1"/>
      <x:c r="F161" s="1"/>
      <x:c r="G161" s="1"/>
      <x:c r="H161" s="5"/>
    </x:row>
    <x:row r="162">
      <x:c r="C162" s="1"/>
      <x:c r="D162" s="1"/>
      <x:c r="E162" s="1"/>
      <x:c r="F162" s="1"/>
      <x:c r="G162" s="1"/>
      <x:c r="H162" s="5"/>
    </x:row>
    <x:row r="163">
      <x:c r="C163" s="1"/>
      <x:c r="D163" s="1"/>
      <x:c r="E163" s="1"/>
      <x:c r="F163" s="1"/>
      <x:c r="G163" s="1"/>
      <x:c r="H163" s="5"/>
    </x:row>
    <x:row r="164">
      <x:c r="C164" s="1"/>
      <x:c r="D164" s="1"/>
      <x:c r="E164" s="1"/>
      <x:c r="F164" s="1"/>
      <x:c r="G164" s="1"/>
      <x:c r="H164" s="5"/>
    </x:row>
    <x:row r="165">
      <x:c r="C165" s="1"/>
      <x:c r="D165" s="1"/>
      <x:c r="E165" s="1"/>
      <x:c r="F165" s="1"/>
      <x:c r="G165" s="1"/>
      <x:c r="H165" s="5"/>
    </x:row>
    <x:row r="166">
      <x:c r="C166" s="1"/>
      <x:c r="D166" s="1"/>
      <x:c r="E166" s="1"/>
      <x:c r="F166" s="1"/>
      <x:c r="G166" s="1"/>
      <x:c r="H166" s="5"/>
    </x:row>
    <x:row r="167">
      <x:c r="C167" s="1"/>
      <x:c r="D167" s="1"/>
      <x:c r="E167" s="1"/>
      <x:c r="F167" s="1"/>
      <x:c r="G167" s="1"/>
      <x:c r="H167" s="5"/>
    </x:row>
    <x:row r="168">
      <x:c r="C168" s="1"/>
      <x:c r="D168" s="1"/>
      <x:c r="E168" s="1"/>
      <x:c r="F168" s="1"/>
      <x:c r="G168" s="1"/>
      <x:c r="H168" s="5"/>
    </x:row>
    <x:row r="169">
      <x:c r="C169" s="1"/>
      <x:c r="D169" s="1"/>
      <x:c r="E169" s="1"/>
      <x:c r="F169" s="1"/>
      <x:c r="G169" s="1"/>
      <x:c r="H169" s="5"/>
    </x:row>
    <x:row r="170">
      <x:c r="C170" s="1"/>
      <x:c r="D170" s="1"/>
      <x:c r="E170" s="1"/>
      <x:c r="F170" s="1"/>
      <x:c r="G170" s="1"/>
      <x:c r="H170" s="5"/>
    </x:row>
    <x:row r="171">
      <x:c r="C171" s="1"/>
      <x:c r="D171" s="1"/>
      <x:c r="E171" s="1"/>
      <x:c r="F171" s="1"/>
      <x:c r="G171" s="1"/>
      <x:c r="H171" s="5"/>
    </x:row>
    <x:row r="172">
      <x:c r="C172" s="1"/>
      <x:c r="D172" s="1"/>
      <x:c r="E172" s="1"/>
      <x:c r="F172" s="1"/>
      <x:c r="G172" s="1"/>
      <x:c r="H172" s="5"/>
    </x:row>
    <x:row r="173">
      <x:c r="C173" s="1"/>
      <x:c r="D173" s="1"/>
      <x:c r="E173" s="1"/>
      <x:c r="F173" s="1"/>
      <x:c r="G173" s="1"/>
      <x:c r="H173" s="5"/>
    </x:row>
    <x:row r="174">
      <x:c r="C174" s="1"/>
      <x:c r="D174" s="1"/>
      <x:c r="E174" s="1"/>
      <x:c r="F174" s="1"/>
      <x:c r="G174" s="1"/>
      <x:c r="H174" s="5"/>
    </x:row>
    <x:row r="175">
      <x:c r="C175" s="1"/>
      <x:c r="D175" s="1"/>
      <x:c r="E175" s="1"/>
      <x:c r="F175" s="1"/>
      <x:c r="G175" s="1"/>
      <x:c r="H175" s="5"/>
    </x:row>
    <x:row r="176">
      <x:c r="C176" s="1"/>
      <x:c r="D176" s="1"/>
      <x:c r="E176" s="1"/>
      <x:c r="F176" s="1"/>
      <x:c r="G176" s="1"/>
      <x:c r="H176" s="5"/>
    </x:row>
    <x:row r="177">
      <x:c r="C177" s="1"/>
      <x:c r="D177" s="1"/>
      <x:c r="E177" s="1"/>
      <x:c r="F177" s="1"/>
      <x:c r="G177" s="1"/>
      <x:c r="H177" s="5"/>
    </x:row>
    <x:row r="178">
      <x:c r="C178" s="1"/>
      <x:c r="D178" s="1"/>
      <x:c r="E178" s="1"/>
      <x:c r="F178" s="1"/>
      <x:c r="G178" s="1"/>
      <x:c r="H178" s="5"/>
    </x:row>
    <x:row r="179">
      <x:c r="C179" s="1"/>
      <x:c r="D179" s="1"/>
      <x:c r="E179" s="1"/>
      <x:c r="F179" s="1"/>
      <x:c r="G179" s="1"/>
      <x:c r="H179" s="5"/>
    </x:row>
    <x:row r="180">
      <x:c r="C180" s="1"/>
      <x:c r="D180" s="1"/>
      <x:c r="E180" s="1"/>
      <x:c r="F180" s="1"/>
      <x:c r="G180" s="1"/>
      <x:c r="H180" s="5"/>
    </x:row>
    <x:row r="181">
      <x:c r="C181" s="1"/>
      <x:c r="D181" s="1"/>
      <x:c r="E181" s="1"/>
      <x:c r="F181" s="1"/>
      <x:c r="G181" s="1"/>
      <x:c r="H181" s="5"/>
    </x:row>
    <x:row r="182">
      <x:c r="C182" s="1"/>
      <x:c r="D182" s="1"/>
      <x:c r="E182" s="1"/>
      <x:c r="F182" s="1"/>
      <x:c r="G182" s="1"/>
      <x:c r="H182" s="5"/>
    </x:row>
    <x:row r="183">
      <x:c r="C183" s="1"/>
      <x:c r="D183" s="1"/>
      <x:c r="E183" s="1"/>
      <x:c r="F183" s="1"/>
      <x:c r="G183" s="1"/>
      <x:c r="H183" s="5"/>
    </x:row>
    <x:row r="184">
      <x:c r="C184" s="1"/>
      <x:c r="D184" s="1"/>
      <x:c r="E184" s="1"/>
      <x:c r="F184" s="1"/>
      <x:c r="G184" s="1"/>
      <x:c r="H184" s="5"/>
    </x:row>
    <x:row r="185">
      <x:c r="C185" s="1"/>
      <x:c r="D185" s="1"/>
      <x:c r="E185" s="1"/>
      <x:c r="F185" s="1"/>
      <x:c r="G185" s="1"/>
      <x:c r="H185" s="5"/>
    </x:row>
    <x:row r="186">
      <x:c r="C186" s="1"/>
      <x:c r="D186" s="1"/>
      <x:c r="E186" s="1"/>
      <x:c r="F186" s="1"/>
      <x:c r="G186" s="1"/>
      <x:c r="H186" s="5"/>
    </x:row>
    <x:row r="187">
      <x:c r="C187" s="1"/>
      <x:c r="D187" s="1"/>
      <x:c r="E187" s="1"/>
      <x:c r="F187" s="1"/>
      <x:c r="G187" s="1"/>
      <x:c r="H187" s="5"/>
    </x:row>
    <x:row r="188">
      <x:c r="C188" s="1"/>
      <x:c r="D188" s="1"/>
      <x:c r="E188" s="1"/>
      <x:c r="F188" s="1"/>
      <x:c r="G188" s="1"/>
      <x:c r="H188" s="5"/>
    </x:row>
    <x:row r="189">
      <x:c r="C189" s="1"/>
      <x:c r="D189" s="1"/>
      <x:c r="E189" s="1"/>
      <x:c r="F189" s="1"/>
      <x:c r="G189" s="1"/>
      <x:c r="H189" s="5"/>
    </x:row>
    <x:row r="190">
      <x:c r="C190" s="1"/>
      <x:c r="D190" s="1"/>
      <x:c r="E190" s="1"/>
      <x:c r="F190" s="1"/>
      <x:c r="G190" s="1"/>
      <x:c r="H190" s="5"/>
    </x:row>
    <x:row r="191">
      <x:c r="C191" s="1"/>
      <x:c r="D191" s="1"/>
      <x:c r="E191" s="1"/>
      <x:c r="F191" s="1"/>
      <x:c r="G191" s="1"/>
      <x:c r="H191" s="5"/>
    </x:row>
    <x:row r="192">
      <x:c r="C192" s="1"/>
      <x:c r="D192" s="1"/>
      <x:c r="E192" s="1"/>
      <x:c r="F192" s="1"/>
      <x:c r="G192" s="1"/>
      <x:c r="H192" s="5"/>
    </x:row>
    <x:row r="193">
      <x:c r="C193" s="1"/>
      <x:c r="D193" s="1"/>
      <x:c r="E193" s="1"/>
      <x:c r="F193" s="1"/>
      <x:c r="G193" s="1"/>
      <x:c r="H193" s="5"/>
    </x:row>
    <x:row r="194">
      <x:c r="C194" s="1"/>
      <x:c r="D194" s="1"/>
      <x:c r="E194" s="1"/>
      <x:c r="F194" s="1"/>
      <x:c r="G194" s="1"/>
      <x:c r="H194" s="5"/>
    </x:row>
    <x:row r="195">
      <x:c r="C195" s="1"/>
      <x:c r="D195" s="1"/>
      <x:c r="E195" s="1"/>
      <x:c r="F195" s="1"/>
      <x:c r="G195" s="1"/>
      <x:c r="H195" s="5"/>
    </x:row>
    <x:row r="196">
      <x:c r="C196" s="1"/>
      <x:c r="D196" s="1"/>
      <x:c r="E196" s="1"/>
      <x:c r="F196" s="1"/>
      <x:c r="G196" s="1"/>
      <x:c r="H196" s="5"/>
    </x:row>
    <x:row r="197">
      <x:c r="C197" s="1"/>
      <x:c r="D197" s="1"/>
      <x:c r="E197" s="1"/>
      <x:c r="F197" s="1"/>
      <x:c r="G197" s="1"/>
      <x:c r="H197" s="5"/>
    </x:row>
    <x:row r="198">
      <x:c r="C198" s="1"/>
      <x:c r="D198" s="1"/>
      <x:c r="E198" s="1"/>
      <x:c r="F198" s="1"/>
      <x:c r="G198" s="1"/>
      <x:c r="H198" s="5"/>
    </x:row>
    <x:row r="199">
      <x:c r="C199" s="1"/>
      <x:c r="D199" s="1"/>
      <x:c r="E199" s="1"/>
      <x:c r="F199" s="1"/>
      <x:c r="G199" s="1"/>
      <x:c r="H199" s="5"/>
    </x:row>
    <x:row r="200">
      <x:c r="C200" s="1"/>
      <x:c r="D200" s="1"/>
      <x:c r="E200" s="1"/>
      <x:c r="F200" s="1"/>
      <x:c r="G200" s="1"/>
      <x:c r="H200" s="5"/>
    </x:row>
    <x:row r="201">
      <x:c r="C201" s="1"/>
      <x:c r="D201" s="1"/>
      <x:c r="E201" s="1"/>
      <x:c r="F201" s="1"/>
      <x:c r="G201" s="1"/>
      <x:c r="H201" s="5"/>
    </x:row>
    <x:row r="202">
      <x:c r="C202" s="1"/>
      <x:c r="D202" s="1"/>
      <x:c r="E202" s="1"/>
      <x:c r="F202" s="1"/>
      <x:c r="G202" s="1"/>
      <x:c r="H202" s="5"/>
    </x:row>
    <x:row r="203">
      <x:c r="C203" s="1"/>
      <x:c r="D203" s="1"/>
      <x:c r="E203" s="1"/>
      <x:c r="F203" s="1"/>
      <x:c r="G203" s="1"/>
      <x:c r="H203" s="5"/>
    </x:row>
    <x:row r="204">
      <x:c r="C204" s="1"/>
      <x:c r="D204" s="1"/>
      <x:c r="E204" s="1"/>
      <x:c r="F204" s="1"/>
      <x:c r="G204" s="1"/>
      <x:c r="H204" s="5"/>
    </x:row>
    <x:row r="205">
      <x:c r="C205" s="1"/>
      <x:c r="D205" s="1"/>
      <x:c r="E205" s="1"/>
      <x:c r="F205" s="1"/>
      <x:c r="G205" s="1"/>
      <x:c r="H205" s="5"/>
    </x:row>
    <x:row r="206">
      <x:c r="C206" s="1"/>
      <x:c r="D206" s="1"/>
      <x:c r="E206" s="1"/>
      <x:c r="F206" s="1"/>
      <x:c r="G206" s="1"/>
      <x:c r="H206" s="5"/>
    </x:row>
    <x:row r="207">
      <x:c r="C207" s="1"/>
      <x:c r="D207" s="1"/>
      <x:c r="E207" s="1"/>
      <x:c r="F207" s="1"/>
      <x:c r="G207" s="1"/>
      <x:c r="H207" s="5"/>
    </x:row>
    <x:row r="208">
      <x:c r="C208" s="1"/>
      <x:c r="D208" s="1"/>
      <x:c r="E208" s="1"/>
      <x:c r="F208" s="1"/>
      <x:c r="G208" s="1"/>
      <x:c r="H208" s="5"/>
    </x:row>
    <x:row r="209">
      <x:c r="C209" s="1"/>
      <x:c r="D209" s="1"/>
      <x:c r="E209" s="1"/>
      <x:c r="F209" s="1"/>
      <x:c r="G209" s="1"/>
      <x:c r="H209" s="5"/>
    </x:row>
    <x:row r="210">
      <x:c r="C210" s="1"/>
      <x:c r="D210" s="1"/>
      <x:c r="E210" s="1"/>
      <x:c r="F210" s="1"/>
      <x:c r="G210" s="1"/>
      <x:c r="H210" s="5"/>
    </x:row>
    <x:row r="211">
      <x:c r="C211" s="1"/>
      <x:c r="D211" s="1"/>
      <x:c r="E211" s="1"/>
      <x:c r="F211" s="1"/>
      <x:c r="G211" s="1"/>
      <x:c r="H211" s="5"/>
    </x:row>
    <x:row r="212">
      <x:c r="C212" s="1"/>
      <x:c r="D212" s="1"/>
      <x:c r="E212" s="1"/>
      <x:c r="F212" s="1"/>
      <x:c r="G212" s="1"/>
      <x:c r="H212" s="5"/>
    </x:row>
    <x:row r="213">
      <x:c r="C213" s="1"/>
      <x:c r="D213" s="1"/>
      <x:c r="E213" s="1"/>
      <x:c r="F213" s="1"/>
      <x:c r="G213" s="1"/>
      <x:c r="H213" s="5"/>
    </x:row>
    <x:row r="214">
      <x:c r="C214" s="1"/>
      <x:c r="D214" s="1"/>
      <x:c r="E214" s="1"/>
      <x:c r="F214" s="1"/>
      <x:c r="G214" s="1"/>
      <x:c r="H214" s="5"/>
    </x:row>
    <x:row r="215">
      <x:c r="C215" s="1"/>
      <x:c r="D215" s="1"/>
      <x:c r="E215" s="1"/>
      <x:c r="F215" s="1"/>
      <x:c r="G215" s="1"/>
      <x:c r="H215" s="5"/>
    </x:row>
    <x:row r="216">
      <x:c r="C216" s="1"/>
      <x:c r="D216" s="1"/>
      <x:c r="E216" s="1"/>
      <x:c r="F216" s="1"/>
      <x:c r="G216" s="1"/>
      <x:c r="H216" s="5"/>
    </x:row>
    <x:row r="217">
      <x:c r="C217" s="1"/>
      <x:c r="D217" s="1"/>
      <x:c r="E217" s="1"/>
      <x:c r="F217" s="1"/>
      <x:c r="G217" s="1"/>
      <x:c r="H217" s="5"/>
    </x:row>
    <x:row r="218">
      <x:c r="C218" s="1"/>
      <x:c r="D218" s="1"/>
      <x:c r="E218" s="1"/>
      <x:c r="F218" s="1"/>
      <x:c r="G218" s="1"/>
      <x:c r="H218" s="5"/>
    </x:row>
    <x:row r="219">
      <x:c r="C219" s="1"/>
      <x:c r="D219" s="1"/>
      <x:c r="E219" s="1"/>
      <x:c r="F219" s="1"/>
      <x:c r="G219" s="1"/>
      <x:c r="H219" s="5"/>
    </x:row>
    <x:row r="220">
      <x:c r="C220" s="1"/>
      <x:c r="D220" s="1"/>
      <x:c r="E220" s="1"/>
      <x:c r="F220" s="1"/>
      <x:c r="G220" s="1"/>
      <x:c r="H220" s="5"/>
    </x:row>
    <x:row r="221">
      <x:c r="C221" s="1"/>
      <x:c r="D221" s="1"/>
      <x:c r="E221" s="1"/>
      <x:c r="F221" s="1"/>
      <x:c r="G221" s="1"/>
      <x:c r="H221" s="5"/>
    </x:row>
    <x:row r="222">
      <x:c r="C222" s="1"/>
      <x:c r="D222" s="1"/>
      <x:c r="E222" s="1"/>
      <x:c r="F222" s="1"/>
      <x:c r="G222" s="1"/>
      <x:c r="H222" s="5"/>
    </x:row>
    <x:row r="223">
      <x:c r="C223" s="1"/>
      <x:c r="D223" s="1"/>
      <x:c r="E223" s="1"/>
      <x:c r="F223" s="1"/>
      <x:c r="G223" s="1"/>
      <x:c r="H223" s="5"/>
    </x:row>
    <x:row r="224">
      <x:c r="C224" s="1"/>
      <x:c r="D224" s="1"/>
      <x:c r="E224" s="1"/>
      <x:c r="F224" s="1"/>
      <x:c r="G224" s="1"/>
      <x:c r="H224" s="5"/>
    </x:row>
    <x:row r="225">
      <x:c r="C225" s="1"/>
      <x:c r="D225" s="1"/>
      <x:c r="E225" s="1"/>
      <x:c r="F225" s="1"/>
      <x:c r="G225" s="1"/>
      <x:c r="H225" s="5"/>
    </x:row>
    <x:row r="226">
      <x:c r="C226" s="1"/>
      <x:c r="D226" s="1"/>
      <x:c r="E226" s="1"/>
      <x:c r="F226" s="1"/>
      <x:c r="G226" s="1"/>
      <x:c r="H226" s="5"/>
    </x:row>
    <x:row r="227">
      <x:c r="C227" s="1"/>
      <x:c r="D227" s="1"/>
      <x:c r="E227" s="1"/>
      <x:c r="F227" s="1"/>
      <x:c r="G227" s="1"/>
      <x:c r="H227" s="5"/>
    </x:row>
    <x:row r="228">
      <x:c r="C228" s="1"/>
      <x:c r="D228" s="1"/>
      <x:c r="E228" s="1"/>
      <x:c r="F228" s="1"/>
      <x:c r="G228" s="1"/>
      <x:c r="H228" s="5"/>
    </x:row>
    <x:row r="229">
      <x:c r="C229" s="1"/>
      <x:c r="D229" s="1"/>
      <x:c r="E229" s="1"/>
      <x:c r="F229" s="1"/>
      <x:c r="G229" s="1"/>
      <x:c r="H229" s="5"/>
    </x:row>
    <x:row r="230">
      <x:c r="C230" s="1"/>
      <x:c r="D230" s="1"/>
      <x:c r="E230" s="1"/>
      <x:c r="F230" s="1"/>
      <x:c r="G230" s="1"/>
      <x:c r="H230" s="5"/>
    </x:row>
    <x:row r="231">
      <x:c r="C231" s="1"/>
      <x:c r="D231" s="1"/>
      <x:c r="E231" s="1"/>
      <x:c r="F231" s="1"/>
      <x:c r="G231" s="1"/>
      <x:c r="H231" s="5"/>
    </x:row>
    <x:row r="232">
      <x:c r="C232" s="1"/>
      <x:c r="D232" s="1"/>
      <x:c r="E232" s="1"/>
      <x:c r="F232" s="1"/>
      <x:c r="G232" s="1"/>
      <x:c r="H232" s="5"/>
    </x:row>
    <x:row r="233">
      <x:c r="C233" s="1"/>
      <x:c r="D233" s="1"/>
      <x:c r="E233" s="1"/>
      <x:c r="F233" s="1"/>
      <x:c r="G233" s="1"/>
      <x:c r="H233" s="5"/>
    </x:row>
    <x:row r="234">
      <x:c r="C234" s="1"/>
      <x:c r="D234" s="1"/>
      <x:c r="E234" s="1"/>
      <x:c r="F234" s="1"/>
      <x:c r="G234" s="1"/>
      <x:c r="H234" s="5"/>
    </x:row>
    <x:row r="235">
      <x:c r="C235" s="1"/>
      <x:c r="D235" s="1"/>
      <x:c r="E235" s="1"/>
      <x:c r="F235" s="1"/>
      <x:c r="G235" s="1"/>
      <x:c r="H235" s="5"/>
    </x:row>
    <x:row r="236">
      <x:c r="C236" s="1"/>
      <x:c r="D236" s="1"/>
      <x:c r="E236" s="1"/>
      <x:c r="F236" s="1"/>
      <x:c r="G236" s="1"/>
      <x:c r="H236" s="5"/>
    </x:row>
    <x:row r="237">
      <x:c r="C237" s="1"/>
      <x:c r="D237" s="1"/>
      <x:c r="E237" s="1"/>
      <x:c r="F237" s="1"/>
      <x:c r="G237" s="1"/>
      <x:c r="H237" s="5"/>
    </x:row>
    <x:row r="238">
      <x:c r="C238" s="1"/>
      <x:c r="D238" s="1"/>
      <x:c r="E238" s="1"/>
      <x:c r="F238" s="1"/>
      <x:c r="G238" s="1"/>
      <x:c r="H238" s="5"/>
    </x:row>
    <x:row r="239">
      <x:c r="C239" s="1"/>
      <x:c r="D239" s="1"/>
      <x:c r="E239" s="1"/>
      <x:c r="F239" s="1"/>
      <x:c r="G239" s="1"/>
      <x:c r="H239" s="5"/>
    </x:row>
    <x:row r="240">
      <x:c r="C240" s="1"/>
      <x:c r="D240" s="1"/>
      <x:c r="E240" s="1"/>
      <x:c r="F240" s="1"/>
      <x:c r="G240" s="1"/>
      <x:c r="H240" s="5"/>
    </x:row>
    <x:row r="241">
      <x:c r="C241" s="1"/>
      <x:c r="D241" s="1"/>
      <x:c r="E241" s="1"/>
      <x:c r="F241" s="1"/>
      <x:c r="G241" s="1"/>
      <x:c r="H241" s="5"/>
    </x:row>
    <x:row r="242">
      <x:c r="C242" s="1"/>
      <x:c r="D242" s="1"/>
      <x:c r="E242" s="1"/>
      <x:c r="F242" s="1"/>
      <x:c r="G242" s="1"/>
      <x:c r="H242" s="5"/>
    </x:row>
    <x:row r="243">
      <x:c r="C243" s="1"/>
      <x:c r="D243" s="1"/>
      <x:c r="E243" s="1"/>
      <x:c r="F243" s="1"/>
      <x:c r="G243" s="1"/>
      <x:c r="H243" s="5"/>
    </x:row>
    <x:row r="244">
      <x:c r="C244" s="1"/>
      <x:c r="D244" s="1"/>
      <x:c r="E244" s="1"/>
      <x:c r="F244" s="1"/>
      <x:c r="G244" s="1"/>
      <x:c r="H244" s="5"/>
    </x:row>
    <x:row r="245">
      <x:c r="C245" s="1"/>
      <x:c r="D245" s="1"/>
      <x:c r="E245" s="1"/>
      <x:c r="F245" s="1"/>
      <x:c r="G245" s="1"/>
      <x:c r="H245" s="5"/>
    </x:row>
    <x:row r="246">
      <x:c r="C246" s="1"/>
      <x:c r="D246" s="1"/>
      <x:c r="E246" s="1"/>
      <x:c r="F246" s="1"/>
      <x:c r="G246" s="1"/>
      <x:c r="H246" s="5"/>
    </x:row>
    <x:row r="247">
      <x:c r="C247" s="1"/>
      <x:c r="D247" s="1"/>
      <x:c r="E247" s="1"/>
      <x:c r="F247" s="1"/>
      <x:c r="G247" s="1"/>
      <x:c r="H247" s="5"/>
    </x:row>
    <x:row r="248">
      <x:c r="C248" s="1"/>
      <x:c r="D248" s="1"/>
      <x:c r="E248" s="1"/>
      <x:c r="F248" s="1"/>
      <x:c r="G248" s="1"/>
      <x:c r="H248" s="5"/>
    </x:row>
    <x:row r="249">
      <x:c r="C249" s="1"/>
      <x:c r="D249" s="1"/>
      <x:c r="E249" s="1"/>
      <x:c r="F249" s="1"/>
      <x:c r="G249" s="1"/>
      <x:c r="H249" s="5"/>
    </x:row>
    <x:row r="250">
      <x:c r="C250" s="1"/>
      <x:c r="D250" s="1"/>
      <x:c r="E250" s="1"/>
      <x:c r="F250" s="1"/>
      <x:c r="G250" s="1"/>
      <x:c r="H250" s="5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3" customWidth="1"/>
    <x:col min="3" max="8" width="13" customWidth="1"/>
    <x:col min="9" max="9" width="3" customWidth="1"/>
    <x:col min="10" max="10" width="20" customWidth="1"/>
    <x:col min="11" max="11" width="30" customWidth="1"/>
    <x:col min="12" max="12" width="48" customWidth="1"/>
    <x:col min="13" max="13" width="69" customWidth="1"/>
    <x:col min="14" max="14" width="17" customWidth="1"/>
    <x:col min="15" max="15" width="55" customWidth="1"/>
    <x:col min="16" max="16" width="18" customWidth="1"/>
    <x:col min="17" max="17" width="16" customWidth="1"/>
    <x:col min="19" max="19" width="56" customWidth="1"/>
    <x:col min="20" max="20" width="18" customWidth="1"/>
    <x:col min="21" max="23" width="20" customWidth="1"/>
    <x:col min="24" max="24" width="25" customWidth="1"/>
    <x:col min="27" max="27" width="39" customWidth="1"/>
    <x:col min="28" max="28" width="15" customWidth="1"/>
    <x:col min="29" max="29" width="33" customWidth="1"/>
    <x:col min="30" max="30" width="44" customWidth="1"/>
    <x:col min="31" max="31" width="20" customWidth="1"/>
    <x:col min="32" max="32" width="24" customWidth="1"/>
    <x:col min="33" max="33" width="51" customWidth="1"/>
    <x:col min="34" max="34" width="40" customWidth="1"/>
    <x:col min="35" max="35" width="45" customWidth="1"/>
    <x:col min="36" max="36" width="17" customWidth="1"/>
    <x:col min="37" max="37" width="40" customWidth="1"/>
  </x:cols>
  <x:sheetData>
    <x:row r="2">
      <x:c r="B2" s="13" t="s">
        <x:v>0</x:v>
      </x:c>
      <x:c r="C2" s="13"/>
      <x:c r="D2" s="13"/>
      <x:c r="E2" s="13"/>
      <x:c r="F2" s="13"/>
      <x:c r="G2" s="13"/>
      <x:c r="H2" s="13"/>
    </x:row>
    <x:row r="3">
      <x:c r="B3" s="8" t="s">
        <x:v>418</x:v>
      </x:c>
      <x:c r="C3" s="8"/>
      <x:c r="D3" s="8"/>
      <x:c r="E3" s="8"/>
      <x:c r="F3" s="8"/>
      <x:c r="G3" s="8"/>
      <x:c r="H3" s="8"/>
    </x:row>
    <x:row r="4">
      <x:c r="B4" s="13" t="s">
        <x:v>2</x:v>
      </x:c>
      <x:c r="C4" s="13"/>
      <x:c r="D4" s="13"/>
      <x:c r="E4" s="13"/>
      <x:c r="F4" s="13"/>
      <x:c r="G4" s="13"/>
      <x:c r="H4" s="13"/>
    </x:row>
    <x:row r="6">
      <x:c r="B6" s="9" t="s">
        <x:v>3</x:v>
      </x:c>
      <x:c r="C6" s="52" t="s">
        <x:v>4</x:v>
      </x:c>
      <x:c r="D6" s="52" t="s">
        <x:v>5</x:v>
      </x:c>
      <x:c r="E6" s="52" t="s">
        <x:v>6</x:v>
      </x:c>
      <x:c r="F6" s="52" t="s">
        <x:v>7</x:v>
      </x:c>
      <x:c r="G6" s="52" t="s">
        <x:v>8</x:v>
      </x:c>
      <x:c r="H6" s="52" t="s">
        <x:v>9</x:v>
      </x:c>
    </x:row>
    <x:row r="7">
      <x:c r="B7" s="9" t="s">
        <x:v>10</x:v>
      </x:c>
      <x:c r="C7" s="10">
        <x:v>45900</x:v>
      </x:c>
      <x:c r="D7" s="10">
        <x:v>45991</x:v>
      </x:c>
      <x:c r="E7" s="10">
        <x:v>46081</x:v>
      </x:c>
      <x:c r="F7" s="10">
        <x:v>46173</x:v>
      </x:c>
      <x:c r="G7" s="10">
        <x:v>46173</x:v>
      </x:c>
      <x:c r="H7" s="10">
        <x:v>46265</x:v>
      </x:c>
    </x:row>
    <x:row r="8">
      <x:c r="B8" s="9" t="s">
        <x:v>11</x:v>
      </x:c>
      <x:c r="C8" s="9">
        <x:v>92</x:v>
      </x:c>
      <x:c r="D8" s="9">
        <x:v>91</x:v>
      </x:c>
      <x:c r="E8" s="9">
        <x:v>90</x:v>
      </x:c>
      <x:c r="F8" s="9">
        <x:v>92</x:v>
      </x:c>
      <x:c r="G8" s="9">
        <x:v>365</x:v>
      </x:c>
      <x:c r="H8" s="9">
        <x:v>92</x:v>
      </x:c>
    </x:row>
    <x:row r="9">
      <x:c r="C9" s="1"/>
      <x:c r="D9" s="1"/>
      <x:c r="E9" s="1"/>
      <x:c r="F9" s="1"/>
      <x:c r="G9" s="1"/>
      <x:c r="H9" s="5"/>
    </x:row>
    <x:row r="10">
      <x:c r="B10" t="s">
        <x:v>419</x:v>
      </x:c>
      <x:c r="C10" s="1"/>
      <x:c r="D10" s="1"/>
      <x:c r="E10" s="1"/>
      <x:c r="F10" s="1"/>
      <x:c r="G10" s="1"/>
      <x:c r="H10" s="5"/>
      <x:c r="K10" t="s">
        <x:v>420</x:v>
      </x:c>
    </x:row>
    <x:row r="11">
      <x:c r="B11" t="s">
        <x:v>421</x:v>
      </x:c>
      <x:c r="C11" s="54" t="s">
        <x:v>422</x:v>
      </x:c>
      <x:c r="D11" s="54" t="s">
        <x:v>422</x:v>
      </x:c>
      <x:c r="E11" s="54" t="s">
        <x:v>422</x:v>
      </x:c>
      <x:c r="F11" s="54" t="s">
        <x:v>422</x:v>
      </x:c>
      <x:c r="G11" s="54" t="s">
        <x:v>422</x:v>
      </x:c>
      <x:c r="H11" s="56" t="s">
        <x:v>422</x:v>
      </x:c>
      <x:c r="I11" t="str">
        <x:v>report_date</x:v>
      </x:c>
    </x:row>
    <x:row r="12">
      <x:c r="B12" s="20">
        <x:v>45716</x:v>
      </x:c>
      <x:c r="C12" s="45">
        <x:v>0.29</x:v>
      </x:c>
      <x:c r="D12" s="45">
        <x:v>0.54</x:v>
      </x:c>
      <x:c r="E12" s="45">
        <x:v>0.28</x:v>
      </x:c>
      <x:c r="F12" s="45">
        <x:v>0.54</x:v>
      </x:c>
      <x:c r="G12" s="48">
        <x:v>11033.49</x:v>
      </x:c>
      <x:c r="H12" s="49">
        <x:v>11269</x:v>
      </x:c>
      <x:c r="I12" s="20">
        <x:v>45736</x:v>
      </x:c>
    </x:row>
    <x:row r="13">
      <x:c r="B13" s="20">
        <x:v>45808</x:v>
      </x:c>
      <x:c r="C13" s="45">
        <x:v>0.12</x:v>
      </x:c>
      <x:c r="D13" s="45">
        <x:v>0.14</x:v>
      </x:c>
      <x:c r="E13" s="45">
        <x:v>0.12</x:v>
      </x:c>
      <x:c r="F13" s="45">
        <x:v>0.14</x:v>
      </x:c>
      <x:c r="G13" s="48">
        <x:v>10723.43</x:v>
      </x:c>
      <x:c r="H13" s="49">
        <x:v>11097</x:v>
      </x:c>
      <x:c r="I13" s="20">
        <x:v>45834</x:v>
      </x:c>
    </x:row>
    <x:row r="14">
      <x:c r="B14" s="20">
        <x:v>45900</x:v>
      </x:c>
      <x:c r="C14" s="45">
        <x:v>0.27</x:v>
      </x:c>
      <x:c r="D14" s="45">
        <x:v>0.49</x:v>
      </x:c>
      <x:c r="E14" s="45">
        <x:v>0.27</x:v>
      </x:c>
      <x:c r="F14" s="45">
        <x:v>0.49</x:v>
      </x:c>
      <x:c r="G14" s="48">
        <x:v>10989.77</x:v>
      </x:c>
      <x:c r="H14" s="49">
        <x:v>11720</x:v>
      </x:c>
      <x:c r="I14" s="20">
        <x:v>45930</x:v>
      </x:c>
    </x:row>
    <x:row r="15">
      <x:c r="B15" s="20">
        <x:v>45991</x:v>
      </x:c>
      <x:c r="C15" s="45">
        <x:v>0.38</x:v>
      </x:c>
      <x:c r="D15" s="45">
        <x:v>0.53</x:v>
      </x:c>
      <x:c r="E15" s="45">
        <x:v>0.37</x:v>
      </x:c>
      <x:c r="F15" s="45">
        <x:v>0.53</x:v>
      </x:c>
      <x:c r="G15" s="48">
        <x:v>12208.69</x:v>
      </x:c>
      <x:c r="H15" s="49">
        <x:v>12427</x:v>
      </x:c>
      <x:c r="I15" s="20">
        <x:v>46009</x:v>
      </x:c>
    </x:row>
    <x:row r="16">
      <x:c r="B16" s="20">
        <x:v>46081</x:v>
      </x:c>
      <x:c r="C16" s="45">
        <x:v>0.28</x:v>
      </x:c>
      <x:c r="D16" s="45">
        <x:v>0.35</x:v>
      </x:c>
      <x:c r="E16" s="45">
        <x:v>0.28</x:v>
      </x:c>
      <x:c r="F16" s="45">
        <x:v>0.35</x:v>
      </x:c>
      <x:c r="G16" s="48">
        <x:v>11229.43</x:v>
      </x:c>
      <x:c r="H16" s="49">
        <x:v>11269</x:v>
      </x:c>
      <x:c r="I16" s="20">
        <x:v>46112</x:v>
      </x:c>
    </x:row>
    <x:row r="17">
      <x:c r="B17" s="20">
        <x:v>46173</x:v>
      </x:c>
      <x:c r="C17" s="45">
        <x:v>0.13</x:v>
      </x:c>
      <x:c r="D17" s="45">
        <x:v>0.2</x:v>
      </x:c>
      <x:c r="E17" s="45">
        <x:v>0.13</x:v>
      </x:c>
      <x:c r="F17" s="45">
        <x:v>0.72</x:v>
      </x:c>
      <x:c r="G17" s="48">
        <x:v>10849.4</x:v>
      </x:c>
      <x:c r="H17" s="49">
        <x:v>10972</x:v>
      </x:c>
      <x:c r="I17" s="20">
        <x:v>46203</x:v>
      </x:c>
    </x:row>
    <x:row r="18">
      <x:c r="C18" s="48"/>
      <x:c r="D18" s="48"/>
      <x:c r="E18" s="48"/>
      <x:c r="F18" s="48"/>
      <x:c r="G18" s="48"/>
      <x:c r="H18" s="38"/>
      <x:c r="L18" s="20"/>
    </x:row>
    <x:row r="19">
      <x:c r="C19" s="1"/>
      <x:c r="D19" s="1"/>
      <x:c r="E19" s="1"/>
      <x:c r="F19" s="1"/>
      <x:c r="G19" s="1"/>
      <x:c r="H19" s="5"/>
      <x:c r="L19" s="20"/>
    </x:row>
    <x:row r="20">
      <x:c r="C20" s="1"/>
      <x:c r="D20" s="1"/>
      <x:c r="E20" s="1"/>
      <x:c r="F20" s="1"/>
      <x:c r="G20" s="1"/>
      <x:c r="H20" s="5"/>
    </x:row>
    <x:row r="21">
      <x:c r="C21" s="1"/>
      <x:c r="D21" s="1"/>
      <x:c r="E21" s="1"/>
      <x:c r="F21" s="1"/>
      <x:c r="G21" s="1"/>
      <x:c r="H21" s="5"/>
    </x:row>
    <x:row r="22">
      <x:c r="C22" s="1"/>
      <x:c r="D22" s="1"/>
      <x:c r="E22" s="1"/>
      <x:c r="F22" s="1"/>
      <x:c r="G22" s="1"/>
      <x:c r="H22" s="5"/>
    </x:row>
    <x:row r="23">
      <x:c r="C23" s="1"/>
      <x:c r="D23" s="1"/>
      <x:c r="E23" s="1"/>
      <x:c r="F23" s="1"/>
      <x:c r="G23" s="1"/>
      <x:c r="H23" s="5"/>
    </x:row>
    <x:row r="24">
      <x:c r="C24" s="1"/>
      <x:c r="D24" s="1"/>
      <x:c r="E24" s="1"/>
      <x:c r="F24" s="1"/>
      <x:c r="G24" s="1"/>
      <x:c r="H24" s="5"/>
    </x:row>
    <x:row r="25">
      <x:c r="C25" s="1"/>
      <x:c r="D25" s="1"/>
      <x:c r="E25" s="1"/>
      <x:c r="F25" s="1"/>
      <x:c r="G25" s="1"/>
      <x:c r="H25" s="5"/>
    </x:row>
    <x:row r="26">
      <x:c r="C26" s="1"/>
      <x:c r="D26" s="1"/>
      <x:c r="E26" s="1"/>
      <x:c r="F26" s="1"/>
      <x:c r="G26" s="1"/>
      <x:c r="H26" s="5"/>
    </x:row>
    <x:row r="27">
      <x:c r="C27" s="1"/>
      <x:c r="D27" s="1"/>
      <x:c r="E27" s="1"/>
      <x:c r="F27" s="1"/>
      <x:c r="G27" s="1"/>
      <x:c r="H27" s="5"/>
    </x:row>
    <x:row r="28">
      <x:c r="C28" s="1"/>
      <x:c r="D28" s="1"/>
      <x:c r="E28" s="1"/>
      <x:c r="F28" s="1"/>
      <x:c r="G28" s="1"/>
      <x:c r="H28" s="5"/>
    </x:row>
    <x:row r="29">
      <x:c r="C29" s="1"/>
      <x:c r="D29" s="1"/>
      <x:c r="E29" s="1"/>
      <x:c r="F29" s="1"/>
      <x:c r="G29" s="1"/>
      <x:c r="H29" s="5"/>
    </x:row>
    <x:row r="30">
      <x:c r="C30" s="1"/>
      <x:c r="D30" s="1"/>
      <x:c r="E30" s="1"/>
      <x:c r="F30" s="1"/>
      <x:c r="G30" s="1"/>
      <x:c r="H30" s="5"/>
    </x:row>
    <x:row r="31">
      <x:c r="C31" s="1"/>
      <x:c r="D31" s="1"/>
      <x:c r="E31" s="1"/>
      <x:c r="F31" s="1"/>
      <x:c r="G31" s="1"/>
      <x:c r="H31" s="5"/>
    </x:row>
    <x:row r="32">
      <x:c r="C32" s="1"/>
      <x:c r="D32" s="1"/>
      <x:c r="E32" s="1"/>
      <x:c r="F32" s="1"/>
      <x:c r="G32" s="1"/>
      <x:c r="H32" s="5"/>
    </x:row>
    <x:row r="33">
      <x:c r="C33" s="1"/>
      <x:c r="D33" s="1"/>
      <x:c r="E33" s="1"/>
      <x:c r="F33" s="1"/>
      <x:c r="G33" s="1"/>
      <x:c r="H33" s="5"/>
    </x:row>
    <x:row r="34">
      <x:c r="C34" s="1"/>
      <x:c r="D34" s="1"/>
      <x:c r="E34" s="1"/>
      <x:c r="F34" s="1"/>
      <x:c r="G34" s="1"/>
      <x:c r="H34" s="5"/>
    </x:row>
    <x:row r="35">
      <x:c r="C35" s="1"/>
      <x:c r="D35" s="1"/>
      <x:c r="E35" s="1"/>
      <x:c r="F35" s="1"/>
      <x:c r="G35" s="1"/>
      <x:c r="H35" s="5"/>
    </x:row>
    <x:row r="36">
      <x:c r="C36" s="1"/>
      <x:c r="D36" s="1"/>
      <x:c r="E36" s="1"/>
      <x:c r="F36" s="1"/>
      <x:c r="G36" s="1"/>
      <x:c r="H36" s="5"/>
    </x:row>
    <x:row r="37">
      <x:c r="C37" s="1"/>
      <x:c r="D37" s="1"/>
      <x:c r="E37" s="1"/>
      <x:c r="F37" s="1"/>
      <x:c r="G37" s="1"/>
      <x:c r="H37" s="5"/>
    </x:row>
    <x:row r="38">
      <x:c r="C38" s="1"/>
      <x:c r="D38" s="1"/>
      <x:c r="E38" s="1"/>
      <x:c r="F38" s="1"/>
      <x:c r="G38" s="1"/>
      <x:c r="H38" s="5"/>
    </x:row>
    <x:row r="39">
      <x:c r="C39" s="1"/>
      <x:c r="D39" s="1"/>
      <x:c r="E39" s="1"/>
      <x:c r="F39" s="1"/>
      <x:c r="G39" s="1"/>
      <x:c r="H39" s="5"/>
    </x:row>
    <x:row r="40">
      <x:c r="C40" s="1"/>
      <x:c r="D40" s="1"/>
      <x:c r="E40" s="1"/>
      <x:c r="F40" s="1"/>
      <x:c r="G40" s="1"/>
      <x:c r="H40" s="5"/>
    </x:row>
    <x:row r="41">
      <x:c r="C41" s="1"/>
      <x:c r="D41" s="1"/>
      <x:c r="E41" s="1"/>
      <x:c r="F41" s="1"/>
      <x:c r="G41" s="1"/>
      <x:c r="H41" s="5"/>
    </x:row>
    <x:row r="42">
      <x:c r="C42" s="1"/>
      <x:c r="D42" s="1"/>
      <x:c r="E42" s="1"/>
      <x:c r="F42" s="1"/>
      <x:c r="G42" s="1"/>
      <x:c r="H42" s="5"/>
    </x:row>
    <x:row r="43">
      <x:c r="C43" s="1"/>
      <x:c r="D43" s="1"/>
      <x:c r="E43" s="1"/>
      <x:c r="F43" s="1"/>
      <x:c r="G43" s="1"/>
      <x:c r="H43" s="5"/>
    </x:row>
    <x:row r="44">
      <x:c r="C44" s="1"/>
      <x:c r="D44" s="1"/>
      <x:c r="E44" s="1"/>
      <x:c r="F44" s="1"/>
      <x:c r="G44" s="1"/>
      <x:c r="H44" s="5"/>
    </x:row>
    <x:row r="45">
      <x:c r="C45" s="1"/>
      <x:c r="D45" s="1"/>
      <x:c r="E45" s="1"/>
      <x:c r="F45" s="1"/>
      <x:c r="G45" s="1"/>
      <x:c r="H45" s="5"/>
    </x:row>
    <x:row r="46">
      <x:c r="C46" s="1"/>
      <x:c r="D46" s="1"/>
      <x:c r="E46" s="1"/>
      <x:c r="F46" s="1"/>
      <x:c r="G46" s="1"/>
      <x:c r="H46" s="5"/>
    </x:row>
    <x:row r="47">
      <x:c r="C47" s="1"/>
      <x:c r="D47" s="1"/>
      <x:c r="E47" s="1"/>
      <x:c r="F47" s="1"/>
      <x:c r="G47" s="1"/>
      <x:c r="H47" s="5"/>
    </x:row>
    <x:row r="48">
      <x:c r="C48" s="1"/>
      <x:c r="D48" s="1"/>
      <x:c r="E48" s="1"/>
      <x:c r="F48" s="1"/>
      <x:c r="G48" s="1"/>
      <x:c r="H48" s="5"/>
    </x:row>
    <x:row r="49">
      <x:c r="C49" s="1"/>
      <x:c r="D49" s="1"/>
      <x:c r="E49" s="1"/>
      <x:c r="F49" s="1"/>
      <x:c r="G49" s="1"/>
      <x:c r="H49" s="5"/>
      <x:c r="K49" t="s">
        <x:v>423</x:v>
      </x:c>
      <x:c r="L49">
        <x:v>42.41</x:v>
      </x:c>
      <x:c r="M49" t="s">
        <x:v>424</x:v>
      </x:c>
      <x:c r="N49" t="s">
        <x:v>425</x:v>
      </x:c>
      <x:c r="O49" t="s">
        <x:v>426</x:v>
      </x:c>
      <x:c r="P49" t="s">
        <x:v>427</x:v>
      </x:c>
      <x:c r="Q49" t="s">
        <x:v>428</x:v>
      </x:c>
      <x:c r="S49" t="s">
        <x:v>429</x:v>
      </x:c>
      <x:c r="T49" t="s">
        <x:v>430</x:v>
      </x:c>
      <x:c r="U49" t="s">
        <x:v>287</x:v>
      </x:c>
      <x:c r="AA49" t="s">
        <x:v>431</x:v>
      </x:c>
      <x:c r="AB49" t="s">
        <x:v>432</x:v>
      </x:c>
      <x:c r="AC49" t="s">
        <x:v>287</x:v>
      </x:c>
      <x:c r="AD49" t="s">
        <x:v>433</x:v>
      </x:c>
      <x:c r="AE49" t="s">
        <x:v>434</x:v>
      </x:c>
      <x:c r="AF49" t="s">
        <x:v>435</x:v>
      </x:c>
      <x:c r="AG49" t="s">
        <x:v>287</x:v>
      </x:c>
      <x:c r="AH49" t="s">
        <x:v>436</x:v>
      </x:c>
      <x:c r="AI49" t="s">
        <x:v>437</x:v>
      </x:c>
      <x:c r="AJ49" t="s">
        <x:v>438</x:v>
      </x:c>
      <x:c r="AK49" t="s">
        <x:v>287</x:v>
      </x:c>
      <x:c r="AO49" t="s">
        <x:v>439</x:v>
      </x:c>
      <x:c r="AP49" t="s">
        <x:v>427</x:v>
      </x:c>
      <x:c r="AQ49" t="s">
        <x:v>440</x:v>
      </x:c>
      <x:c r="AR49" t="s">
        <x:v>441</x:v>
      </x:c>
      <x:c r="AS49" t="s">
        <x:v>442</x:v>
      </x:c>
      <x:c r="AT49" t="s">
        <x:v>443</x:v>
      </x:c>
      <x:c r="AU49" t="s">
        <x:v>444</x:v>
      </x:c>
      <x:c r="AV49" t="s">
        <x:v>445</x:v>
      </x:c>
      <x:c r="AW49" t="s">
        <x:v>446</x:v>
      </x:c>
    </x:row>
    <x:row r="50">
      <x:c r="C50" s="1"/>
      <x:c r="D50" s="1"/>
      <x:c r="E50" s="1"/>
      <x:c r="F50" s="1"/>
      <x:c r="G50" s="1"/>
      <x:c r="H50" s="5"/>
      <x:c r="K50" t="s">
        <x:v>318</x:v>
      </x:c>
      <x:c r="L50" t="s">
        <x:v>447</x:v>
      </x:c>
      <x:c r="M50" t="s">
        <x:v>448</x:v>
      </x:c>
      <x:c r="N50" s="14">
        <x:v>11720</x:v>
      </x:c>
      <x:c r="O50" t="s">
        <x:v>449</x:v>
      </x:c>
      <x:c r="P50">
        <x:v>11720</x:v>
      </x:c>
      <x:c r="Q50" t="s">
        <x:v>450</x:v>
      </x:c>
      <x:c r="S50" t="s">
        <x:v>451</x:v>
      </x:c>
      <x:c r="T50" s="14">
        <x:v>2736</x:v>
      </x:c>
      <x:c r="U50" t="s">
        <x:v>452</x:v>
      </x:c>
      <x:c r="AA50" t="s">
        <x:v>453</x:v>
      </x:c>
      <x:c r="AB50" s="14">
        <x:v>321</x:v>
      </x:c>
      <x:c r="AC50" t="s">
        <x:v>454</x:v>
      </x:c>
      <x:c r="AD50" t="s">
        <x:v>455</x:v>
      </x:c>
      <x:c r="AE50" s="14">
        <x:v>3212</x:v>
      </x:c>
      <x:c r="AF50" s="47">
        <x:v>0</x:v>
      </x:c>
      <x:c r="AG50" t="s">
        <x:v>449</x:v>
      </x:c>
      <x:c r="AH50" t="s">
        <x:v>456</x:v>
      </x:c>
      <x:c r="AI50" t="s">
        <x:v>457</x:v>
      </x:c>
      <x:c r="AJ50" s="14">
        <x:v>436</x:v>
      </x:c>
      <x:c r="AK50" t="s">
        <x:v>458</x:v>
      </x:c>
      <x:c r="AO50" s="47" t="s">
        <x:v>459</x:v>
      </x:c>
      <x:c r="AP50" s="14">
        <x:v>4687</x:v>
      </x:c>
      <x:c r="AQ50" t="s">
        <x:v>460</x:v>
      </x:c>
      <x:c r="AR50" s="47">
        <x:v>0.454</x:v>
      </x:c>
      <x:c r="AS50" t="s">
        <x:v>461</x:v>
      </x:c>
      <x:c r="AT50" s="14">
        <x:v>1216</x:v>
      </x:c>
      <x:c r="AU50" t="s">
        <x:v>462</x:v>
      </x:c>
      <x:c r="AV50" t="s">
        <x:v>460</x:v>
      </x:c>
      <x:c r="AW50" s="14">
        <x:v>11111</x:v>
      </x:c>
    </x:row>
    <x:row r="51">
      <x:c r="C51" s="1"/>
      <x:c r="D51" s="1"/>
      <x:c r="E51" s="1"/>
      <x:c r="F51" s="1"/>
      <x:c r="G51" s="1"/>
      <x:c r="H51" s="5"/>
      <x:c r="K51" t="s">
        <x:v>314</x:v>
      </x:c>
      <x:c r="L51" t="s">
        <x:v>463</x:v>
      </x:c>
      <x:c r="M51" t="s">
        <x:v>464</x:v>
      </x:c>
      <x:c r="N51" s="14">
        <x:v>6777</x:v>
      </x:c>
      <x:c r="O51" t="s">
        <x:v>449</x:v>
      </x:c>
      <x:c r="P51">
        <x:v>6777</x:v>
      </x:c>
      <x:c r="Q51" t="s">
        <x:v>450</x:v>
      </x:c>
      <x:c r="S51" t="s">
        <x:v>465</x:v>
      </x:c>
      <x:c r="T51" s="14">
        <x:v>2284</x:v>
      </x:c>
      <x:c r="U51" t="s">
        <x:v>452</x:v>
      </x:c>
      <x:c r="AA51" t="s">
        <x:v>466</x:v>
      </x:c>
      <x:c r="AB51" s="14">
        <x:v>11</x:v>
      </x:c>
      <x:c r="AC51" t="s">
        <x:v>454</x:v>
      </x:c>
      <x:c r="AD51" t="s">
        <x:v>467</x:v>
      </x:c>
      <x:c r="AE51" s="14">
        <x:v>1331</x:v>
      </x:c>
      <x:c r="AF51" s="47">
        <x:v>0.11</x:v>
      </x:c>
      <x:c r="AG51" t="s">
        <x:v>449</x:v>
      </x:c>
      <x:c r="AH51" t="s">
        <x:v>456</x:v>
      </x:c>
      <x:c r="AI51" t="s">
        <x:v>468</x:v>
      </x:c>
      <x:c r="AJ51" s="14">
        <x:v>17</x:v>
      </x:c>
      <x:c r="AK51" t="s">
        <x:v>458</x:v>
      </x:c>
      <x:c r="AO51" s="47" t="s">
        <x:v>469</x:v>
      </x:c>
      <x:c r="AP51" s="14">
        <x:v>5017</x:v>
      </x:c>
      <x:c r="AQ51" t="s">
        <x:v>470</x:v>
      </x:c>
      <x:c r="AR51" s="47">
        <x:v>0.436</x:v>
      </x:c>
      <x:c r="AS51" t="s">
        <x:v>471</x:v>
      </x:c>
      <x:c r="AT51" s="14">
        <x:v>792</x:v>
      </x:c>
      <x:c r="AU51" t="s">
        <x:v>462</x:v>
      </x:c>
      <x:c r="AV51" t="s">
        <x:v>470</x:v>
      </x:c>
      <x:c r="AW51" s="14">
        <x:v>11950</x:v>
      </x:c>
    </x:row>
    <x:row r="52">
      <x:c r="C52" s="1"/>
      <x:c r="D52" s="1"/>
      <x:c r="E52" s="1"/>
      <x:c r="F52" s="1"/>
      <x:c r="G52" s="1"/>
      <x:c r="H52" s="5"/>
      <x:c r="K52" t="s">
        <x:v>472</x:v>
      </x:c>
      <x:c r="L52" t="s">
        <x:v>473</x:v>
      </x:c>
      <x:c r="M52" t="s">
        <x:v>474</x:v>
      </x:c>
      <x:c r="N52" s="14">
        <x:v>4943</x:v>
      </x:c>
      <x:c r="O52" t="s">
        <x:v>449</x:v>
      </x:c>
      <x:c r="P52">
        <x:v>4943</x:v>
      </x:c>
      <x:c r="Q52" t="s">
        <x:v>450</x:v>
      </x:c>
      <x:c r="S52" t="s">
        <x:v>475</x:v>
      </x:c>
      <x:c r="T52" s="14">
        <x:v>2261</x:v>
      </x:c>
      <x:c r="U52" t="s">
        <x:v>452</x:v>
      </x:c>
      <x:c r="AA52" t="s">
        <x:v>476</x:v>
      </x:c>
      <x:c r="AB52" s="14">
        <x:v>8</x:v>
      </x:c>
      <x:c r="AC52" t="s">
        <x:v>454</x:v>
      </x:c>
      <x:c r="AD52" t="s">
        <x:v>477</x:v>
      </x:c>
      <x:c r="AE52" s="14">
        <x:v>283</x:v>
      </x:c>
      <x:c r="AF52" s="47">
        <x:v>0.16</x:v>
      </x:c>
      <x:c r="AG52" t="s">
        <x:v>449</x:v>
      </x:c>
      <x:c r="AH52" t="s">
        <x:v>456</x:v>
      </x:c>
      <x:c r="AI52" t="s">
        <x:v>478</x:v>
      </x:c>
      <x:c r="AJ52" s="14">
        <x:v>12</x:v>
      </x:c>
      <x:c r="AK52" t="s">
        <x:v>458</x:v>
      </x:c>
      <x:c r="AO52" s="47" t="s">
        <x:v>479</x:v>
      </x:c>
      <x:c r="AP52" s="14">
        <x:v>4723</x:v>
      </x:c>
      <x:c r="AQ52" t="s">
        <x:v>480</x:v>
      </x:c>
      <x:c r="AR52" s="47">
        <x:v>0.415</x:v>
      </x:c>
      <x:c r="AS52" t="s">
        <x:v>481</x:v>
      </x:c>
      <x:c r="AT52" s="14">
        <x:v>502</x:v>
      </x:c>
      <x:c r="AU52" t="s">
        <x:v>462</x:v>
      </x:c>
      <x:c r="AV52" t="s">
        <x:v>480</x:v>
      </x:c>
      <x:c r="AW52" s="14">
        <x:v>10890</x:v>
      </x:c>
    </x:row>
    <x:row r="53">
      <x:c r="C53" s="1"/>
      <x:c r="D53" s="1"/>
      <x:c r="E53" s="1"/>
      <x:c r="F53" s="1"/>
      <x:c r="G53" s="1"/>
      <x:c r="H53" s="5"/>
      <x:c r="K53" t="s">
        <x:v>482</x:v>
      </x:c>
      <x:c r="L53">
        <x:v>17</x:v>
      </x:c>
      <x:c r="M53" t="s">
        <x:v>483</x:v>
      </x:c>
      <x:c r="N53" s="14">
        <x:v>42.2</x:v>
      </x:c>
      <x:c r="O53" t="s">
        <x:v>449</x:v>
      </x:c>
      <x:c r="P53">
        <x:v>42.2</x:v>
      </x:c>
      <x:c r="Q53" t="s">
        <x:v>450</x:v>
      </x:c>
      <x:c r="S53" t="s">
        <x:v>484</x:v>
      </x:c>
      <x:c r="T53" s="14">
        <x:v>1070</x:v>
      </x:c>
      <x:c r="U53" t="s">
        <x:v>452</x:v>
      </x:c>
      <x:c r="AA53" t="s">
        <x:v>485</x:v>
      </x:c>
      <x:c r="AB53" s="14">
        <x:v>26</x:v>
      </x:c>
      <x:c r="AC53" t="s">
        <x:v>454</x:v>
      </x:c>
      <x:c r="AD53" t="s">
        <x:v>486</x:v>
      </x:c>
      <x:c r="AE53" s="14">
        <x:v>1952</x:v>
      </x:c>
      <x:c r="AF53" s="47">
        <x:v>-0.02</x:v>
      </x:c>
      <x:c r="AG53" t="s">
        <x:v>449</x:v>
      </x:c>
      <x:c r="AH53" t="s">
        <x:v>456</x:v>
      </x:c>
      <x:c r="AI53" t="s">
        <x:v>487</x:v>
      </x:c>
      <x:c r="AJ53" s="14">
        <x:v>36</x:v>
      </x:c>
      <x:c r="AK53" t="s">
        <x:v>458</x:v>
      </x:c>
      <x:c r="AO53" s="47" t="s">
        <x:v>488</x:v>
      </x:c>
      <x:c r="AP53" s="14" t="n">
        <x:f>AP54-SUM(AP50:AP52)</x:f>
        <x:v>4356</x:v>
      </x:c>
      <x:c r="AQ53" t="s">
        <x:v>489</x:v>
      </x:c>
      <x:c r="AR53" s="47">
        <x:v>0.403</x:v>
      </x:c>
      <x:c r="AS53" t="s">
        <x:v>490</x:v>
      </x:c>
      <x:c r="AT53" s="14">
        <x:v>402</x:v>
      </x:c>
      <x:c r="AU53" t="s">
        <x:v>462</x:v>
      </x:c>
      <x:c r="AV53" t="s">
        <x:v>489</x:v>
      </x:c>
      <x:c r="AW53" s="14">
        <x:v>10763</x:v>
      </x:c>
    </x:row>
    <x:row r="54">
      <x:c r="C54" s="1"/>
      <x:c r="D54" s="1"/>
      <x:c r="E54" s="1"/>
      <x:c r="F54" s="1"/>
      <x:c r="G54" s="1"/>
      <x:c r="H54" s="5"/>
      <x:c r="M54" t="s">
        <x:v>491</x:v>
      </x:c>
      <x:c r="N54" s="14">
        <x:v>1188</x:v>
      </x:c>
      <x:c r="O54" t="s">
        <x:v>449</x:v>
      </x:c>
      <x:c r="P54">
        <x:v>1188</x:v>
      </x:c>
      <x:c r="Q54" t="s">
        <x:v>450</x:v>
      </x:c>
      <x:c r="S54" t="s">
        <x:v>492</x:v>
      </x:c>
      <x:c r="T54" s="14">
        <x:v>893</x:v>
      </x:c>
      <x:c r="U54" t="s">
        <x:v>452</x:v>
      </x:c>
      <x:c r="AA54" t="s">
        <x:v>493</x:v>
      </x:c>
      <x:c r="AB54" s="14">
        <x:v>255</x:v>
      </x:c>
      <x:c r="AC54" t="s">
        <x:v>454</x:v>
      </x:c>
      <x:c r="AD54" t="s">
        <x:v>494</x:v>
      </x:c>
      <x:c r="AE54" s="14">
        <x:v>993</x:v>
      </x:c>
      <x:c r="AF54" s="47">
        <x:v>0.06</x:v>
      </x:c>
      <x:c r="AG54" t="s">
        <x:v>449</x:v>
      </x:c>
      <x:c r="AH54" t="s">
        <x:v>456</x:v>
      </x:c>
      <x:c r="AI54" t="s">
        <x:v>495</x:v>
      </x:c>
      <x:c r="AJ54" s="14">
        <x:v>364</x:v>
      </x:c>
      <x:c r="AK54" t="s">
        <x:v>458</x:v>
      </x:c>
      <x:c r="AO54" s="47" t="s">
        <x:v>496</x:v>
      </x:c>
      <x:c r="AP54" s="14">
        <x:v>18783</x:v>
      </x:c>
      <x:c r="AQ54" t="s">
        <x:v>497</x:v>
      </x:c>
      <x:c r="AR54" s="47">
        <x:v>0.427</x:v>
      </x:c>
      <x:c r="AS54" t="s">
        <x:v>498</x:v>
      </x:c>
      <x:c r="AT54" s="14">
        <x:v>121</x:v>
      </x:c>
      <x:c r="AU54" t="s">
        <x:v>462</x:v>
      </x:c>
      <x:c r="AV54" t="s">
        <x:v>497</x:v>
      </x:c>
      <x:c r="AW54" s="14">
        <x:v>44714</x:v>
      </x:c>
    </x:row>
    <x:row r="55">
      <x:c r="C55" s="1"/>
      <x:c r="D55" s="1"/>
      <x:c r="E55" s="1"/>
      <x:c r="F55" s="1"/>
      <x:c r="G55" s="1"/>
      <x:c r="H55" s="5"/>
      <x:c r="M55" t="s">
        <x:v>499</x:v>
      </x:c>
      <x:c r="N55" s="14">
        <x:v>2828</x:v>
      </x:c>
      <x:c r="O55" t="s">
        <x:v>449</x:v>
      </x:c>
      <x:c r="P55">
        <x:v>2828</x:v>
      </x:c>
      <x:c r="Q55" t="s">
        <x:v>450</x:v>
      </x:c>
      <x:c r="S55" t="s">
        <x:v>500</x:v>
      </x:c>
      <x:c r="T55" s="14">
        <x:v>619</x:v>
      </x:c>
      <x:c r="U55" t="s">
        <x:v>452</x:v>
      </x:c>
      <x:c r="AA55" t="s">
        <x:v>501</x:v>
      </x:c>
      <x:c r="AB55" s="14">
        <x:v>15</x:v>
      </x:c>
      <x:c r="AC55" t="s">
        <x:v>454</x:v>
      </x:c>
      <x:c r="AD55" t="s">
        <x:v>502</x:v>
      </x:c>
      <x:c r="AE55" s="14">
        <x:v>198</x:v>
      </x:c>
      <x:c r="AF55" s="47">
        <x:v>-0.02</x:v>
      </x:c>
      <x:c r="AG55" t="s">
        <x:v>449</x:v>
      </x:c>
      <x:c r="AH55" t="s">
        <x:v>456</x:v>
      </x:c>
      <x:c r="AI55" t="s">
        <x:v>503</x:v>
      </x:c>
      <x:c r="AJ55" s="14">
        <x:v>26</x:v>
      </x:c>
      <x:c r="AK55" t="s">
        <x:v>458</x:v>
      </x:c>
      <x:c r="AS55" t="s">
        <x:v>504</x:v>
      </x:c>
      <x:c r="AT55" s="14">
        <x:v>1371</x:v>
      </x:c>
      <x:c r="AU55" t="s">
        <x:v>505</x:v>
      </x:c>
    </x:row>
    <x:row r="56">
      <x:c r="C56" s="1"/>
      <x:c r="D56" s="1"/>
      <x:c r="E56" s="1"/>
      <x:c r="F56" s="1"/>
      <x:c r="G56" s="1"/>
      <x:c r="H56" s="5"/>
      <x:c r="M56" t="s">
        <x:v>506</x:v>
      </x:c>
      <x:c r="N56" s="14">
        <x:v>4016</x:v>
      </x:c>
      <x:c r="O56" t="s">
        <x:v>449</x:v>
      </x:c>
      <x:c r="P56">
        <x:v>4016</x:v>
      </x:c>
      <x:c r="Q56" t="s">
        <x:v>450</x:v>
      </x:c>
      <x:c r="S56" t="s">
        <x:v>507</x:v>
      </x:c>
      <x:c r="T56" s="14">
        <x:v>949</x:v>
      </x:c>
      <x:c r="U56" t="s">
        <x:v>452</x:v>
      </x:c>
      <x:c r="AA56" t="s">
        <x:v>508</x:v>
      </x:c>
      <x:c r="AB56" s="14">
        <x:v>5</x:v>
      </x:c>
      <x:c r="AC56" t="s">
        <x:v>454</x:v>
      </x:c>
      <x:c r="AD56" t="s">
        <x:v>509</x:v>
      </x:c>
      <x:c r="AE56" s="14">
        <x:v>1246</x:v>
      </x:c>
      <x:c r="AF56" s="47">
        <x:v>-0.12</x:v>
      </x:c>
      <x:c r="AG56" t="s">
        <x:v>449</x:v>
      </x:c>
      <x:c r="AH56" t="s">
        <x:v>456</x:v>
      </x:c>
      <x:c r="AI56" t="s">
        <x:v>510</x:v>
      </x:c>
      <x:c r="AJ56" s="14">
        <x:v>6</x:v>
      </x:c>
      <x:c r="AK56" t="s">
        <x:v>458</x:v>
      </x:c>
      <x:c r="AS56" t="s">
        <x:v>511</x:v>
      </x:c>
      <x:c r="AT56" s="14">
        <x:v>831</x:v>
      </x:c>
      <x:c r="AU56" t="s">
        <x:v>505</x:v>
      </x:c>
    </x:row>
    <x:row r="57">
      <x:c r="C57" s="1"/>
      <x:c r="D57" s="1"/>
      <x:c r="E57" s="1"/>
      <x:c r="F57" s="1"/>
      <x:c r="G57" s="1"/>
      <x:c r="H57" s="5"/>
      <x:c r="M57" t="s">
        <x:v>512</x:v>
      </x:c>
      <x:c r="N57" s="14">
        <x:v>34.3</x:v>
      </x:c>
      <x:c r="O57" t="s">
        <x:v>449</x:v>
      </x:c>
      <x:c r="P57">
        <x:v>34.3</x:v>
      </x:c>
      <x:c r="Q57" t="s">
        <x:v>450</x:v>
      </x:c>
      <x:c r="S57" t="s">
        <x:v>513</x:v>
      </x:c>
      <x:c r="T57" s="14">
        <x:v>541</x:v>
      </x:c>
      <x:c r="U57" t="s">
        <x:v>452</x:v>
      </x:c>
      <x:c r="AA57" t="s">
        <x:v>514</x:v>
      </x:c>
      <x:c r="AB57" s="14">
        <x:v>25</x:v>
      </x:c>
      <x:c r="AC57" t="s">
        <x:v>454</x:v>
      </x:c>
      <x:c r="AD57" t="s">
        <x:v>515</x:v>
      </x:c>
      <x:c r="AE57" s="14">
        <x:v>360</x:v>
      </x:c>
      <x:c r="AF57" s="47">
        <x:v>0</x:v>
      </x:c>
      <x:c r="AG57" t="s">
        <x:v>449</x:v>
      </x:c>
      <x:c r="AH57" t="s">
        <x:v>456</x:v>
      </x:c>
      <x:c r="AI57" t="s">
        <x:v>516</x:v>
      </x:c>
      <x:c r="AJ57" s="14">
        <x:v>33</x:v>
      </x:c>
      <x:c r="AK57" t="s">
        <x:v>458</x:v>
      </x:c>
      <x:c r="AS57" t="s">
        <x:v>517</x:v>
      </x:c>
      <x:c r="AT57" s="14">
        <x:v>375</x:v>
      </x:c>
      <x:c r="AU57" t="s">
        <x:v>505</x:v>
      </x:c>
    </x:row>
    <x:row r="58">
      <x:c r="C58" s="1"/>
      <x:c r="D58" s="1"/>
      <x:c r="E58" s="1"/>
      <x:c r="F58" s="1"/>
      <x:c r="G58" s="1"/>
      <x:c r="H58" s="5"/>
      <x:c r="M58" t="s">
        <x:v>518</x:v>
      </x:c>
      <x:c r="N58" s="14">
        <x:v>-18</x:v>
      </x:c>
      <x:c r="O58" t="s">
        <x:v>449</x:v>
      </x:c>
      <x:c r="P58">
        <x:v>-18</x:v>
      </x:c>
      <x:c r="Q58" t="s">
        <x:v>450</x:v>
      </x:c>
      <x:c r="S58" t="s">
        <x:v>519</x:v>
      </x:c>
      <x:c r="T58" s="14">
        <x:v>195</x:v>
      </x:c>
      <x:c r="U58" t="s">
        <x:v>452</x:v>
      </x:c>
      <x:c r="AA58" t="s">
        <x:v>520</x:v>
      </x:c>
      <x:c r="AB58" s="14">
        <x:v>231</x:v>
      </x:c>
      <x:c r="AC58" t="s">
        <x:v>454</x:v>
      </x:c>
      <x:c r="AD58" t="s">
        <x:v>521</x:v>
      </x:c>
      <x:c r="AE58" s="14">
        <x:v>60</x:v>
      </x:c>
      <x:c r="AF58" s="47">
        <x:v>-0.33</x:v>
      </x:c>
      <x:c r="AG58" t="s">
        <x:v>449</x:v>
      </x:c>
      <x:c r="AH58" t="s">
        <x:v>456</x:v>
      </x:c>
      <x:c r="AI58" t="s">
        <x:v>522</x:v>
      </x:c>
      <x:c r="AJ58" s="14">
        <x:v>349</x:v>
      </x:c>
      <x:c r="AK58" t="s">
        <x:v>458</x:v>
      </x:c>
      <x:c r="AS58" t="s">
        <x:v>523</x:v>
      </x:c>
      <x:c r="AT58" s="14">
        <x:v>460</x:v>
      </x:c>
      <x:c r="AU58" t="s">
        <x:v>505</x:v>
      </x:c>
    </x:row>
    <x:row r="59">
      <x:c r="C59" s="1"/>
      <x:c r="D59" s="1"/>
      <x:c r="E59" s="1"/>
      <x:c r="F59" s="1"/>
      <x:c r="G59" s="1"/>
      <x:c r="H59" s="5"/>
      <x:c r="M59" t="s">
        <x:v>524</x:v>
      </x:c>
      <x:c r="N59" s="14">
        <x:v>23</x:v>
      </x:c>
      <x:c r="O59" t="s">
        <x:v>449</x:v>
      </x:c>
      <x:c r="P59">
        <x:v>23</x:v>
      </x:c>
      <x:c r="Q59" t="s">
        <x:v>450</x:v>
      </x:c>
      <x:c r="S59" t="s">
        <x:v>525</x:v>
      </x:c>
      <x:c r="T59" s="14">
        <x:v>145</x:v>
      </x:c>
      <x:c r="U59" t="s">
        <x:v>452</x:v>
      </x:c>
      <x:c r="AA59" t="s">
        <x:v>526</x:v>
      </x:c>
      <x:c r="AB59" s="14">
        <x:v>12</x:v>
      </x:c>
      <x:c r="AC59" t="s">
        <x:v>454</x:v>
      </x:c>
      <x:c r="AD59" t="s">
        <x:v>527</x:v>
      </x:c>
      <x:c r="AE59" s="14">
        <x:v>1052</x:v>
      </x:c>
      <x:c r="AF59" s="47">
        <x:v>0</x:v>
      </x:c>
      <x:c r="AG59" t="s">
        <x:v>449</x:v>
      </x:c>
      <x:c r="AH59" t="s">
        <x:v>456</x:v>
      </x:c>
      <x:c r="AI59" t="s">
        <x:v>528</x:v>
      </x:c>
      <x:c r="AJ59" s="14">
        <x:v>22</x:v>
      </x:c>
      <x:c r="AK59" t="s">
        <x:v>458</x:v>
      </x:c>
      <x:c r="AS59" t="s">
        <x:v>529</x:v>
      </x:c>
      <x:c r="AT59" s="14">
        <x:v>53</x:v>
      </x:c>
      <x:c r="AU59" t="s">
        <x:v>505</x:v>
      </x:c>
    </x:row>
    <x:row r="60">
      <x:c r="C60" s="1"/>
      <x:c r="D60" s="1"/>
      <x:c r="E60" s="1"/>
      <x:c r="F60" s="1"/>
      <x:c r="G60" s="1"/>
      <x:c r="H60" s="5"/>
      <x:c r="M60" t="s">
        <x:v>530</x:v>
      </x:c>
      <x:c r="N60" s="14">
        <x:v>922</x:v>
      </x:c>
      <x:c r="O60" t="s">
        <x:v>449</x:v>
      </x:c>
      <x:c r="P60">
        <x:v>922</x:v>
      </x:c>
      <x:c r="Q60" t="s">
        <x:v>450</x:v>
      </x:c>
      <x:c r="S60" t="s">
        <x:v>531</x:v>
      </x:c>
      <x:c r="T60" s="14">
        <x:v>3550</x:v>
      </x:c>
      <x:c r="U60" t="s">
        <x:v>452</x:v>
      </x:c>
      <x:c r="AA60" t="s">
        <x:v>532</x:v>
      </x:c>
      <x:c r="AB60" s="14">
        <x:v>4</x:v>
      </x:c>
      <x:c r="AC60" t="s">
        <x:v>454</x:v>
      </x:c>
      <x:c r="AD60" t="s">
        <x:v>533</x:v>
      </x:c>
      <x:c r="AE60" s="14">
        <x:v>348</x:v>
      </x:c>
      <x:c r="AF60" s="47">
        <x:v>0.05</x:v>
      </x:c>
      <x:c r="AG60" t="s">
        <x:v>449</x:v>
      </x:c>
      <x:c r="AH60" t="s">
        <x:v>456</x:v>
      </x:c>
      <x:c r="AI60" t="s">
        <x:v>534</x:v>
      </x:c>
      <x:c r="AJ60" s="14">
        <x:v>7</x:v>
      </x:c>
      <x:c r="AK60" t="s">
        <x:v>458</x:v>
      </x:c>
      <x:c r="AS60" t="s">
        <x:v>535</x:v>
      </x:c>
      <x:c r="AT60" s="14">
        <x:v>1103</x:v>
      </x:c>
      <x:c r="AU60" t="s">
        <x:v>536</x:v>
      </x:c>
    </x:row>
    <x:row r="61">
      <x:c r="C61" s="1"/>
      <x:c r="D61" s="1"/>
      <x:c r="E61" s="1"/>
      <x:c r="F61" s="1"/>
      <x:c r="G61" s="1"/>
      <x:c r="H61" s="5"/>
      <x:c r="M61" t="s">
        <x:v>537</x:v>
      </x:c>
      <x:c r="N61" s="14">
        <x:v>195</x:v>
      </x:c>
      <x:c r="O61" t="s">
        <x:v>449</x:v>
      </x:c>
      <x:c r="P61">
        <x:v>195</x:v>
      </x:c>
      <x:c r="Q61" t="s">
        <x:v>450</x:v>
      </x:c>
      <x:c r="S61" t="s">
        <x:v>538</x:v>
      </x:c>
      <x:c r="T61" s="14">
        <x:v>2083</x:v>
      </x:c>
      <x:c r="U61" t="s">
        <x:v>452</x:v>
      </x:c>
      <x:c r="AA61" t="s">
        <x:v>539</x:v>
      </x:c>
      <x:c r="AB61" s="14">
        <x:v>17</x:v>
      </x:c>
      <x:c r="AC61" t="s">
        <x:v>454</x:v>
      </x:c>
      <x:c r="AD61" t="s">
        <x:v>540</x:v>
      </x:c>
      <x:c r="AE61" s="14">
        <x:v>62</x:v>
      </x:c>
      <x:c r="AF61" s="47">
        <x:v>-0.07</x:v>
      </x:c>
      <x:c r="AG61" t="s">
        <x:v>449</x:v>
      </x:c>
      <x:c r="AH61" t="s">
        <x:v>456</x:v>
      </x:c>
      <x:c r="AI61" t="s">
        <x:v>541</x:v>
      </x:c>
      <x:c r="AJ61" s="14">
        <x:v>27</x:v>
      </x:c>
      <x:c r="AK61" t="s">
        <x:v>458</x:v>
      </x:c>
      <x:c r="AS61" t="s">
        <x:v>542</x:v>
      </x:c>
      <x:c r="AT61" s="14">
        <x:v>480</x:v>
      </x:c>
      <x:c r="AU61" t="s">
        <x:v>536</x:v>
      </x:c>
    </x:row>
    <x:row r="62">
      <x:c r="C62" s="1"/>
      <x:c r="D62" s="1"/>
      <x:c r="E62" s="1"/>
      <x:c r="F62" s="1"/>
      <x:c r="G62" s="1"/>
      <x:c r="H62" s="5"/>
      <x:c r="K62" t="s">
        <x:v>543</x:v>
      </x:c>
      <x:c r="L62" s="14">
        <x:v>53.391</x:v>
      </x:c>
      <x:c r="M62" t="s">
        <x:v>544</x:v>
      </x:c>
      <x:c r="N62" s="14">
        <x:v>21.1</x:v>
      </x:c>
      <x:c r="O62" t="s">
        <x:v>449</x:v>
      </x:c>
      <x:c r="P62">
        <x:v>21.1</x:v>
      </x:c>
      <x:c r="Q62" t="s">
        <x:v>450</x:v>
      </x:c>
      <x:c r="S62" t="s">
        <x:v>545</x:v>
      </x:c>
      <x:c r="T62" s="14">
        <x:v>2188</x:v>
      </x:c>
      <x:c r="U62" t="s">
        <x:v>452</x:v>
      </x:c>
      <x:c r="AA62" t="s">
        <x:v>546</x:v>
      </x:c>
      <x:c r="AB62" s="14">
        <x:v>1013</x:v>
      </x:c>
      <x:c r="AC62" t="s">
        <x:v>454</x:v>
      </x:c>
      <x:c r="AD62" t="s">
        <x:v>547</x:v>
      </x:c>
      <x:c r="AE62" s="14">
        <x:v>3236</x:v>
      </x:c>
      <x:c r="AF62" s="47">
        <x:v>0.09</x:v>
      </x:c>
      <x:c r="AG62" t="s">
        <x:v>548</x:v>
      </x:c>
      <x:c r="AH62" t="s">
        <x:v>456</x:v>
      </x:c>
      <x:c r="AI62" t="s">
        <x:v>549</x:v>
      </x:c>
      <x:c r="AJ62" s="14">
        <x:v>1457</x:v>
      </x:c>
      <x:c r="AK62" t="s">
        <x:v>458</x:v>
      </x:c>
      <x:c r="AS62" t="s">
        <x:v>550</x:v>
      </x:c>
      <x:c r="AT62" s="14">
        <x:v>421</x:v>
      </x:c>
      <x:c r="AU62" t="s">
        <x:v>536</x:v>
      </x:c>
    </x:row>
    <x:row r="63">
      <x:c r="C63" s="1"/>
      <x:c r="D63" s="1"/>
      <x:c r="E63" s="1"/>
      <x:c r="F63" s="1"/>
      <x:c r="G63" s="1"/>
      <x:c r="H63" s="5"/>
      <x:c r="K63" t="s">
        <x:v>551</x:v>
      </x:c>
      <x:c r="L63" s="14" t="s">
        <x:v>552</x:v>
      </x:c>
      <x:c r="M63" t="s">
        <x:v>553</x:v>
      </x:c>
      <x:c r="N63" s="14">
        <x:v>727</x:v>
      </x:c>
      <x:c r="O63" t="s">
        <x:v>449</x:v>
      </x:c>
      <x:c r="P63">
        <x:v>727</x:v>
      </x:c>
      <x:c r="Q63" t="s">
        <x:v>450</x:v>
      </x:c>
      <x:c r="S63" t="s">
        <x:v>554</x:v>
      </x:c>
      <x:c r="T63" s="14">
        <x:v>1204</x:v>
      </x:c>
      <x:c r="U63" t="s">
        <x:v>452</x:v>
      </x:c>
      <x:c r="AA63" t="s">
        <x:v>555</x:v>
      </x:c>
      <x:c r="AB63" s="14">
        <x:v>48</x:v>
      </x:c>
      <x:c r="AC63" t="s">
        <x:v>454</x:v>
      </x:c>
      <x:c r="AD63" t="s">
        <x:v>556</x:v>
      </x:c>
      <x:c r="AE63" s="14">
        <x:v>1693</x:v>
      </x:c>
      <x:c r="AF63" s="47">
        <x:v>0.07</x:v>
      </x:c>
      <x:c r="AG63" t="s">
        <x:v>548</x:v>
      </x:c>
      <x:c r="AH63" t="s">
        <x:v>456</x:v>
      </x:c>
      <x:c r="AI63" t="s">
        <x:v>557</x:v>
      </x:c>
      <x:c r="AJ63" s="14">
        <x:v>80</x:v>
      </x:c>
      <x:c r="AK63" t="s">
        <x:v>458</x:v>
      </x:c>
      <x:c r="AS63" t="s">
        <x:v>558</x:v>
      </x:c>
      <x:c r="AT63" s="14">
        <x:v>346</x:v>
      </x:c>
      <x:c r="AU63" t="s">
        <x:v>536</x:v>
      </x:c>
    </x:row>
    <x:row r="64">
      <x:c r="C64" s="1"/>
      <x:c r="D64" s="1"/>
      <x:c r="E64" s="1"/>
      <x:c r="F64" s="1"/>
      <x:c r="G64" s="1"/>
      <x:c r="H64" s="5"/>
      <x:c r="K64" t="s">
        <x:v>559</x:v>
      </x:c>
      <x:c r="L64" s="14">
        <x:v>0.78</x:v>
      </x:c>
      <x:c r="M64" t="s">
        <x:v>560</x:v>
      </x:c>
      <x:c r="N64" s="14">
        <x:v>1476.6</x:v>
      </x:c>
      <x:c r="O64" t="s">
        <x:v>449</x:v>
      </x:c>
      <x:c r="P64">
        <x:v>1476.6</x:v>
      </x:c>
      <x:c r="Q64" t="s">
        <x:v>450</x:v>
      </x:c>
      <x:c r="S64" t="s">
        <x:v>561</x:v>
      </x:c>
      <x:c r="T64" s="14">
        <x:v>767</x:v>
      </x:c>
      <x:c r="U64" t="s">
        <x:v>452</x:v>
      </x:c>
      <x:c r="AA64" t="s">
        <x:v>562</x:v>
      </x:c>
      <x:c r="AB64" s="14">
        <x:v>21</x:v>
      </x:c>
      <x:c r="AC64" t="s">
        <x:v>454</x:v>
      </x:c>
      <x:c r="AD64" t="s">
        <x:v>563</x:v>
      </x:c>
      <x:c r="AE64" s="14">
        <x:v>250</x:v>
      </x:c>
      <x:c r="AF64" s="47">
        <x:v>0.12</x:v>
      </x:c>
      <x:c r="AG64" t="s">
        <x:v>548</x:v>
      </x:c>
      <x:c r="AH64" t="s">
        <x:v>456</x:v>
      </x:c>
      <x:c r="AI64" t="s">
        <x:v>564</x:v>
      </x:c>
      <x:c r="AJ64" s="14">
        <x:v>32</x:v>
      </x:c>
      <x:c r="AK64" t="s">
        <x:v>458</x:v>
      </x:c>
      <x:c r="AS64" t="s">
        <x:v>565</x:v>
      </x:c>
      <x:c r="AT64" s="14">
        <x:v>39</x:v>
      </x:c>
      <x:c r="AU64" t="s">
        <x:v>536</x:v>
      </x:c>
    </x:row>
    <x:row r="65">
      <x:c r="C65" s="1"/>
      <x:c r="D65" s="1"/>
      <x:c r="E65" s="1"/>
      <x:c r="F65" s="1"/>
      <x:c r="G65" s="1"/>
      <x:c r="H65" s="5"/>
      <x:c r="K65" t="s">
        <x:v>566</x:v>
      </x:c>
      <x:c r="L65" s="14">
        <x:v>8</x:v>
      </x:c>
      <x:c r="M65" t="s">
        <x:v>567</x:v>
      </x:c>
      <x:c r="N65" s="14">
        <x:v>1479</x:v>
      </x:c>
      <x:c r="O65" t="s">
        <x:v>449</x:v>
      </x:c>
      <x:c r="P65">
        <x:v>1479</x:v>
      </x:c>
      <x:c r="Q65" t="s">
        <x:v>450</x:v>
      </x:c>
      <x:c r="S65" t="s">
        <x:v>568</x:v>
      </x:c>
      <x:c r="T65" s="14">
        <x:v>656</x:v>
      </x:c>
      <x:c r="U65" t="s">
        <x:v>452</x:v>
      </x:c>
      <x:c r="AA65" t="s">
        <x:v>569</x:v>
      </x:c>
      <x:c r="AB65" s="14">
        <x:v>92</x:v>
      </x:c>
      <x:c r="AC65" t="s">
        <x:v>454</x:v>
      </x:c>
      <x:c r="AD65" t="s">
        <x:v>570</x:v>
      </x:c>
      <x:c r="AE65" s="14">
        <x:v>1982</x:v>
      </x:c>
      <x:c r="AF65" s="47">
        <x:v>-0.02</x:v>
      </x:c>
      <x:c r="AG65" t="s">
        <x:v>548</x:v>
      </x:c>
      <x:c r="AH65" t="s">
        <x:v>456</x:v>
      </x:c>
      <x:c r="AI65" t="s">
        <x:v>571</x:v>
      </x:c>
      <x:c r="AJ65" s="14">
        <x:v>123</x:v>
      </x:c>
      <x:c r="AK65" t="s">
        <x:v>458</x:v>
      </x:c>
      <x:c r="AS65" t="s">
        <x:v>572</x:v>
      </x:c>
      <x:c r="AT65" s="14">
        <x:v>1045</x:v>
      </x:c>
      <x:c r="AU65" t="s">
        <x:v>573</x:v>
      </x:c>
    </x:row>
    <x:row r="66">
      <x:c r="C66" s="1"/>
      <x:c r="D66" s="1"/>
      <x:c r="E66" s="1"/>
      <x:c r="F66" s="1"/>
      <x:c r="G66" s="1"/>
      <x:c r="H66" s="5"/>
      <x:c r="K66" t="s">
        <x:v>574</x:v>
      </x:c>
      <x:c r="L66" s="50" t="n">
        <x:f>COUNTIF(X80:X85,"&gt;0")</x:f>
        <x:v>6</x:v>
      </x:c>
      <x:c r="M66" t="s">
        <x:v>575</x:v>
      </x:c>
      <x:c r="N66" s="14">
        <x:v>0.4</x:v>
      </x:c>
      <x:c r="O66" t="s">
        <x:v>449</x:v>
      </x:c>
      <x:c r="P66">
        <x:v>0.4</x:v>
      </x:c>
      <x:c r="Q66" t="s">
        <x:v>450</x:v>
      </x:c>
      <x:c r="S66" t="s">
        <x:v>576</x:v>
      </x:c>
      <x:c r="T66" s="14">
        <x:v>994</x:v>
      </x:c>
      <x:c r="U66" t="s">
        <x:v>452</x:v>
      </x:c>
      <x:c r="AD66" t="s">
        <x:v>577</x:v>
      </x:c>
      <x:c r="AE66" s="14">
        <x:v>1136</x:v>
      </x:c>
      <x:c r="AF66" s="47">
        <x:v>0.01</x:v>
      </x:c>
      <x:c r="AG66" t="s">
        <x:v>548</x:v>
      </x:c>
      <x:c r="AH66" t="s">
        <x:v>456</x:v>
      </x:c>
      <x:c r="AI66" t="s">
        <x:v>578</x:v>
      </x:c>
      <x:c r="AJ66" s="14" t="n">
        <x:f>AJ62-SUM(AJ50,AJ54,AJ58)</x:f>
        <x:v>308</x:v>
      </x:c>
      <x:c r="AK66" t="s">
        <x:v>579</x:v>
      </x:c>
      <x:c r="AS66" t="s">
        <x:v>580</x:v>
      </x:c>
      <x:c r="AT66" s="14">
        <x:v>472</x:v>
      </x:c>
      <x:c r="AU66" t="s">
        <x:v>573</x:v>
      </x:c>
    </x:row>
    <x:row r="67">
      <x:c r="C67" s="1"/>
      <x:c r="D67" s="1"/>
      <x:c r="E67" s="1"/>
      <x:c r="F67" s="1"/>
      <x:c r="G67" s="1"/>
      <x:c r="H67" s="5"/>
      <x:c r="K67" t="s">
        <x:v>581</x:v>
      </x:c>
      <x:c r="L67" s="50" t="n">
        <x:f>COUNT(X80:X85)</x:f>
        <x:v>6</x:v>
      </x:c>
      <x:c r="M67" t="s">
        <x:v>582</x:v>
      </x:c>
      <x:c r="N67" s="14">
        <x:v>12427</x:v>
      </x:c>
      <x:c r="O67" t="s">
        <x:v>548</x:v>
      </x:c>
      <x:c r="P67">
        <x:v>12427</x:v>
      </x:c>
      <x:c r="Q67" t="s">
        <x:v>450</x:v>
      </x:c>
      <x:c r="S67" t="s">
        <x:v>583</x:v>
      </x:c>
      <x:c r="T67" s="14">
        <x:v>673</x:v>
      </x:c>
      <x:c r="U67" t="s">
        <x:v>452</x:v>
      </x:c>
      <x:c r="AD67" t="s">
        <x:v>584</x:v>
      </x:c>
      <x:c r="AE67" s="14">
        <x:v>185</x:v>
      </x:c>
      <x:c r="AF67" s="47">
        <x:v>-0.05</x:v>
      </x:c>
      <x:c r="AG67" t="s">
        <x:v>548</x:v>
      </x:c>
      <x:c r="AH67" t="s">
        <x:v>456</x:v>
      </x:c>
      <x:c r="AI67" t="s">
        <x:v>585</x:v>
      </x:c>
      <x:c r="AJ67" s="14" t="n">
        <x:f>AJ63-SUM(AJ51,AJ55,AJ59)</x:f>
        <x:v>15</x:v>
      </x:c>
      <x:c r="AK67" t="s">
        <x:v>579</x:v>
      </x:c>
      <x:c r="AS67" t="s">
        <x:v>586</x:v>
      </x:c>
      <x:c r="AT67" s="14">
        <x:v>304</x:v>
      </x:c>
      <x:c r="AU67" t="s">
        <x:v>573</x:v>
      </x:c>
    </x:row>
    <x:row r="68">
      <x:c r="C68" s="1"/>
      <x:c r="D68" s="1"/>
      <x:c r="E68" s="1"/>
      <x:c r="F68" s="1"/>
      <x:c r="G68" s="1"/>
      <x:c r="H68" s="5"/>
      <x:c r="K68" t="s">
        <x:v>587</x:v>
      </x:c>
      <x:c r="L68" s="50" t="n">
        <x:f>((L64*L65)+L66)/(L65+L67)</x:f>
        <x:v>0.8742857142857143</x:v>
      </x:c>
      <x:c r="M68" t="s">
        <x:v>588</x:v>
      </x:c>
      <x:c r="N68" s="14">
        <x:v>7382</x:v>
      </x:c>
      <x:c r="O68" t="s">
        <x:v>548</x:v>
      </x:c>
      <x:c r="P68">
        <x:v>7382</x:v>
      </x:c>
      <x:c r="Q68" t="s">
        <x:v>450</x:v>
      </x:c>
      <x:c r="S68" t="s">
        <x:v>589</x:v>
      </x:c>
      <x:c r="T68" s="14">
        <x:v>143</x:v>
      </x:c>
      <x:c r="U68" t="s">
        <x:v>452</x:v>
      </x:c>
      <x:c r="AD68" t="s">
        <x:v>590</x:v>
      </x:c>
      <x:c r="AE68" s="14">
        <x:v>1203</x:v>
      </x:c>
      <x:c r="AF68" s="47">
        <x:v>-0.2</x:v>
      </x:c>
      <x:c r="AG68" t="s">
        <x:v>548</x:v>
      </x:c>
      <x:c r="AH68" t="s">
        <x:v>456</x:v>
      </x:c>
      <x:c r="AI68" t="s">
        <x:v>591</x:v>
      </x:c>
      <x:c r="AJ68" s="14" t="n">
        <x:f>AJ64-SUM(AJ52,AJ56,AJ60)</x:f>
        <x:v>7</x:v>
      </x:c>
      <x:c r="AK68" t="s">
        <x:v>579</x:v>
      </x:c>
      <x:c r="AS68" t="s">
        <x:v>592</x:v>
      </x:c>
      <x:c r="AT68" s="14">
        <x:v>319</x:v>
      </x:c>
      <x:c r="AU68" t="s">
        <x:v>573</x:v>
      </x:c>
    </x:row>
    <x:row r="69">
      <x:c r="C69" s="1"/>
      <x:c r="D69" s="1"/>
      <x:c r="E69" s="1"/>
      <x:c r="F69" s="1"/>
      <x:c r="G69" s="1"/>
      <x:c r="H69" s="5"/>
      <x:c r="K69" t="s">
        <x:v>593</x:v>
      </x:c>
      <x:c r="L69" s="14">
        <x:v>-0.1542857142857143</x:v>
      </x:c>
      <x:c r="M69" t="s">
        <x:v>594</x:v>
      </x:c>
      <x:c r="N69" s="14">
        <x:v>5045</x:v>
      </x:c>
      <x:c r="O69" t="s">
        <x:v>548</x:v>
      </x:c>
      <x:c r="P69">
        <x:v>5045</x:v>
      </x:c>
      <x:c r="Q69" t="s">
        <x:v>450</x:v>
      </x:c>
      <x:c r="S69" t="s">
        <x:v>595</x:v>
      </x:c>
      <x:c r="T69" s="14">
        <x:v>132</x:v>
      </x:c>
      <x:c r="U69" t="s">
        <x:v>452</x:v>
      </x:c>
      <x:c r="AD69" t="s">
        <x:v>596</x:v>
      </x:c>
      <x:c r="AE69" s="14">
        <x:v>472</x:v>
      </x:c>
      <x:c r="AF69" s="47">
        <x:v>-0.06</x:v>
      </x:c>
      <x:c r="AG69" t="s">
        <x:v>548</x:v>
      </x:c>
      <x:c r="AH69" t="s">
        <x:v>456</x:v>
      </x:c>
      <x:c r="AI69" t="s">
        <x:v>597</x:v>
      </x:c>
      <x:c r="AJ69" s="14" t="n">
        <x:f>AJ65-SUM(AJ53,AJ57,AJ61)</x:f>
        <x:v>27</x:v>
      </x:c>
      <x:c r="AK69" t="s">
        <x:v>579</x:v>
      </x:c>
      <x:c r="AS69" t="s">
        <x:v>598</x:v>
      </x:c>
      <x:c r="AT69" s="14">
        <x:v>27</x:v>
      </x:c>
      <x:c r="AU69" t="s">
        <x:v>573</x:v>
      </x:c>
    </x:row>
    <x:row r="70">
      <x:c r="C70" s="1"/>
      <x:c r="D70" s="1"/>
      <x:c r="E70" s="1"/>
      <x:c r="F70" s="1"/>
      <x:c r="G70" s="1"/>
      <x:c r="H70" s="5"/>
      <x:c r="K70" t="s">
        <x:v>599</x:v>
      </x:c>
      <x:c r="L70" s="50" t="n">
        <x:f>L68+L69</x:f>
        <x:v>0.72</x:v>
      </x:c>
      <x:c r="M70" t="s">
        <x:v>600</x:v>
      </x:c>
      <x:c r="N70" s="14">
        <x:v>40.6</x:v>
      </x:c>
      <x:c r="O70" t="s">
        <x:v>548</x:v>
      </x:c>
      <x:c r="P70">
        <x:v>40.6</x:v>
      </x:c>
      <x:c r="Q70" t="s">
        <x:v>450</x:v>
      </x:c>
      <x:c r="S70" t="s">
        <x:v>601</x:v>
      </x:c>
      <x:c r="T70" s="14">
        <x:v>2768</x:v>
      </x:c>
      <x:c r="U70" t="s">
        <x:v>452</x:v>
      </x:c>
      <x:c r="AD70" t="s">
        <x:v>602</x:v>
      </x:c>
      <x:c r="AE70" s="14">
        <x:v>36</x:v>
      </x:c>
      <x:c r="AF70" s="47">
        <x:v>-0.24</x:v>
      </x:c>
      <x:c r="AG70" t="s">
        <x:v>548</x:v>
      </x:c>
      <x:c r="AH70" t="s">
        <x:v>456</x:v>
      </x:c>
      <x:c r="AI70" t="s">
        <x:v>603</x:v>
      </x:c>
      <x:c r="AJ70" s="14">
        <x:v>11589</x:v>
      </x:c>
      <x:c r="AK70" t="s">
        <x:v>604</x:v>
      </x:c>
      <x:c r="AS70" t="s">
        <x:v>605</x:v>
      </x:c>
      <x:c r="AT70" s="14">
        <x:v>4735</x:v>
      </x:c>
      <x:c r="AU70" t="s">
        <x:v>573</x:v>
      </x:c>
    </x:row>
    <x:row r="71">
      <x:c r="C71" s="1"/>
      <x:c r="D71" s="1"/>
      <x:c r="E71" s="1"/>
      <x:c r="F71" s="1"/>
      <x:c r="G71" s="1"/>
      <x:c r="H71" s="5"/>
      <x:c r="K71" t="s">
        <x:v>606</x:v>
      </x:c>
      <x:c r="L71" s="14" t="s">
        <x:v>607</x:v>
      </x:c>
      <x:c r="M71" t="s">
        <x:v>608</x:v>
      </x:c>
      <x:c r="N71" s="14">
        <x:v>1273</x:v>
      </x:c>
      <x:c r="O71" t="s">
        <x:v>548</x:v>
      </x:c>
      <x:c r="P71">
        <x:v>1273</x:v>
      </x:c>
      <x:c r="Q71" t="s">
        <x:v>450</x:v>
      </x:c>
      <x:c r="S71" t="s">
        <x:v>609</x:v>
      </x:c>
      <x:c r="T71" s="14">
        <x:v>2258</x:v>
      </x:c>
      <x:c r="U71" t="s">
        <x:v>452</x:v>
      </x:c>
      <x:c r="AD71" t="s">
        <x:v>610</x:v>
      </x:c>
      <x:c r="AE71" s="14">
        <x:v>1234</x:v>
      </x:c>
      <x:c r="AF71" s="47">
        <x:v>-0.07</x:v>
      </x:c>
      <x:c r="AG71" t="s">
        <x:v>548</x:v>
      </x:c>
      <x:c r="AH71" t="s">
        <x:v>456</x:v>
      </x:c>
      <x:c r="AI71" t="s">
        <x:v>611</x:v>
      </x:c>
      <x:c r="AJ71" s="14">
        <x:v>12354</x:v>
      </x:c>
      <x:c r="AK71" t="s">
        <x:v>604</x:v>
      </x:c>
      <x:c r="AS71" t="s">
        <x:v>612</x:v>
      </x:c>
      <x:c r="AT71" s="14">
        <x:v>2575</x:v>
      </x:c>
      <x:c r="AU71" t="s">
        <x:v>573</x:v>
      </x:c>
    </x:row>
    <x:row r="72">
      <x:c r="C72" s="1"/>
      <x:c r="D72" s="1"/>
      <x:c r="E72" s="1"/>
      <x:c r="F72" s="1"/>
      <x:c r="G72" s="1"/>
      <x:c r="H72" s="5"/>
      <x:c r="M72" t="s">
        <x:v>613</x:v>
      </x:c>
      <x:c r="N72" s="14">
        <x:v>2766</x:v>
      </x:c>
      <x:c r="O72" t="s">
        <x:v>548</x:v>
      </x:c>
      <x:c r="P72">
        <x:v>2766</x:v>
      </x:c>
      <x:c r="Q72" t="s">
        <x:v>450</x:v>
      </x:c>
      <x:c r="S72" t="s">
        <x:v>614</x:v>
      </x:c>
      <x:c r="T72" s="14">
        <x:v>1919</x:v>
      </x:c>
      <x:c r="U72" t="s">
        <x:v>452</x:v>
      </x:c>
      <x:c r="AD72" t="s">
        <x:v>615</x:v>
      </x:c>
      <x:c r="AE72" s="14">
        <x:v>437</x:v>
      </x:c>
      <x:c r="AF72" s="47">
        <x:v>0.06</x:v>
      </x:c>
      <x:c r="AG72" t="s">
        <x:v>548</x:v>
      </x:c>
      <x:c r="AH72" t="s">
        <x:v>456</x:v>
      </x:c>
      <x:c r="AI72" t="s">
        <x:v>616</x:v>
      </x:c>
      <x:c r="AJ72" s="14">
        <x:v>11269</x:v>
      </x:c>
      <x:c r="AK72" t="s">
        <x:v>604</x:v>
      </x:c>
      <x:c r="AS72" t="s">
        <x:v>617</x:v>
      </x:c>
      <x:c r="AT72" s="14">
        <x:v>1602</x:v>
      </x:c>
      <x:c r="AU72" t="s">
        <x:v>573</x:v>
      </x:c>
    </x:row>
    <x:row r="73">
      <x:c r="C73" s="1"/>
      <x:c r="D73" s="1"/>
      <x:c r="E73" s="1"/>
      <x:c r="F73" s="1"/>
      <x:c r="G73" s="1"/>
      <x:c r="H73" s="5"/>
      <x:c r="M73" t="s">
        <x:v>618</x:v>
      </x:c>
      <x:c r="N73" s="14">
        <x:v>4039</x:v>
      </x:c>
      <x:c r="O73" t="s">
        <x:v>548</x:v>
      </x:c>
      <x:c r="P73">
        <x:v>4039</x:v>
      </x:c>
      <x:c r="Q73" t="s">
        <x:v>450</x:v>
      </x:c>
      <x:c r="S73" t="s">
        <x:v>619</x:v>
      </x:c>
      <x:c r="T73" s="14">
        <x:v>955</x:v>
      </x:c>
      <x:c r="U73" t="s">
        <x:v>452</x:v>
      </x:c>
      <x:c r="AD73" t="s">
        <x:v>620</x:v>
      </x:c>
      <x:c r="AE73" s="14">
        <x:v>73</x:v>
      </x:c>
      <x:c r="AF73" s="47">
        <x:v>-0.18</x:v>
      </x:c>
      <x:c r="AG73" t="s">
        <x:v>548</x:v>
      </x:c>
      <x:c r="AH73" t="s">
        <x:v>456</x:v>
      </x:c>
      <x:c r="AI73" t="s">
        <x:v>621</x:v>
      </x:c>
      <x:c r="AJ73" s="14">
        <x:v>11097</x:v>
      </x:c>
      <x:c r="AK73" t="s">
        <x:v>604</x:v>
      </x:c>
      <x:c r="AS73" t="s">
        <x:v>622</x:v>
      </x:c>
      <x:c r="AT73" s="14">
        <x:v>1527</x:v>
      </x:c>
      <x:c r="AU73" t="s">
        <x:v>573</x:v>
      </x:c>
    </x:row>
    <x:row r="74">
      <x:c r="C74" s="1"/>
      <x:c r="D74" s="1"/>
      <x:c r="E74" s="1"/>
      <x:c r="F74" s="1"/>
      <x:c r="G74" s="1"/>
      <x:c r="H74" s="5"/>
      <x:c r="M74" t="s">
        <x:v>623</x:v>
      </x:c>
      <x:c r="N74" s="14">
        <x:v>32.5</x:v>
      </x:c>
      <x:c r="O74" t="s">
        <x:v>548</x:v>
      </x:c>
      <x:c r="P74">
        <x:v>32.5</x:v>
      </x:c>
      <x:c r="Q74" t="s">
        <x:v>450</x:v>
      </x:c>
      <x:c r="S74" t="s">
        <x:v>624</x:v>
      </x:c>
      <x:c r="T74" s="14">
        <x:v>888</x:v>
      </x:c>
      <x:c r="U74" t="s">
        <x:v>452</x:v>
      </x:c>
      <x:c r="AD74" t="s">
        <x:v>625</x:v>
      </x:c>
      <x:c r="AE74" s="14">
        <x:v>3132</x:v>
      </x:c>
      <x:c r="AF74" s="47">
        <x:v>0.06</x:v>
      </x:c>
      <x:c r="AG74" t="s">
        <x:v>626</x:v>
      </x:c>
      <x:c r="AH74" t="s">
        <x:v>456</x:v>
      </x:c>
      <x:c r="AI74" t="s">
        <x:v>627</x:v>
      </x:c>
      <x:c r="AJ74" s="14">
        <x:v>46309</x:v>
      </x:c>
      <x:c r="AK74" t="s">
        <x:v>604</x:v>
      </x:c>
      <x:c r="AS74" t="s">
        <x:v>628</x:v>
      </x:c>
      <x:c r="AT74" s="14">
        <x:v>240</x:v>
      </x:c>
      <x:c r="AU74" t="s">
        <x:v>573</x:v>
      </x:c>
    </x:row>
    <x:row r="75">
      <x:c r="C75" s="1"/>
      <x:c r="D75" s="1"/>
      <x:c r="E75" s="1"/>
      <x:c r="F75" s="1"/>
      <x:c r="G75" s="1"/>
      <x:c r="H75" s="5"/>
      <x:c r="M75" t="s">
        <x:v>629</x:v>
      </x:c>
      <x:c r="N75" s="14">
        <x:v>-9</x:v>
      </x:c>
      <x:c r="O75" t="s">
        <x:v>548</x:v>
      </x:c>
      <x:c r="P75">
        <x:v>-9</x:v>
      </x:c>
      <x:c r="Q75" t="s">
        <x:v>450</x:v>
      </x:c>
      <x:c r="S75" t="s">
        <x:v>630</x:v>
      </x:c>
      <x:c r="T75" s="14">
        <x:v>727</x:v>
      </x:c>
      <x:c r="U75" t="s">
        <x:v>452</x:v>
      </x:c>
      <x:c r="AD75" t="s">
        <x:v>631</x:v>
      </x:c>
      <x:c r="AE75" s="14">
        <x:v>1510</x:v>
      </x:c>
      <x:c r="AF75" s="47">
        <x:v>-0.02</x:v>
      </x:c>
      <x:c r="AG75" t="s">
        <x:v>626</x:v>
      </x:c>
      <x:c r="AH75" t="s">
        <x:v>456</x:v>
      </x:c>
      <x:c r="AI75" t="s">
        <x:v>632</x:v>
      </x:c>
      <x:c r="AJ75" s="14">
        <x:v>14</x:v>
      </x:c>
      <x:c r="AK75" t="s">
        <x:v>604</x:v>
      </x:c>
    </x:row>
    <x:row r="76">
      <x:c r="C76" s="1"/>
      <x:c r="D76" s="1"/>
      <x:c r="E76" s="1"/>
      <x:c r="F76" s="1"/>
      <x:c r="G76" s="1"/>
      <x:c r="H76" s="5"/>
      <x:c r="M76" t="s">
        <x:v>633</x:v>
      </x:c>
      <x:c r="N76" s="14">
        <x:v>16</x:v>
      </x:c>
      <x:c r="O76" t="s">
        <x:v>548</x:v>
      </x:c>
      <x:c r="P76">
        <x:v>16</x:v>
      </x:c>
      <x:c r="Q76" t="s">
        <x:v>450</x:v>
      </x:c>
      <x:c r="S76" t="s">
        <x:v>634</x:v>
      </x:c>
      <x:c r="T76" s="14">
        <x:v>891</x:v>
      </x:c>
      <x:c r="U76" t="s">
        <x:v>452</x:v>
      </x:c>
      <x:c r="AD76" t="s">
        <x:v>635</x:v>
      </x:c>
      <x:c r="AE76" s="14">
        <x:v>222</x:v>
      </x:c>
      <x:c r="AF76" s="47">
        <x:v>-0.01</x:v>
      </x:c>
      <x:c r="AG76" t="s">
        <x:v>626</x:v>
      </x:c>
      <x:c r="AH76" t="s">
        <x:v>456</x:v>
      </x:c>
      <x:c r="AI76" t="s">
        <x:v>636</x:v>
      </x:c>
      <x:c r="AJ76" s="14">
        <x:v>13</x:v>
      </x:c>
      <x:c r="AK76" t="s">
        <x:v>604</x:v>
      </x:c>
    </x:row>
    <x:row r="77">
      <x:c r="C77" s="1"/>
      <x:c r="D77" s="1"/>
      <x:c r="E77" s="1"/>
      <x:c r="F77" s="1"/>
      <x:c r="G77" s="1"/>
      <x:c r="H77" s="5"/>
      <x:c r="M77" t="s">
        <x:v>637</x:v>
      </x:c>
      <x:c r="N77" s="14">
        <x:v>999</x:v>
      </x:c>
      <x:c r="O77" t="s">
        <x:v>548</x:v>
      </x:c>
      <x:c r="P77">
        <x:v>999</x:v>
      </x:c>
      <x:c r="Q77" t="s">
        <x:v>450</x:v>
      </x:c>
      <x:c r="S77" t="s">
        <x:v>638</x:v>
      </x:c>
      <x:c r="T77" s="14">
        <x:v>599</x:v>
      </x:c>
      <x:c r="U77" t="s">
        <x:v>452</x:v>
      </x:c>
      <x:c r="AD77" t="s">
        <x:v>639</x:v>
      </x:c>
      <x:c r="AE77" s="14">
        <x:v>1742</x:v>
      </x:c>
      <x:c r="AF77" s="47">
        <x:v>-0.07</x:v>
      </x:c>
      <x:c r="AG77" t="s">
        <x:v>626</x:v>
      </x:c>
      <x:c r="AH77" t="s">
        <x:v>456</x:v>
      </x:c>
      <x:c r="AI77" t="s">
        <x:v>640</x:v>
      </x:c>
      <x:c r="AJ77" s="14">
        <x:v>12</x:v>
      </x:c>
      <x:c r="AK77" t="s">
        <x:v>604</x:v>
      </x:c>
    </x:row>
    <x:row r="78">
      <x:c r="C78" s="1"/>
      <x:c r="D78" s="1"/>
      <x:c r="E78" s="1"/>
      <x:c r="F78" s="1"/>
      <x:c r="G78" s="1"/>
      <x:c r="H78" s="5"/>
      <x:c r="M78" t="s">
        <x:v>641</x:v>
      </x:c>
      <x:c r="N78" s="14">
        <x:v>207</x:v>
      </x:c>
      <x:c r="O78" t="s">
        <x:v>548</x:v>
      </x:c>
      <x:c r="P78">
        <x:v>207</x:v>
      </x:c>
      <x:c r="Q78" t="s">
        <x:v>450</x:v>
      </x:c>
      <x:c r="S78" t="s">
        <x:v>642</x:v>
      </x:c>
      <x:c r="T78" s="14">
        <x:v>142</x:v>
      </x:c>
      <x:c r="U78" t="s">
        <x:v>452</x:v>
      </x:c>
      <x:c r="AD78" t="s">
        <x:v>643</x:v>
      </x:c>
      <x:c r="AE78" s="14">
        <x:v>913</x:v>
      </x:c>
      <x:c r="AF78" s="47">
        <x:v>-0.08</x:v>
      </x:c>
      <x:c r="AG78" t="s">
        <x:v>626</x:v>
      </x:c>
      <x:c r="AH78" t="s">
        <x:v>456</x:v>
      </x:c>
      <x:c r="AI78" t="s">
        <x:v>644</x:v>
      </x:c>
      <x:c r="AJ78" s="14">
        <x:v>9</x:v>
      </x:c>
      <x:c r="AK78" t="s">
        <x:v>604</x:v>
      </x:c>
    </x:row>
    <x:row r="79">
      <x:c r="C79" s="1"/>
      <x:c r="D79" s="1"/>
      <x:c r="E79" s="1"/>
      <x:c r="F79" s="1"/>
      <x:c r="G79" s="1"/>
      <x:c r="H79" s="5"/>
      <x:c r="K79" t="s">
        <x:v>645</x:v>
      </x:c>
      <x:c r="L79" t="s">
        <x:v>646</x:v>
      </x:c>
      <x:c r="M79" t="s">
        <x:v>647</x:v>
      </x:c>
      <x:c r="N79" s="14">
        <x:v>20.7</x:v>
      </x:c>
      <x:c r="O79" t="s">
        <x:v>548</x:v>
      </x:c>
      <x:c r="P79">
        <x:v>20.7</x:v>
      </x:c>
      <x:c r="Q79" t="s">
        <x:v>450</x:v>
      </x:c>
      <x:c r="S79" t="s">
        <x:v>648</x:v>
      </x:c>
      <x:c r="T79" s="14">
        <x:v>105</x:v>
      </x:c>
      <x:c r="U79" t="s">
        <x:v>452</x:v>
      </x:c>
      <x:c r="V79" t="s">
        <x:v>645</x:v>
      </x:c>
      <x:c r="W79" t="s">
        <x:v>646</x:v>
      </x:c>
      <x:c r="X79" t="s">
        <x:v>649</x:v>
      </x:c>
      <x:c r="AD79" t="s">
        <x:v>650</x:v>
      </x:c>
      <x:c r="AE79" s="14">
        <x:v>156</x:v>
      </x:c>
      <x:c r="AF79" s="47">
        <x:v>-0.08</x:v>
      </x:c>
      <x:c r="AG79" t="s">
        <x:v>626</x:v>
      </x:c>
      <x:c r="AH79" t="s">
        <x:v>456</x:v>
      </x:c>
      <x:c r="AI79" t="s">
        <x:v>651</x:v>
      </x:c>
      <x:c r="AJ79" s="14">
        <x:v>48</x:v>
      </x:c>
      <x:c r="AK79" t="s">
        <x:v>604</x:v>
      </x:c>
    </x:row>
    <x:row r="80">
      <x:c r="C80" s="1"/>
      <x:c r="D80" s="1"/>
      <x:c r="E80" s="1"/>
      <x:c r="F80" s="1"/>
      <x:c r="G80" s="1"/>
      <x:c r="H80" s="5"/>
      <x:c r="K80" t="s">
        <x:v>652</x:v>
      </x:c>
      <x:c r="L80" s="46" t="n">
        <x:f>D12</x:f>
        <x:v>0.54</x:v>
      </x:c>
      <x:c r="M80" s="46" t="s">
        <x:v>653</x:v>
      </x:c>
      <x:c r="N80" s="14">
        <x:v>792</x:v>
      </x:c>
      <x:c r="O80" t="s">
        <x:v>548</x:v>
      </x:c>
      <x:c r="P80">
        <x:v>792</x:v>
      </x:c>
      <x:c r="Q80" t="s">
        <x:v>450</x:v>
      </x:c>
      <x:c r="S80" t="s">
        <x:v>654</x:v>
      </x:c>
      <x:c r="T80" s="14">
        <x:v>11958</x:v>
      </x:c>
      <x:c r="U80" t="s">
        <x:v>452</x:v>
      </x:c>
      <x:c r="V80" t="s">
        <x:v>652</x:v>
      </x:c>
      <x:c r="W80" s="46" t="n">
        <x:f>D12</x:f>
        <x:v>0.54</x:v>
      </x:c>
      <x:c r="X80" s="46" t="n">
        <x:f>W80-C12</x:f>
        <x:v>0.25000000000000006</x:v>
      </x:c>
      <x:c r="AD80" t="s">
        <x:v>655</x:v>
      </x:c>
      <x:c r="AE80" s="14">
        <x:v>1282</x:v>
      </x:c>
      <x:c r="AF80" s="47">
        <x:v>-0.1</x:v>
      </x:c>
      <x:c r="AG80" t="s">
        <x:v>626</x:v>
      </x:c>
      <x:c r="AH80" t="s">
        <x:v>456</x:v>
      </x:c>
    </x:row>
    <x:row r="81">
      <x:c r="C81" s="1"/>
      <x:c r="D81" s="1"/>
      <x:c r="E81" s="1"/>
      <x:c r="F81" s="1"/>
      <x:c r="G81" s="1"/>
      <x:c r="H81" s="5"/>
      <x:c r="K81" t="s">
        <x:v>656</x:v>
      </x:c>
      <x:c r="L81" s="46" t="n">
        <x:f>D13</x:f>
        <x:v>0.14</x:v>
      </x:c>
      <x:c r="M81" s="46" t="s">
        <x:v>657</x:v>
      </x:c>
      <x:c r="N81" s="14">
        <x:v>1479.5</x:v>
      </x:c>
      <x:c r="O81" t="s">
        <x:v>548</x:v>
      </x:c>
      <x:c r="P81">
        <x:v>1479.5</x:v>
      </x:c>
      <x:c r="Q81" t="s">
        <x:v>450</x:v>
      </x:c>
      <x:c r="S81" t="s">
        <x:v>658</x:v>
      </x:c>
      <x:c r="T81" s="14">
        <x:v>8553</x:v>
      </x:c>
      <x:c r="U81" t="s">
        <x:v>452</x:v>
      </x:c>
      <x:c r="V81" t="s">
        <x:v>656</x:v>
      </x:c>
      <x:c r="W81" s="46" t="n">
        <x:f>D13</x:f>
        <x:v>0.14</x:v>
      </x:c>
      <x:c r="X81" s="46" t="n">
        <x:f>W81-C13</x:f>
        <x:v>0.020000000000000018</x:v>
      </x:c>
      <x:c r="AD81" t="s">
        <x:v>659</x:v>
      </x:c>
      <x:c r="AE81" s="14">
        <x:v>412</x:v>
      </x:c>
      <x:c r="AF81" s="47">
        <x:v>-0.07</x:v>
      </x:c>
      <x:c r="AG81" t="s">
        <x:v>626</x:v>
      </x:c>
      <x:c r="AH81" t="s">
        <x:v>456</x:v>
      </x:c>
    </x:row>
    <x:row r="82">
      <x:c r="C82" s="1"/>
      <x:c r="D82" s="1"/>
      <x:c r="E82" s="1"/>
      <x:c r="F82" s="1"/>
      <x:c r="G82" s="1"/>
      <x:c r="H82" s="5"/>
      <x:c r="K82" t="s">
        <x:v>660</x:v>
      </x:c>
      <x:c r="L82" s="46" t="n">
        <x:f>D14</x:f>
        <x:v>0.49</x:v>
      </x:c>
      <x:c r="M82" s="46" t="s">
        <x:v>661</x:v>
      </x:c>
      <x:c r="N82" s="14">
        <x:v>1481</x:v>
      </x:c>
      <x:c r="O82" t="s">
        <x:v>548</x:v>
      </x:c>
      <x:c r="P82">
        <x:v>1481</x:v>
      </x:c>
      <x:c r="Q82" t="s">
        <x:v>450</x:v>
      </x:c>
      <x:c r="S82" t="s">
        <x:v>662</x:v>
      </x:c>
      <x:c r="T82" s="14">
        <x:v>8461</x:v>
      </x:c>
      <x:c r="U82" t="s">
        <x:v>452</x:v>
      </x:c>
      <x:c r="V82" t="s">
        <x:v>660</x:v>
      </x:c>
      <x:c r="W82" s="46" t="n">
        <x:f>D14</x:f>
        <x:v>0.49</x:v>
      </x:c>
      <x:c r="X82" s="46" t="n">
        <x:f>W82-C14</x:f>
        <x:v>0.21999999999999997</x:v>
      </x:c>
      <x:c r="AD82" t="s">
        <x:v>663</x:v>
      </x:c>
      <x:c r="AE82" s="14">
        <x:v>39</x:v>
      </x:c>
      <x:c r="AF82" s="47">
        <x:v>-0.22</x:v>
      </x:c>
      <x:c r="AG82" t="s">
        <x:v>626</x:v>
      </x:c>
      <x:c r="AH82" t="s">
        <x:v>456</x:v>
      </x:c>
    </x:row>
    <x:row r="83">
      <x:c r="C83" s="1"/>
      <x:c r="D83" s="1"/>
      <x:c r="E83" s="1"/>
      <x:c r="F83" s="1"/>
      <x:c r="G83" s="1"/>
      <x:c r="H83" s="5"/>
      <x:c r="K83" t="s">
        <x:v>664</x:v>
      </x:c>
      <x:c r="L83" s="46" t="n">
        <x:f>D15</x:f>
        <x:v>0.53</x:v>
      </x:c>
      <x:c r="M83" s="46" t="s">
        <x:v>665</x:v>
      </x:c>
      <x:c r="N83" s="14">
        <x:v>0.41</x:v>
      </x:c>
      <x:c r="O83" t="s">
        <x:v>548</x:v>
      </x:c>
      <x:c r="P83">
        <x:v>0.41</x:v>
      </x:c>
      <x:c r="Q83" t="s">
        <x:v>450</x:v>
      </x:c>
      <x:c r="S83" t="s">
        <x:v>666</x:v>
      </x:c>
      <x:c r="T83" s="14">
        <x:v>4111</x:v>
      </x:c>
      <x:c r="U83" t="s">
        <x:v>452</x:v>
      </x:c>
      <x:c r="V83" t="s">
        <x:v>664</x:v>
      </x:c>
      <x:c r="W83" s="46" t="n">
        <x:f>D15</x:f>
        <x:v>0.53</x:v>
      </x:c>
      <x:c r="X83" s="46" t="n">
        <x:f>W83-C15</x:f>
        <x:v>0.15000000000000002</x:v>
      </x:c>
      <x:c r="AD83" t="s">
        <x:v>667</x:v>
      </x:c>
      <x:c r="AE83" s="14">
        <x:v>1052</x:v>
      </x:c>
      <x:c r="AF83" s="47">
        <x:v>-0.03</x:v>
      </x:c>
      <x:c r="AG83" t="s">
        <x:v>626</x:v>
      </x:c>
      <x:c r="AH83" t="s">
        <x:v>456</x:v>
      </x:c>
    </x:row>
    <x:row r="84">
      <x:c r="C84" s="1"/>
      <x:c r="D84" s="1"/>
      <x:c r="E84" s="1"/>
      <x:c r="F84" s="1"/>
      <x:c r="G84" s="1"/>
      <x:c r="H84" s="5"/>
      <x:c r="K84" t="s">
        <x:v>668</x:v>
      </x:c>
      <x:c r="L84" s="46" t="n">
        <x:f>D16</x:f>
        <x:v>0.35</x:v>
      </x:c>
      <x:c r="M84" s="46" t="s">
        <x:v>669</x:v>
      </x:c>
      <x:c r="N84" s="14">
        <x:v>11279</x:v>
      </x:c>
      <x:c r="O84" t="s">
        <x:v>626</x:v>
      </x:c>
      <x:c r="P84">
        <x:v>11279</x:v>
      </x:c>
      <x:c r="Q84" t="s">
        <x:v>450</x:v>
      </x:c>
      <x:c r="S84" t="s">
        <x:v>670</x:v>
      </x:c>
      <x:c r="T84" s="14">
        <x:v>3255</x:v>
      </x:c>
      <x:c r="U84" t="s">
        <x:v>452</x:v>
      </x:c>
      <x:c r="V84" t="s">
        <x:v>668</x:v>
      </x:c>
      <x:c r="W84" s="46" t="n">
        <x:f>D16</x:f>
        <x:v>0.35</x:v>
      </x:c>
      <x:c r="X84" s="46" t="n">
        <x:f>W84-C16</x:f>
        <x:v>0.06999999999999995</x:v>
      </x:c>
      <x:c r="AD84" t="s">
        <x:v>671</x:v>
      </x:c>
      <x:c r="AE84" s="14">
        <x:v>358</x:v>
      </x:c>
      <x:c r="AF84" s="47">
        <x:v>0.04</x:v>
      </x:c>
      <x:c r="AG84" t="s">
        <x:v>626</x:v>
      </x:c>
      <x:c r="AH84" t="s">
        <x:v>456</x:v>
      </x:c>
    </x:row>
    <x:row r="85">
      <x:c r="C85" s="1"/>
      <x:c r="D85" s="1"/>
      <x:c r="E85" s="1"/>
      <x:c r="F85" s="1"/>
      <x:c r="G85" s="1"/>
      <x:c r="H85" s="5"/>
      <x:c r="K85" t="s">
        <x:v>672</x:v>
      </x:c>
      <x:c r="L85" s="46" t="n">
        <x:f>D17</x:f>
        <x:v>0.2</x:v>
      </x:c>
      <x:c r="M85" s="46" t="s">
        <x:v>673</x:v>
      </x:c>
      <x:c r="N85" s="14">
        <x:v>6749</x:v>
      </x:c>
      <x:c r="O85" t="s">
        <x:v>626</x:v>
      </x:c>
      <x:c r="P85">
        <x:v>6749</x:v>
      </x:c>
      <x:c r="Q85" t="s">
        <x:v>450</x:v>
      </x:c>
      <x:c r="S85" t="s">
        <x:v>674</x:v>
      </x:c>
      <x:c r="T85" s="14">
        <x:v>2592</x:v>
      </x:c>
      <x:c r="U85" t="s">
        <x:v>452</x:v>
      </x:c>
      <x:c r="V85" t="s">
        <x:v>672</x:v>
      </x:c>
      <x:c r="W85" s="46" t="n">
        <x:f>D17</x:f>
        <x:v>0.2</x:v>
      </x:c>
      <x:c r="X85" s="46" t="n">
        <x:f>W85-C17</x:f>
        <x:v>0.07</x:v>
      </x:c>
      <x:c r="AD85" t="s">
        <x:v>675</x:v>
      </x:c>
      <x:c r="AE85" s="14">
        <x:v>60</x:v>
      </x:c>
      <x:c r="AF85" s="47">
        <x:v>-0.07</x:v>
      </x:c>
      <x:c r="AG85" t="s">
        <x:v>626</x:v>
      </x:c>
      <x:c r="AH85" t="s">
        <x:v>456</x:v>
      </x:c>
    </x:row>
    <x:row r="86">
      <x:c r="C86" s="1"/>
      <x:c r="D86" s="1"/>
      <x:c r="E86" s="1"/>
      <x:c r="F86" s="1"/>
      <x:c r="G86" s="1"/>
      <x:c r="H86" s="5"/>
      <x:c r="M86" t="s">
        <x:v>676</x:v>
      </x:c>
      <x:c r="N86" s="14">
        <x:v>4530</x:v>
      </x:c>
      <x:c r="O86" t="s">
        <x:v>626</x:v>
      </x:c>
      <x:c r="P86">
        <x:v>4530</x:v>
      </x:c>
      <x:c r="Q86" t="s">
        <x:v>450</x:v>
      </x:c>
      <x:c r="S86" t="s">
        <x:v>677</x:v>
      </x:c>
      <x:c r="T86" s="14">
        <x:v>3779</x:v>
      </x:c>
      <x:c r="U86" t="s">
        <x:v>452</x:v>
      </x:c>
      <x:c r="AD86" t="s">
        <x:v>678</x:v>
      </x:c>
      <x:c r="AE86" s="14">
        <x:v>3104</x:v>
      </x:c>
      <x:c r="AF86" s="47">
        <x:v>0.04</x:v>
      </x:c>
      <x:c r="AG86" t="s">
        <x:v>679</x:v>
      </x:c>
      <x:c r="AH86" t="s">
        <x:v>456</x:v>
      </x:c>
    </x:row>
    <x:row r="87">
      <x:c r="C87" s="1"/>
      <x:c r="D87" s="1"/>
      <x:c r="E87" s="1"/>
      <x:c r="F87" s="1"/>
      <x:c r="G87" s="1"/>
      <x:c r="H87" s="5"/>
      <x:c r="M87" t="s">
        <x:v>680</x:v>
      </x:c>
      <x:c r="N87" s="14">
        <x:v>40.2</x:v>
      </x:c>
      <x:c r="O87" t="s">
        <x:v>626</x:v>
      </x:c>
      <x:c r="P87">
        <x:v>40.2</x:v>
      </x:c>
      <x:c r="Q87" t="s">
        <x:v>450</x:v>
      </x:c>
      <x:c r="S87" t="s">
        <x:v>681</x:v>
      </x:c>
      <x:c r="T87" s="14">
        <x:v>2464</x:v>
      </x:c>
      <x:c r="U87" t="s">
        <x:v>452</x:v>
      </x:c>
      <x:c r="AD87" t="s">
        <x:v>682</x:v>
      </x:c>
      <x:c r="AE87" s="14">
        <x:v>12684</x:v>
      </x:c>
      <x:c r="AF87" s="47">
        <x:v>0.05</x:v>
      </x:c>
      <x:c r="AG87" t="s">
        <x:v>679</x:v>
      </x:c>
      <x:c r="AH87" t="s">
        <x:v>456</x:v>
      </x:c>
    </x:row>
    <x:row r="88">
      <x:c r="C88" s="1"/>
      <x:c r="D88" s="1"/>
      <x:c r="E88" s="1"/>
      <x:c r="F88" s="1"/>
      <x:c r="G88" s="1"/>
      <x:c r="H88" s="5"/>
      <x:c r="M88" t="s">
        <x:v>683</x:v>
      </x:c>
      <x:c r="N88" s="14">
        <x:v>1090</x:v>
      </x:c>
      <x:c r="O88" t="s">
        <x:v>626</x:v>
      </x:c>
      <x:c r="P88">
        <x:v>1090</x:v>
      </x:c>
      <x:c r="Q88" t="s">
        <x:v>450</x:v>
      </x:c>
      <x:c r="S88" t="s">
        <x:v>684</x:v>
      </x:c>
      <x:c r="T88" s="14">
        <x:v>605</x:v>
      </x:c>
      <x:c r="U88" t="s">
        <x:v>452</x:v>
      </x:c>
      <x:c r="AD88" t="s">
        <x:v>685</x:v>
      </x:c>
      <x:c r="AE88" s="14">
        <x:v>1303</x:v>
      </x:c>
      <x:c r="AF88" s="47">
        <x:v>0</x:v>
      </x:c>
      <x:c r="AG88" t="s">
        <x:v>679</x:v>
      </x:c>
      <x:c r="AH88" t="s">
        <x:v>456</x:v>
      </x:c>
    </x:row>
    <x:row r="89">
      <x:c r="C89" s="1"/>
      <x:c r="D89" s="1"/>
      <x:c r="E89" s="1"/>
      <x:c r="F89" s="1"/>
      <x:c r="G89" s="1"/>
      <x:c r="H89" s="5"/>
      <x:c r="M89" t="s">
        <x:v>686</x:v>
      </x:c>
      <x:c r="N89" s="14">
        <x:v>2887</x:v>
      </x:c>
      <x:c r="O89" t="s">
        <x:v>626</x:v>
      </x:c>
      <x:c r="P89">
        <x:v>2887</x:v>
      </x:c>
      <x:c r="Q89" t="s">
        <x:v>450</x:v>
      </x:c>
      <x:c r="S89" t="s">
        <x:v>687</x:v>
      </x:c>
      <x:c r="T89" s="14">
        <x:v>477</x:v>
      </x:c>
      <x:c r="U89" t="s">
        <x:v>452</x:v>
      </x:c>
      <x:c r="AD89" t="s">
        <x:v>688</x:v>
      </x:c>
      <x:c r="AE89" s="14">
        <x:v>5837</x:v>
      </x:c>
      <x:c r="AF89" s="47">
        <x:v>0.04</x:v>
      </x:c>
      <x:c r="AG89" t="s">
        <x:v>679</x:v>
      </x:c>
      <x:c r="AH89" t="s">
        <x:v>456</x:v>
      </x:c>
    </x:row>
    <x:row r="90">
      <x:c r="C90" s="1"/>
      <x:c r="D90" s="1"/>
      <x:c r="E90" s="1"/>
      <x:c r="F90" s="1"/>
      <x:c r="G90" s="1"/>
      <x:c r="H90" s="5"/>
      <x:c r="M90" t="s">
        <x:v>689</x:v>
      </x:c>
      <x:c r="N90" s="14">
        <x:v>3977</x:v>
      </x:c>
      <x:c r="O90" t="s">
        <x:v>626</x:v>
      </x:c>
      <x:c r="P90">
        <x:v>3977</x:v>
      </x:c>
      <x:c r="Q90" t="s">
        <x:v>450</x:v>
      </x:c>
      <x:c r="AD90" t="s">
        <x:v>690</x:v>
      </x:c>
      <x:c r="AE90" s="14">
        <x:v>296</x:v>
      </x:c>
      <x:c r="AF90" s="47">
        <x:v>-0.02</x:v>
      </x:c>
      <x:c r="AG90" t="s">
        <x:v>679</x:v>
      </x:c>
      <x:c r="AH90" t="s">
        <x:v>456</x:v>
      </x:c>
    </x:row>
    <x:row r="91">
      <x:c r="C91" s="1"/>
      <x:c r="D91" s="1"/>
      <x:c r="E91" s="1"/>
      <x:c r="F91" s="1"/>
      <x:c r="G91" s="1"/>
      <x:c r="H91" s="5"/>
      <x:c r="M91" t="s">
        <x:v>691</x:v>
      </x:c>
      <x:c r="N91" s="14">
        <x:v>35.3</x:v>
      </x:c>
      <x:c r="O91" t="s">
        <x:v>626</x:v>
      </x:c>
      <x:c r="P91">
        <x:v>35.3</x:v>
      </x:c>
      <x:c r="Q91" t="s">
        <x:v>450</x:v>
      </x:c>
      <x:c r="AD91" t="s">
        <x:v>692</x:v>
      </x:c>
      <x:c r="AE91" s="14">
        <x:v>1051</x:v>
      </x:c>
      <x:c r="AF91" s="47">
        <x:v>0.06</x:v>
      </x:c>
      <x:c r="AG91" t="s">
        <x:v>679</x:v>
      </x:c>
      <x:c r="AH91" t="s">
        <x:v>456</x:v>
      </x:c>
    </x:row>
    <x:row r="92">
      <x:c r="C92" s="1"/>
      <x:c r="D92" s="1"/>
      <x:c r="E92" s="1"/>
      <x:c r="F92" s="1"/>
      <x:c r="G92" s="1"/>
      <x:c r="H92" s="5"/>
      <x:c r="M92" t="s">
        <x:v>693</x:v>
      </x:c>
      <x:c r="N92" s="14">
        <x:v>-15</x:v>
      </x:c>
      <x:c r="O92" t="s">
        <x:v>626</x:v>
      </x:c>
      <x:c r="P92">
        <x:v>-15</x:v>
      </x:c>
      <x:c r="Q92" t="s">
        <x:v>450</x:v>
      </x:c>
      <x:c r="AD92" t="s">
        <x:v>694</x:v>
      </x:c>
      <x:c r="AE92" s="14">
        <x:v>1893</x:v>
      </x:c>
      <x:c r="AF92" s="47">
        <x:v>-0.09</x:v>
      </x:c>
      <x:c r="AG92" t="s">
        <x:v>679</x:v>
      </x:c>
      <x:c r="AH92" t="s">
        <x:v>456</x:v>
      </x:c>
    </x:row>
    <x:row r="93">
      <x:c r="C93" s="1"/>
      <x:c r="D93" s="1"/>
      <x:c r="E93" s="1"/>
      <x:c r="F93" s="1"/>
      <x:c r="G93" s="1"/>
      <x:c r="H93" s="5"/>
      <x:c r="M93" t="s">
        <x:v>695</x:v>
      </x:c>
      <x:c r="N93" s="14">
        <x:v>-82</x:v>
      </x:c>
      <x:c r="O93" t="s">
        <x:v>626</x:v>
      </x:c>
      <x:c r="P93">
        <x:v>-82</x:v>
      </x:c>
      <x:c r="Q93" t="s">
        <x:v>450</x:v>
      </x:c>
      <x:c r="AD93" t="s">
        <x:v>696</x:v>
      </x:c>
      <x:c r="AE93" s="14">
        <x:v>7569</x:v>
      </x:c>
      <x:c r="AF93" s="47">
        <x:v>-0.05</x:v>
      </x:c>
      <x:c r="AG93" t="s">
        <x:v>679</x:v>
      </x:c>
      <x:c r="AH93" t="s">
        <x:v>456</x:v>
      </x:c>
    </x:row>
    <x:row r="94">
      <x:c r="C94" s="1"/>
      <x:c r="D94" s="1"/>
      <x:c r="E94" s="1"/>
      <x:c r="F94" s="1"/>
      <x:c r="G94" s="1"/>
      <x:c r="H94" s="5"/>
      <x:c r="K94" t="s">
        <x:v>697</x:v>
      </x:c>
      <x:c r="L94" s="14">
        <x:v>0.52</x:v>
      </x:c>
      <x:c r="M94" t="s">
        <x:v>698</x:v>
      </x:c>
      <x:c r="N94" s="14">
        <x:v>650</x:v>
      </x:c>
      <x:c r="O94" t="s">
        <x:v>626</x:v>
      </x:c>
      <x:c r="P94">
        <x:v>650</x:v>
      </x:c>
      <x:c r="Q94" t="s">
        <x:v>450</x:v>
      </x:c>
      <x:c r="AD94" t="s">
        <x:v>699</x:v>
      </x:c>
      <x:c r="AE94" s="14">
        <x:v>929</x:v>
      </x:c>
      <x:c r="AF94" s="47">
        <x:v>0</x:v>
      </x:c>
      <x:c r="AG94" t="s">
        <x:v>679</x:v>
      </x:c>
      <x:c r="AH94" t="s">
        <x:v>456</x:v>
      </x:c>
    </x:row>
    <x:row r="95">
      <x:c r="C95" s="1"/>
      <x:c r="D95" s="1"/>
      <x:c r="E95" s="1"/>
      <x:c r="F95" s="1"/>
      <x:c r="G95" s="1"/>
      <x:c r="H95" s="5"/>
      <x:c r="K95" t="s">
        <x:v>700</x:v>
      </x:c>
      <x:c r="L95" s="14">
        <x:v>0</x:v>
      </x:c>
      <x:c r="M95" t="s">
        <x:v>701</x:v>
      </x:c>
      <x:c r="N95" s="14">
        <x:v>130</x:v>
      </x:c>
      <x:c r="O95" t="s">
        <x:v>626</x:v>
      </x:c>
      <x:c r="P95">
        <x:v>130</x:v>
      </x:c>
      <x:c r="Q95" t="s">
        <x:v>450</x:v>
      </x:c>
      <x:c r="AD95" t="s">
        <x:v>702</x:v>
      </x:c>
      <x:c r="AE95" s="14">
        <x:v>3971</x:v>
      </x:c>
      <x:c r="AF95" s="47">
        <x:v>0</x:v>
      </x:c>
      <x:c r="AG95" t="s">
        <x:v>679</x:v>
      </x:c>
      <x:c r="AH95" t="s">
        <x:v>456</x:v>
      </x:c>
    </x:row>
    <x:row r="96">
      <x:c r="C96" s="1"/>
      <x:c r="D96" s="1"/>
      <x:c r="E96" s="1"/>
      <x:c r="F96" s="1"/>
      <x:c r="G96" s="1"/>
      <x:c r="H96" s="5"/>
      <x:c r="K96" t="s">
        <x:v>703</x:v>
      </x:c>
      <x:c r="L96" s="14">
        <x:v>40</x:v>
      </x:c>
      <x:c r="M96" t="s">
        <x:v>704</x:v>
      </x:c>
      <x:c r="N96" s="14">
        <x:v>20</x:v>
      </x:c>
      <x:c r="O96" t="s">
        <x:v>626</x:v>
      </x:c>
      <x:c r="P96">
        <x:v>20</x:v>
      </x:c>
      <x:c r="Q96" t="s">
        <x:v>450</x:v>
      </x:c>
      <x:c r="AD96" t="s">
        <x:v>705</x:v>
      </x:c>
      <x:c r="AE96" s="14">
        <x:v>178</x:v>
      </x:c>
      <x:c r="AF96" s="47">
        <x:v>-0.09</x:v>
      </x:c>
      <x:c r="AG96" t="s">
        <x:v>679</x:v>
      </x:c>
      <x:c r="AH96" t="s">
        <x:v>456</x:v>
      </x:c>
    </x:row>
    <x:row r="97">
      <x:c r="C97" s="1"/>
      <x:c r="D97" s="1"/>
      <x:c r="E97" s="1"/>
      <x:c r="F97" s="1"/>
      <x:c r="G97" s="1"/>
      <x:c r="H97" s="5"/>
      <x:c r="K97" t="s">
        <x:v>706</x:v>
      </x:c>
      <x:c r="L97" s="14">
        <x:v>0.08</x:v>
      </x:c>
      <x:c r="M97" t="s">
        <x:v>707</x:v>
      </x:c>
      <x:c r="N97" s="14">
        <x:v>520</x:v>
      </x:c>
      <x:c r="O97" t="s">
        <x:v>626</x:v>
      </x:c>
      <x:c r="P97">
        <x:v>520</x:v>
      </x:c>
      <x:c r="Q97" t="s">
        <x:v>450</x:v>
      </x:c>
      <x:c r="AD97" t="s">
        <x:v>708</x:v>
      </x:c>
      <x:c r="AE97" s="14">
        <x:v>717</x:v>
      </x:c>
      <x:c r="AF97" s="47">
        <x:v>-0.06</x:v>
      </x:c>
      <x:c r="AG97" t="s">
        <x:v>679</x:v>
      </x:c>
      <x:c r="AH97" t="s">
        <x:v>456</x:v>
      </x:c>
    </x:row>
    <x:row r="98">
      <x:c r="C98" s="1"/>
      <x:c r="D98" s="1"/>
      <x:c r="E98" s="1"/>
      <x:c r="F98" s="1"/>
      <x:c r="G98" s="1"/>
      <x:c r="H98" s="5"/>
      <x:c r="K98" t="s">
        <x:v>709</x:v>
      </x:c>
      <x:c r="L98" s="14">
        <x:v>-0.04</x:v>
      </x:c>
      <x:c r="M98" t="s">
        <x:v>710</x:v>
      </x:c>
      <x:c r="N98" s="14">
        <x:v>1480.5</x:v>
      </x:c>
      <x:c r="O98" t="s">
        <x:v>626</x:v>
      </x:c>
      <x:c r="P98">
        <x:v>1480.5</x:v>
      </x:c>
      <x:c r="Q98" t="s">
        <x:v>450</x:v>
      </x:c>
      <x:c r="AD98" t="s">
        <x:v>711</x:v>
      </x:c>
      <x:c r="AE98" s="14">
        <x:v>1074</x:v>
      </x:c>
      <x:c r="AF98" s="47">
        <x:v>-0.17</x:v>
      </x:c>
      <x:c r="AG98" t="s">
        <x:v>679</x:v>
      </x:c>
      <x:c r="AH98" t="s">
        <x:v>456</x:v>
      </x:c>
    </x:row>
    <x:row r="99">
      <x:c r="C99" s="1"/>
      <x:c r="D99" s="1"/>
      <x:c r="E99" s="1"/>
      <x:c r="F99" s="1"/>
      <x:c r="G99" s="1"/>
      <x:c r="H99" s="5"/>
      <x:c r="K99" t="s">
        <x:v>712</x:v>
      </x:c>
      <x:c r="L99" s="14">
        <x:v>15</x:v>
      </x:c>
      <x:c r="M99" t="s">
        <x:v>713</x:v>
      </x:c>
      <x:c r="N99" s="14">
        <x:v>1481.6</x:v>
      </x:c>
      <x:c r="O99" t="s">
        <x:v>626</x:v>
      </x:c>
      <x:c r="P99">
        <x:v>1481.6</x:v>
      </x:c>
      <x:c r="Q99" t="s">
        <x:v>450</x:v>
      </x:c>
      <x:c r="AA99" t="s">
        <x:v>714</x:v>
      </x:c>
      <x:c r="AB99" t="s">
        <x:v>715</x:v>
      </x:c>
      <x:c r="AD99" t="s">
        <x:v>716</x:v>
      </x:c>
      <x:c r="AE99" s="14">
        <x:v>4805</x:v>
      </x:c>
      <x:c r="AF99" s="47">
        <x:v>-0.15</x:v>
      </x:c>
      <x:c r="AG99" t="s">
        <x:v>679</x:v>
      </x:c>
      <x:c r="AH99" t="s">
        <x:v>456</x:v>
      </x:c>
    </x:row>
    <x:row r="100">
      <x:c r="C100" s="1"/>
      <x:c r="D100" s="1"/>
      <x:c r="E100" s="1"/>
      <x:c r="F100" s="1"/>
      <x:c r="G100" s="1"/>
      <x:c r="H100" s="5"/>
      <x:c r="K100" t="s">
        <x:v>717</x:v>
      </x:c>
      <x:c r="L100" s="14">
        <x:v>-15</x:v>
      </x:c>
      <x:c r="M100" t="s">
        <x:v>718</x:v>
      </x:c>
      <x:c r="N100" s="14">
        <x:v>0.41</x:v>
      </x:c>
      <x:c r="O100" t="s">
        <x:v>626</x:v>
      </x:c>
      <x:c r="P100">
        <x:v>0.41</x:v>
      </x:c>
      <x:c r="Q100" t="s">
        <x:v>450</x:v>
      </x:c>
      <x:c r="AA100" t="s">
        <x:v>719</x:v>
      </x:c>
      <x:c r="AB100" s="14" t="s">
        <x:v>720</x:v>
      </x:c>
      <x:c r="AD100" t="s">
        <x:v>721</x:v>
      </x:c>
      <x:c r="AE100" s="14">
        <x:v>372</x:v>
      </x:c>
      <x:c r="AF100" s="47">
        <x:v>-0.15</x:v>
      </x:c>
      <x:c r="AG100" t="s">
        <x:v>679</x:v>
      </x:c>
      <x:c r="AH100" t="s">
        <x:v>456</x:v>
      </x:c>
    </x:row>
    <x:row r="101">
      <x:c r="C101" s="1"/>
      <x:c r="D101" s="1"/>
      <x:c r="E101" s="1"/>
      <x:c r="F101" s="1"/>
      <x:c r="G101" s="1"/>
      <x:c r="H101" s="5"/>
      <x:c r="K101" t="s">
        <x:v>722</x:v>
      </x:c>
      <x:c r="L101" s="14">
        <x:v>0.205</x:v>
      </x:c>
      <x:c r="M101" t="s">
        <x:v>723</x:v>
      </x:c>
      <x:c r="N101" s="14">
        <x:v>10972</x:v>
      </x:c>
      <x:c r="O101" t="s">
        <x:v>679</x:v>
      </x:c>
      <x:c r="P101">
        <x:v>10972</x:v>
      </x:c>
      <x:c r="Q101" t="s">
        <x:v>450</x:v>
      </x:c>
      <x:c r="AA101" t="s">
        <x:v>724</x:v>
      </x:c>
      <x:c r="AB101" s="14" t="s">
        <x:v>25</x:v>
      </x:c>
      <x:c r="AD101" t="s">
        <x:v>725</x:v>
      </x:c>
      <x:c r="AE101" s="14">
        <x:v>1616</x:v>
      </x:c>
      <x:c r="AF101" s="47">
        <x:v>-0.07</x:v>
      </x:c>
      <x:c r="AG101" t="s">
        <x:v>679</x:v>
      </x:c>
      <x:c r="AH101" t="s">
        <x:v>456</x:v>
      </x:c>
    </x:row>
    <x:row r="102">
      <x:c r="C102" s="1"/>
      <x:c r="D102" s="1"/>
      <x:c r="E102" s="1"/>
      <x:c r="F102" s="1"/>
      <x:c r="G102" s="1"/>
      <x:c r="H102" s="5"/>
      <x:c r="M102" t="s">
        <x:v>726</x:v>
      </x:c>
      <x:c r="N102" s="14">
        <x:v>5579</x:v>
      </x:c>
      <x:c r="O102" t="s">
        <x:v>679</x:v>
      </x:c>
      <x:c r="P102">
        <x:v>5579</x:v>
      </x:c>
      <x:c r="Q102" t="s">
        <x:v>450</x:v>
      </x:c>
      <x:c r="AA102" t="s">
        <x:v>727</x:v>
      </x:c>
      <x:c r="AB102" s="14" t="s">
        <x:v>728</x:v>
      </x:c>
      <x:c r="AD102" t="s">
        <x:v>729</x:v>
      </x:c>
      <x:c r="AE102" s="14">
        <x:v>30</x:v>
      </x:c>
      <x:c r="AF102" s="47">
        <x:v>-0.21</x:v>
      </x:c>
      <x:c r="AG102" t="s">
        <x:v>679</x:v>
      </x:c>
      <x:c r="AH102" t="s">
        <x:v>456</x:v>
      </x:c>
    </x:row>
    <x:row r="103">
      <x:c r="C103" s="1"/>
      <x:c r="D103" s="1"/>
      <x:c r="E103" s="1"/>
      <x:c r="F103" s="1"/>
      <x:c r="G103" s="1"/>
      <x:c r="H103" s="5"/>
      <x:c r="M103" t="s">
        <x:v>730</x:v>
      </x:c>
      <x:c r="N103" s="14">
        <x:v>5393</x:v>
      </x:c>
      <x:c r="O103" t="s">
        <x:v>679</x:v>
      </x:c>
      <x:c r="P103">
        <x:v>5393</x:v>
      </x:c>
      <x:c r="Q103" t="s">
        <x:v>450</x:v>
      </x:c>
      <x:c r="AA103" t="s">
        <x:v>731</x:v>
      </x:c>
      <x:c r="AB103" s="14">
        <x:v>291981</x:v>
      </x:c>
      <x:c r="AD103" t="s">
        <x:v>732</x:v>
      </x:c>
      <x:c r="AE103" s="14">
        <x:v>165</x:v>
      </x:c>
      <x:c r="AF103" s="47">
        <x:v>-0.26</x:v>
      </x:c>
      <x:c r="AG103" t="s">
        <x:v>679</x:v>
      </x:c>
      <x:c r="AH103" t="s">
        <x:v>456</x:v>
      </x:c>
    </x:row>
    <x:row r="104">
      <x:c r="C104" s="1"/>
      <x:c r="D104" s="1"/>
      <x:c r="E104" s="1"/>
      <x:c r="F104" s="1"/>
      <x:c r="G104" s="1"/>
      <x:c r="H104" s="5"/>
      <x:c r="M104" t="s">
        <x:v>733</x:v>
      </x:c>
      <x:c r="N104" s="14">
        <x:v>49.2</x:v>
      </x:c>
      <x:c r="O104" t="s">
        <x:v>679</x:v>
      </x:c>
      <x:c r="P104">
        <x:v>49.2</x:v>
      </x:c>
      <x:c r="Q104" t="s">
        <x:v>450</x:v>
      </x:c>
      <x:c r="AA104" t="s">
        <x:v>734</x:v>
      </x:c>
      <x:c r="AB104" s="14">
        <x:v>43</x:v>
      </x:c>
      <x:c r="AD104" t="s">
        <x:v>735</x:v>
      </x:c>
      <x:c r="AE104" s="14">
        <x:v>1114</x:v>
      </x:c>
      <x:c r="AF104" s="47">
        <x:v>-0.02</x:v>
      </x:c>
      <x:c r="AG104" t="s">
        <x:v>679</x:v>
      </x:c>
      <x:c r="AH104" t="s">
        <x:v>456</x:v>
      </x:c>
    </x:row>
    <x:row r="105">
      <x:c r="C105" s="1"/>
      <x:c r="D105" s="1"/>
      <x:c r="E105" s="1"/>
      <x:c r="F105" s="1"/>
      <x:c r="G105" s="1"/>
      <x:c r="H105" s="5"/>
      <x:c r="M105" t="s">
        <x:v>736</x:v>
      </x:c>
      <x:c r="N105" s="14">
        <x:v>1203</x:v>
      </x:c>
      <x:c r="O105" t="s">
        <x:v>679</x:v>
      </x:c>
      <x:c r="P105">
        <x:v>1203</x:v>
      </x:c>
      <x:c r="Q105" t="s">
        <x:v>450</x:v>
      </x:c>
      <x:c r="AA105" t="s">
        <x:v>737</x:v>
      </x:c>
      <x:c r="AB105" s="14" t="s">
        <x:v>738</x:v>
      </x:c>
      <x:c r="AD105" t="s">
        <x:v>739</x:v>
      </x:c>
      <x:c r="AE105" s="14">
        <x:v>4452</x:v>
      </x:c>
      <x:c r="AF105" s="47">
        <x:v>-0.03</x:v>
      </x:c>
      <x:c r="AG105" t="s">
        <x:v>679</x:v>
      </x:c>
      <x:c r="AH105" t="s">
        <x:v>456</x:v>
      </x:c>
    </x:row>
    <x:row r="106">
      <x:c r="C106" s="1"/>
      <x:c r="D106" s="1"/>
      <x:c r="E106" s="1"/>
      <x:c r="F106" s="1"/>
      <x:c r="G106" s="1"/>
      <x:c r="H106" s="5"/>
      <x:c r="M106" t="s">
        <x:v>740</x:v>
      </x:c>
      <x:c r="N106" s="14">
        <x:v>2879</x:v>
      </x:c>
      <x:c r="O106" t="s">
        <x:v>679</x:v>
      </x:c>
      <x:c r="P106">
        <x:v>2879</x:v>
      </x:c>
      <x:c r="Q106" t="s">
        <x:v>450</x:v>
      </x:c>
      <x:c r="AA106" t="s">
        <x:v>741</x:v>
      </x:c>
      <x:c r="AB106" s="14" t="s">
        <x:v>742</x:v>
      </x:c>
      <x:c r="AD106" t="s">
        <x:v>743</x:v>
      </x:c>
      <x:c r="AE106" s="14">
        <x:v>398</x:v>
      </x:c>
      <x:c r="AF106" s="47">
        <x:v>0.04</x:v>
      </x:c>
      <x:c r="AG106" t="s">
        <x:v>679</x:v>
      </x:c>
      <x:c r="AH106" t="s">
        <x:v>456</x:v>
      </x:c>
    </x:row>
    <x:row r="107">
      <x:c r="C107" s="1"/>
      <x:c r="D107" s="1"/>
      <x:c r="E107" s="1"/>
      <x:c r="F107" s="1"/>
      <x:c r="G107" s="1"/>
      <x:c r="H107" s="5"/>
      <x:c r="M107" t="s">
        <x:v>744</x:v>
      </x:c>
      <x:c r="N107" s="14">
        <x:v>4082</x:v>
      </x:c>
      <x:c r="O107" t="s">
        <x:v>679</x:v>
      </x:c>
      <x:c r="P107">
        <x:v>4082</x:v>
      </x:c>
      <x:c r="Q107" t="s">
        <x:v>450</x:v>
      </x:c>
      <x:c r="AA107" t="s">
        <x:v>421</x:v>
      </x:c>
      <x:c r="AB107" s="51">
        <x:v>46265</x:v>
      </x:c>
      <x:c r="AD107" t="s">
        <x:v>745</x:v>
      </x:c>
      <x:c r="AE107" s="14">
        <x:v>1541</x:v>
      </x:c>
      <x:c r="AF107" s="47">
        <x:v>0.05</x:v>
      </x:c>
      <x:c r="AG107" t="s">
        <x:v>679</x:v>
      </x:c>
      <x:c r="AH107" t="s">
        <x:v>456</x:v>
      </x:c>
    </x:row>
    <x:row r="108">
      <x:c r="C108" s="1"/>
      <x:c r="D108" s="1"/>
      <x:c r="E108" s="1"/>
      <x:c r="F108" s="1"/>
      <x:c r="G108" s="1"/>
      <x:c r="H108" s="5"/>
      <x:c r="M108" t="s">
        <x:v>746</x:v>
      </x:c>
      <x:c r="N108" s="14">
        <x:v>37.2</x:v>
      </x:c>
      <x:c r="O108" t="s">
        <x:v>679</x:v>
      </x:c>
      <x:c r="P108">
        <x:v>37.2</x:v>
      </x:c>
      <x:c r="Q108" t="s">
        <x:v>450</x:v>
      </x:c>
      <x:c r="AA108" t="s">
        <x:v>747</x:v>
      </x:c>
      <x:c r="AB108" s="51">
        <x:v>46296</x:v>
      </x:c>
      <x:c r="AD108" t="s">
        <x:v>748</x:v>
      </x:c>
      <x:c r="AE108" s="14">
        <x:v>63</x:v>
      </x:c>
      <x:c r="AF108" s="47">
        <x:v>-0.03</x:v>
      </x:c>
      <x:c r="AG108" t="s">
        <x:v>679</x:v>
      </x:c>
      <x:c r="AH108" t="s">
        <x:v>456</x:v>
      </x:c>
    </x:row>
    <x:row r="109">
      <x:c r="C109" s="1"/>
      <x:c r="D109" s="1"/>
      <x:c r="E109" s="1"/>
      <x:c r="F109" s="1"/>
      <x:c r="G109" s="1"/>
      <x:c r="H109" s="5"/>
      <x:c r="M109" t="s">
        <x:v>749</x:v>
      </x:c>
      <x:c r="N109" s="14">
        <x:v>-8</x:v>
      </x:c>
      <x:c r="O109" t="s">
        <x:v>679</x:v>
      </x:c>
      <x:c r="P109">
        <x:v>-8</x:v>
      </x:c>
      <x:c r="Q109" t="s">
        <x:v>450</x:v>
      </x:c>
      <x:c r="AA109" t="s">
        <x:v>750</x:v>
      </x:c>
      <x:c r="AB109" s="45">
        <x:v>0.44</x:v>
      </x:c>
      <x:c r="AD109" t="s">
        <x:v>751</x:v>
      </x:c>
      <x:c r="AE109" s="14">
        <x:v>258</x:v>
      </x:c>
      <x:c r="AF109" s="47">
        <x:v>-0.09</x:v>
      </x:c>
      <x:c r="AG109" t="s">
        <x:v>679</x:v>
      </x:c>
      <x:c r="AH109" t="s">
        <x:v>456</x:v>
      </x:c>
    </x:row>
    <x:row r="110">
      <x:c r="C110" s="1"/>
      <x:c r="D110" s="1"/>
      <x:c r="E110" s="1"/>
      <x:c r="F110" s="1"/>
      <x:c r="G110" s="1"/>
      <x:c r="H110" s="5"/>
      <x:c r="K110" t="s">
        <x:v>752</x:v>
      </x:c>
      <x:c r="L110" s="14">
        <x:v>195</x:v>
      </x:c>
      <x:c r="M110" t="s">
        <x:v>753</x:v>
      </x:c>
      <x:c r="N110" s="14">
        <x:v>-10</x:v>
      </x:c>
      <x:c r="O110" t="s">
        <x:v>679</x:v>
      </x:c>
      <x:c r="P110">
        <x:v>-10</x:v>
      </x:c>
      <x:c r="Q110" t="s">
        <x:v>450</x:v>
      </x:c>
      <x:c r="AA110" t="s">
        <x:v>754</x:v>
      </x:c>
      <x:c r="AB110" s="45">
        <x:v>0.44</x:v>
      </x:c>
    </x:row>
    <x:row r="111">
      <x:c r="C111" s="1"/>
      <x:c r="D111" s="1"/>
      <x:c r="E111" s="1"/>
      <x:c r="F111" s="1"/>
      <x:c r="G111" s="1"/>
      <x:c r="H111" s="5"/>
      <x:c r="K111" t="s">
        <x:v>755</x:v>
      </x:c>
      <x:c r="L111" s="14">
        <x:v>-25</x:v>
      </x:c>
      <x:c r="M111" t="s">
        <x:v>756</x:v>
      </x:c>
      <x:c r="N111" s="14">
        <x:v>1329</x:v>
      </x:c>
      <x:c r="O111" t="s">
        <x:v>679</x:v>
      </x:c>
      <x:c r="P111">
        <x:v>1329</x:v>
      </x:c>
      <x:c r="Q111" t="s">
        <x:v>450</x:v>
      </x:c>
      <x:c r="AA111" t="s">
        <x:v>757</x:v>
      </x:c>
      <x:c r="AB111" s="45">
        <x:v>0.5</x:v>
      </x:c>
    </x:row>
    <x:row r="112">
      <x:c r="C112" s="1"/>
      <x:c r="D112" s="1"/>
      <x:c r="E112" s="1"/>
      <x:c r="F112" s="1"/>
      <x:c r="G112" s="1"/>
      <x:c r="H112" s="5"/>
      <x:c r="K112" t="s">
        <x:v>758</x:v>
      </x:c>
      <x:c r="L112" s="14">
        <x:v>185</x:v>
      </x:c>
      <x:c r="M112" t="s">
        <x:v>759</x:v>
      </x:c>
      <x:c r="N112" s="14">
        <x:v>260</x:v>
      </x:c>
      <x:c r="O112" t="s">
        <x:v>679</x:v>
      </x:c>
      <x:c r="P112">
        <x:v>260</x:v>
      </x:c>
      <x:c r="Q112" t="s">
        <x:v>450</x:v>
      </x:c>
      <x:c r="AA112" t="s">
        <x:v>760</x:v>
      </x:c>
      <x:c r="AB112" s="45">
        <x:v>0.4</x:v>
      </x:c>
    </x:row>
    <x:row r="113">
      <x:c r="C113" s="1"/>
      <x:c r="D113" s="1"/>
      <x:c r="E113" s="1"/>
      <x:c r="F113" s="1"/>
      <x:c r="G113" s="1"/>
      <x:c r="H113" s="5"/>
      <x:c r="K113" t="s">
        <x:v>761</x:v>
      </x:c>
      <x:c r="L113" s="14">
        <x:v>0</x:v>
      </x:c>
      <x:c r="M113" t="s">
        <x:v>762</x:v>
      </x:c>
      <x:c r="N113" s="14">
        <x:v>19.6</x:v>
      </x:c>
      <x:c r="O113" t="s">
        <x:v>679</x:v>
      </x:c>
      <x:c r="P113">
        <x:v>19.6</x:v>
      </x:c>
      <x:c r="Q113" t="s">
        <x:v>450</x:v>
      </x:c>
      <x:c r="AA113" t="s">
        <x:v>763</x:v>
      </x:c>
      <x:c r="AB113" s="45">
        <x:v>0.03</x:v>
      </x:c>
    </x:row>
    <x:row r="114">
      <x:c r="C114" s="1"/>
      <x:c r="D114" s="1"/>
      <x:c r="E114" s="1"/>
      <x:c r="F114" s="1"/>
      <x:c r="G114" s="1"/>
      <x:c r="H114" s="5"/>
      <x:c r="K114" t="s">
        <x:v>764</x:v>
      </x:c>
      <x:c r="L114" s="14">
        <x:v>0</x:v>
      </x:c>
      <x:c r="M114" t="s">
        <x:v>765</x:v>
      </x:c>
      <x:c r="N114" s="14">
        <x:v>1069</x:v>
      </x:c>
      <x:c r="O114" t="s">
        <x:v>679</x:v>
      </x:c>
      <x:c r="P114">
        <x:v>1069</x:v>
      </x:c>
      <x:c r="Q114" t="s">
        <x:v>450</x:v>
      </x:c>
      <x:c r="AA114" t="s">
        <x:v>766</x:v>
      </x:c>
      <x:c r="AB114" s="45">
        <x:v>17</x:v>
      </x:c>
    </x:row>
    <x:row r="115">
      <x:c r="C115" s="1"/>
      <x:c r="D115" s="1"/>
      <x:c r="E115" s="1"/>
      <x:c r="F115" s="1"/>
      <x:c r="G115" s="1"/>
      <x:c r="H115" s="5"/>
      <x:c r="K115" t="s">
        <x:v>767</x:v>
      </x:c>
      <x:c r="L115" s="14">
        <x:v>250</x:v>
      </x:c>
      <x:c r="M115" t="s">
        <x:v>768</x:v>
      </x:c>
      <x:c r="N115" s="14">
        <x:v>1482.6</x:v>
      </x:c>
      <x:c r="O115" t="s">
        <x:v>679</x:v>
      </x:c>
      <x:c r="P115">
        <x:v>1482.6</x:v>
      </x:c>
      <x:c r="Q115" t="s">
        <x:v>450</x:v>
      </x:c>
      <x:c r="AA115" t="s">
        <x:v>769</x:v>
      </x:c>
      <x:c r="AB115" s="67" t="s">
        <x:v>19</x:v>
      </x:c>
    </x:row>
    <x:row r="116">
      <x:c r="C116" s="1"/>
      <x:c r="D116" s="1"/>
      <x:c r="E116" s="1"/>
      <x:c r="F116" s="1"/>
      <x:c r="G116" s="1"/>
      <x:c r="H116" s="5"/>
      <x:c r="K116" t="s">
        <x:v>770</x:v>
      </x:c>
      <x:c r="L116" s="14">
        <x:v>60</x:v>
      </x:c>
      <x:c r="M116" t="s">
        <x:v>771</x:v>
      </x:c>
      <x:c r="N116" s="14">
        <x:v>1482.9</x:v>
      </x:c>
      <x:c r="O116" t="s">
        <x:v>679</x:v>
      </x:c>
      <x:c r="P116">
        <x:v>1482.9</x:v>
      </x:c>
      <x:c r="Q116" t="s">
        <x:v>450</x:v>
      </x:c>
      <x:c r="AA116" t="s">
        <x:v>772</x:v>
      </x:c>
      <x:c r="AB116" s="67" t="s">
        <x:v>19</x:v>
      </x:c>
    </x:row>
    <x:row r="117">
      <x:c r="C117" s="1"/>
      <x:c r="D117" s="1"/>
      <x:c r="E117" s="1"/>
      <x:c r="F117" s="1"/>
      <x:c r="G117" s="1"/>
      <x:c r="H117" s="5"/>
      <x:c r="K117" t="s">
        <x:v>773</x:v>
      </x:c>
      <x:c r="L117" s="14">
        <x:v>120</x:v>
      </x:c>
      <x:c r="M117" t="s">
        <x:v>774</x:v>
      </x:c>
      <x:c r="N117" s="14">
        <x:v>0.41</x:v>
      </x:c>
      <x:c r="O117" t="s">
        <x:v>679</x:v>
      </x:c>
      <x:c r="P117">
        <x:v>0.41</x:v>
      </x:c>
      <x:c r="Q117" t="s">
        <x:v>450</x:v>
      </x:c>
      <x:c r="AA117" t="s">
        <x:v>775</x:v>
      </x:c>
      <x:c r="AB117" s="67" t="s">
        <x:v>19</x:v>
      </x:c>
    </x:row>
    <x:row r="118">
      <x:c r="C118" s="1"/>
      <x:c r="D118" s="1"/>
      <x:c r="E118" s="1"/>
      <x:c r="F118" s="1"/>
      <x:c r="G118" s="1"/>
      <x:c r="H118" s="5"/>
      <x:c r="K118" t="s">
        <x:v>776</x:v>
      </x:c>
      <x:c r="L118" s="14">
        <x:v>200</x:v>
      </x:c>
      <x:c r="M118" t="s">
        <x:v>777</x:v>
      </x:c>
      <x:c r="N118" s="14">
        <x:v>2025</x:v>
      </x:c>
      <x:c r="O118" t="s">
        <x:v>449</x:v>
      </x:c>
      <x:c r="P118">
        <x:v>2025</x:v>
      </x:c>
      <x:c r="Q118" t="s">
        <x:v>778</x:v>
      </x:c>
      <x:c r="AA118" t="s">
        <x:v>779</x:v>
      </x:c>
      <x:c r="AB118" s="45">
        <x:v>0.44</x:v>
      </x:c>
    </x:row>
    <x:row r="119">
      <x:c r="C119" s="1"/>
      <x:c r="D119" s="1"/>
      <x:c r="E119" s="1"/>
      <x:c r="F119" s="1"/>
      <x:c r="G119" s="1"/>
      <x:c r="H119" s="5"/>
      <x:c r="K119" t="s">
        <x:v>780</x:v>
      </x:c>
      <x:c r="L119" s="14">
        <x:v>0</x:v>
      </x:c>
      <x:c r="M119" t="s">
        <x:v>781</x:v>
      </x:c>
      <x:c r="N119" s="14">
        <x:v>7024</x:v>
      </x:c>
      <x:c r="O119" t="s">
        <x:v>449</x:v>
      </x:c>
      <x:c r="P119">
        <x:v>7024</x:v>
      </x:c>
      <x:c r="Q119" t="s">
        <x:v>778</x:v>
      </x:c>
      <x:c r="AA119" t="s">
        <x:v>782</x:v>
      </x:c>
      <x:c r="AB119" s="45">
        <x:v>0.44</x:v>
      </x:c>
    </x:row>
    <x:row r="120">
      <x:c r="C120" s="1"/>
      <x:c r="D120" s="1"/>
      <x:c r="E120" s="1"/>
      <x:c r="F120" s="1"/>
      <x:c r="G120" s="1"/>
      <x:c r="H120" s="5"/>
      <x:c r="K120" t="s">
        <x:v>783</x:v>
      </x:c>
      <x:c r="L120" s="14">
        <x:v>0</x:v>
      </x:c>
      <x:c r="M120" t="s">
        <x:v>784</x:v>
      </x:c>
      <x:c r="N120" s="14">
        <x:v>1551</x:v>
      </x:c>
      <x:c r="O120" t="s">
        <x:v>449</x:v>
      </x:c>
      <x:c r="P120">
        <x:v>1551</x:v>
      </x:c>
      <x:c r="Q120" t="s">
        <x:v>778</x:v>
      </x:c>
      <x:c r="AA120" t="s">
        <x:v>785</x:v>
      </x:c>
      <x:c r="AB120" s="45">
        <x:v>0.5</x:v>
      </x:c>
    </x:row>
    <x:row r="121">
      <x:c r="C121" s="1"/>
      <x:c r="D121" s="1"/>
      <x:c r="E121" s="1"/>
      <x:c r="F121" s="1"/>
      <x:c r="G121" s="1"/>
      <x:c r="H121" s="5"/>
      <x:c r="K121" t="s">
        <x:v>786</x:v>
      </x:c>
      <x:c r="L121" s="14">
        <x:v>0</x:v>
      </x:c>
      <x:c r="M121" t="s">
        <x:v>787</x:v>
      </x:c>
      <x:c r="N121" s="14">
        <x:v>4962</x:v>
      </x:c>
      <x:c r="O121" t="s">
        <x:v>449</x:v>
      </x:c>
      <x:c r="P121">
        <x:v>4962</x:v>
      </x:c>
      <x:c r="Q121" t="s">
        <x:v>778</x:v>
      </x:c>
      <x:c r="AA121" t="s">
        <x:v>788</x:v>
      </x:c>
      <x:c r="AB121" s="45">
        <x:v>0.38</x:v>
      </x:c>
    </x:row>
    <x:row r="122">
      <x:c r="C122" s="1"/>
      <x:c r="D122" s="1"/>
      <x:c r="E122" s="1"/>
      <x:c r="F122" s="1"/>
      <x:c r="G122" s="1"/>
      <x:c r="H122" s="5"/>
      <x:c r="K122" t="s">
        <x:v>789</x:v>
      </x:c>
      <x:c r="L122" s="14">
        <x:v>-190</x:v>
      </x:c>
      <x:c r="M122" t="s">
        <x:v>790</x:v>
      </x:c>
      <x:c r="N122" s="14">
        <x:v>8114</x:v>
      </x:c>
      <x:c r="O122" t="s">
        <x:v>449</x:v>
      </x:c>
      <x:c r="P122">
        <x:v>8114</x:v>
      </x:c>
      <x:c r="Q122" t="s">
        <x:v>778</x:v>
      </x:c>
      <x:c r="AA122" t="s">
        <x:v>791</x:v>
      </x:c>
      <x:c r="AB122" s="45">
        <x:v>0.03</x:v>
      </x:c>
    </x:row>
    <x:row r="123">
      <x:c r="C123" s="1"/>
      <x:c r="D123" s="1"/>
      <x:c r="E123" s="1"/>
      <x:c r="F123" s="1"/>
      <x:c r="G123" s="1"/>
      <x:c r="H123" s="5"/>
      <x:c r="K123" t="s">
        <x:v>792</x:v>
      </x:c>
      <x:c r="L123" s="14">
        <x:v>0</x:v>
      </x:c>
      <x:c r="M123" t="s">
        <x:v>793</x:v>
      </x:c>
      <x:c r="N123" s="14">
        <x:v>2247</x:v>
      </x:c>
      <x:c r="O123" t="s">
        <x:v>449</x:v>
      </x:c>
      <x:c r="P123">
        <x:v>2247</x:v>
      </x:c>
      <x:c r="Q123" t="s">
        <x:v>778</x:v>
      </x:c>
      <x:c r="AA123" t="s">
        <x:v>794</x:v>
      </x:c>
      <x:c r="AB123" s="45">
        <x:v>23</x:v>
      </x:c>
    </x:row>
    <x:row r="124">
      <x:c r="C124" s="1"/>
      <x:c r="D124" s="1"/>
      <x:c r="E124" s="1"/>
      <x:c r="F124" s="1"/>
      <x:c r="G124" s="1"/>
      <x:c r="H124" s="5"/>
      <x:c r="K124" t="s">
        <x:v>795</x:v>
      </x:c>
      <x:c r="L124" s="14">
        <x:v>0</x:v>
      </x:c>
      <x:c r="M124" t="s">
        <x:v>796</x:v>
      </x:c>
      <x:c r="N124" s="14">
        <x:v>23898</x:v>
      </x:c>
      <x:c r="O124" t="s">
        <x:v>449</x:v>
      </x:c>
      <x:c r="P124">
        <x:v>23898</x:v>
      </x:c>
      <x:c r="Q124" t="s">
        <x:v>778</x:v>
      </x:c>
      <x:c r="AA124" t="s">
        <x:v>797</x:v>
      </x:c>
      <x:c r="AB124" s="67" t="s">
        <x:v>19</x:v>
      </x:c>
    </x:row>
    <x:row r="125">
      <x:c r="C125" s="1"/>
      <x:c r="D125" s="1"/>
      <x:c r="E125" s="1"/>
      <x:c r="F125" s="1"/>
      <x:c r="G125" s="1"/>
      <x:c r="H125" s="5"/>
      <x:c r="K125" t="s">
        <x:v>798</x:v>
      </x:c>
      <x:c r="L125" s="14">
        <x:v>110</x:v>
      </x:c>
      <x:c r="M125" t="s">
        <x:v>799</x:v>
      </x:c>
      <x:c r="N125" s="14">
        <x:v>4861</x:v>
      </x:c>
      <x:c r="O125" t="s">
        <x:v>449</x:v>
      </x:c>
      <x:c r="P125">
        <x:v>4861</x:v>
      </x:c>
      <x:c r="Q125" t="s">
        <x:v>778</x:v>
      </x:c>
      <x:c r="AA125" t="s">
        <x:v>800</x:v>
      </x:c>
      <x:c r="AB125" s="67" t="s">
        <x:v>19</x:v>
      </x:c>
    </x:row>
    <x:row r="126">
      <x:c r="C126" s="1"/>
      <x:c r="D126" s="1"/>
      <x:c r="E126" s="1"/>
      <x:c r="F126" s="1"/>
      <x:c r="G126" s="1"/>
      <x:c r="H126" s="5"/>
      <x:c r="K126" t="s">
        <x:v>801</x:v>
      </x:c>
      <x:c r="L126" s="14">
        <x:v>0</x:v>
      </x:c>
      <x:c r="M126" t="s">
        <x:v>802</x:v>
      </x:c>
      <x:c r="N126" s="14">
        <x:v>2727</x:v>
      </x:c>
      <x:c r="O126" t="s">
        <x:v>449</x:v>
      </x:c>
      <x:c r="P126">
        <x:v>2727</x:v>
      </x:c>
      <x:c r="Q126" t="s">
        <x:v>778</x:v>
      </x:c>
      <x:c r="AA126" t="s">
        <x:v>803</x:v>
      </x:c>
      <x:c r="AB126" s="45">
        <x:v>11328.63</x:v>
      </x:c>
    </x:row>
    <x:row r="127">
      <x:c r="C127" s="1"/>
      <x:c r="D127" s="1"/>
      <x:c r="E127" s="1"/>
      <x:c r="F127" s="1"/>
      <x:c r="G127" s="1"/>
      <x:c r="H127" s="5"/>
      <x:c r="K127" t="s">
        <x:v>804</x:v>
      </x:c>
      <x:c r="L127" s="14">
        <x:v>-610</x:v>
      </x:c>
      <x:c r="M127" t="s">
        <x:v>805</x:v>
      </x:c>
      <x:c r="N127" s="14">
        <x:v>259</x:v>
      </x:c>
      <x:c r="O127" t="s">
        <x:v>449</x:v>
      </x:c>
      <x:c r="P127">
        <x:v>259</x:v>
      </x:c>
      <x:c r="Q127" t="s">
        <x:v>778</x:v>
      </x:c>
      <x:c r="AA127" t="s">
        <x:v>806</x:v>
      </x:c>
      <x:c r="AB127" s="14">
        <x:v>11341.12</x:v>
      </x:c>
    </x:row>
    <x:row r="128">
      <x:c r="C128" s="1"/>
      <x:c r="D128" s="1"/>
      <x:c r="E128" s="1"/>
      <x:c r="F128" s="1"/>
      <x:c r="G128" s="1"/>
      <x:c r="H128" s="5"/>
      <x:c r="K128" t="s">
        <x:v>807</x:v>
      </x:c>
      <x:c r="L128" s="14">
        <x:v>0</x:v>
      </x:c>
      <x:c r="M128" t="s">
        <x:v>808</x:v>
      </x:c>
      <x:c r="N128" s="14">
        <x:v>240</x:v>
      </x:c>
      <x:c r="O128" t="s">
        <x:v>449</x:v>
      </x:c>
      <x:c r="P128">
        <x:v>240</x:v>
      </x:c>
      <x:c r="Q128" t="s">
        <x:v>778</x:v>
      </x:c>
      <x:c r="AA128" t="s">
        <x:v>809</x:v>
      </x:c>
      <x:c r="AB128" s="14">
        <x:v>11537</x:v>
      </x:c>
    </x:row>
    <x:row r="129">
      <x:c r="C129" s="1"/>
      <x:c r="D129" s="1"/>
      <x:c r="E129" s="1"/>
      <x:c r="F129" s="1"/>
      <x:c r="G129" s="1"/>
      <x:c r="H129" s="5"/>
      <x:c r="K129" t="s">
        <x:v>810</x:v>
      </x:c>
      <x:c r="L129" s="14">
        <x:v>0</x:v>
      </x:c>
      <x:c r="M129" t="s">
        <x:v>811</x:v>
      </x:c>
      <x:c r="N129" s="14">
        <x:v>5349</x:v>
      </x:c>
      <x:c r="O129" t="s">
        <x:v>449</x:v>
      </x:c>
      <x:c r="P129">
        <x:v>5349</x:v>
      </x:c>
      <x:c r="Q129" t="s">
        <x:v>778</x:v>
      </x:c>
      <x:c r="AA129" t="s">
        <x:v>812</x:v>
      </x:c>
      <x:c r="AB129" s="14">
        <x:v>11050</x:v>
      </x:c>
    </x:row>
    <x:row r="130">
      <x:c r="C130" s="1"/>
      <x:c r="D130" s="1"/>
      <x:c r="E130" s="1"/>
      <x:c r="F130" s="1"/>
      <x:c r="G130" s="1"/>
      <x:c r="H130" s="5"/>
      <x:c r="M130" t="s">
        <x:v>813</x:v>
      </x:c>
      <x:c r="N130" s="14">
        <x:v>37334</x:v>
      </x:c>
      <x:c r="O130" t="s">
        <x:v>449</x:v>
      </x:c>
      <x:c r="P130">
        <x:v>37334</x:v>
      </x:c>
      <x:c r="Q130" t="s">
        <x:v>778</x:v>
      </x:c>
      <x:c r="AA130" t="s">
        <x:v>814</x:v>
      </x:c>
      <x:c r="AB130" s="14">
        <x:v>102.3</x:v>
      </x:c>
    </x:row>
    <x:row r="131">
      <x:c r="C131" s="1"/>
      <x:c r="D131" s="1"/>
      <x:c r="E131" s="1"/>
      <x:c r="F131" s="1"/>
      <x:c r="G131" s="1"/>
      <x:c r="H131" s="5"/>
      <x:c r="M131" t="s">
        <x:v>815</x:v>
      </x:c>
      <x:c r="N131" s="14">
        <x:v>0</x:v>
      </x:c>
      <x:c r="O131" t="s">
        <x:v>449</x:v>
      </x:c>
      <x:c r="P131">
        <x:v>1000</x:v>
      </x:c>
      <x:c r="Q131" t="s">
        <x:v>778</x:v>
      </x:c>
      <x:c r="AA131" t="s">
        <x:v>816</x:v>
      </x:c>
      <x:c r="AB131" s="14">
        <x:v>28</x:v>
      </x:c>
    </x:row>
    <x:row r="132">
      <x:c r="C132" s="1"/>
      <x:c r="D132" s="1"/>
      <x:c r="E132" s="1"/>
      <x:c r="F132" s="1"/>
      <x:c r="G132" s="1"/>
      <x:c r="H132" s="5"/>
      <x:c r="M132" t="s">
        <x:v>817</x:v>
      </x:c>
      <x:c r="N132" s="14">
        <x:v>4</x:v>
      </x:c>
      <x:c r="O132" t="s">
        <x:v>449</x:v>
      </x:c>
      <x:c r="P132">
        <x:v>4</x:v>
      </x:c>
      <x:c r="Q132" t="s">
        <x:v>778</x:v>
      </x:c>
      <x:c r="AA132" t="s">
        <x:v>818</x:v>
      </x:c>
      <x:c r="AB132" s="14">
        <x:v>11016.8</x:v>
      </x:c>
    </x:row>
    <x:row r="133">
      <x:c r="C133" s="1"/>
      <x:c r="D133" s="1"/>
      <x:c r="E133" s="1"/>
      <x:c r="F133" s="1"/>
      <x:c r="G133" s="1"/>
      <x:c r="H133" s="5"/>
      <x:c r="M133" t="s">
        <x:v>819</x:v>
      </x:c>
      <x:c r="N133" s="14">
        <x:v>3772</x:v>
      </x:c>
      <x:c r="O133" t="s">
        <x:v>449</x:v>
      </x:c>
      <x:c r="P133">
        <x:v>3772</x:v>
      </x:c>
      <x:c r="Q133" t="s">
        <x:v>778</x:v>
      </x:c>
      <x:c r="AA133" t="s">
        <x:v>820</x:v>
      </x:c>
      <x:c r="AB133" s="14">
        <x:v>11602.8</x:v>
      </x:c>
    </x:row>
    <x:row r="134">
      <x:c r="C134" s="1"/>
      <x:c r="D134" s="1"/>
      <x:c r="E134" s="1"/>
      <x:c r="F134" s="1"/>
      <x:c r="G134" s="1"/>
      <x:c r="H134" s="5"/>
      <x:c r="K134" t="s">
        <x:v>821</x:v>
      </x:c>
      <x:c r="L134" s="14">
        <x:v>0.95</x:v>
      </x:c>
      <x:c r="M134" t="s">
        <x:v>822</x:v>
      </x:c>
      <x:c r="N134" s="14">
        <x:v>506</x:v>
      </x:c>
      <x:c r="O134" t="s">
        <x:v>449</x:v>
      </x:c>
      <x:c r="P134">
        <x:v>506</x:v>
      </x:c>
      <x:c r="Q134" t="s">
        <x:v>778</x:v>
      </x:c>
      <x:c r="AA134" t="s">
        <x:v>823</x:v>
      </x:c>
      <x:c r="AB134" s="14">
        <x:v>990.16</x:v>
      </x:c>
    </x:row>
    <x:row r="135">
      <x:c r="C135" s="1"/>
      <x:c r="D135" s="1"/>
      <x:c r="E135" s="1"/>
      <x:c r="F135" s="1"/>
      <x:c r="G135" s="1"/>
      <x:c r="H135" s="5"/>
      <x:c r="K135" t="s">
        <x:v>824</x:v>
      </x:c>
      <x:c r="L135" s="14">
        <x:v>0.98</x:v>
      </x:c>
      <x:c r="M135" t="s">
        <x:v>825</x:v>
      </x:c>
      <x:c r="N135" s="14">
        <x:v>5923</x:v>
      </x:c>
      <x:c r="O135" t="s">
        <x:v>449</x:v>
      </x:c>
      <x:c r="P135">
        <x:v>5923</x:v>
      </x:c>
      <x:c r="Q135" t="s">
        <x:v>778</x:v>
      </x:c>
      <x:c r="AA135" t="s">
        <x:v>826</x:v>
      </x:c>
      <x:c r="AB135" s="14">
        <x:v>802.7</x:v>
      </x:c>
    </x:row>
    <x:row r="136">
      <x:c r="C136" s="1"/>
      <x:c r="D136" s="1"/>
      <x:c r="E136" s="1"/>
      <x:c r="F136" s="1"/>
      <x:c r="G136" s="1"/>
      <x:c r="H136" s="5"/>
      <x:c r="L136" s="14"/>
      <x:c r="M136" t="s">
        <x:v>827</x:v>
      </x:c>
      <x:c r="N136" s="14">
        <x:v>706</x:v>
      </x:c>
      <x:c r="O136" t="s">
        <x:v>449</x:v>
      </x:c>
      <x:c r="P136">
        <x:v>706</x:v>
      </x:c>
      <x:c r="Q136" t="s">
        <x:v>778</x:v>
      </x:c>
      <x:c r="AA136" t="s">
        <x:v>828</x:v>
      </x:c>
      <x:c r="AB136" s="14">
        <x:v>654.36</x:v>
      </x:c>
    </x:row>
    <x:row r="137">
      <x:c r="C137" s="1"/>
      <x:c r="D137" s="1"/>
      <x:c r="E137" s="1"/>
      <x:c r="F137" s="1"/>
      <x:c r="G137" s="1"/>
      <x:c r="H137" s="5"/>
      <x:c r="M137" t="s">
        <x:v>829</x:v>
      </x:c>
      <x:c r="N137" s="14">
        <x:v>10911</x:v>
      </x:c>
      <x:c r="O137" t="s">
        <x:v>449</x:v>
      </x:c>
      <x:c r="P137">
        <x:v>10911</x:v>
      </x:c>
      <x:c r="Q137" t="s">
        <x:v>778</x:v>
      </x:c>
      <x:c r="AA137" t="s">
        <x:v>830</x:v>
      </x:c>
      <x:c r="AB137" s="14">
        <x:v>653.35</x:v>
      </x:c>
    </x:row>
    <x:row r="138">
      <x:c r="C138" s="1"/>
      <x:c r="D138" s="1"/>
      <x:c r="E138" s="1"/>
      <x:c r="F138" s="1"/>
      <x:c r="G138" s="1"/>
      <x:c r="H138" s="5"/>
      <x:c r="M138" t="s">
        <x:v>831</x:v>
      </x:c>
      <x:c r="N138" s="14">
        <x:v>7996</x:v>
      </x:c>
      <x:c r="O138" t="s">
        <x:v>449</x:v>
      </x:c>
      <x:c r="P138">
        <x:v>7996</x:v>
      </x:c>
      <x:c r="Q138" t="s">
        <x:v>778</x:v>
      </x:c>
      <x:c r="AA138" t="s">
        <x:v>832</x:v>
      </x:c>
      <x:c r="AB138" s="14">
        <x:v>42.41</x:v>
      </x:c>
    </x:row>
    <x:row r="139">
      <x:c r="C139" s="1"/>
      <x:c r="D139" s="1"/>
      <x:c r="E139" s="1"/>
      <x:c r="F139" s="1"/>
      <x:c r="G139" s="1"/>
      <x:c r="H139" s="5"/>
      <x:c r="M139" t="s">
        <x:v>833</x:v>
      </x:c>
      <x:c r="N139" s="14">
        <x:v>2555</x:v>
      </x:c>
      <x:c r="O139" t="s">
        <x:v>449</x:v>
      </x:c>
      <x:c r="P139">
        <x:v>2555</x:v>
      </x:c>
      <x:c r="Q139" t="s">
        <x:v>778</x:v>
      </x:c>
      <x:c r="AA139" t="s">
        <x:v>834</x:v>
      </x:c>
      <x:c r="AB139" s="14">
        <x:v>20.61</x:v>
      </x:c>
    </x:row>
    <x:row r="140">
      <x:c r="C140" s="1"/>
      <x:c r="D140" s="1"/>
      <x:c r="E140" s="1"/>
      <x:c r="F140" s="1"/>
      <x:c r="G140" s="1"/>
      <x:c r="H140" s="5"/>
      <x:c r="M140" t="s">
        <x:v>835</x:v>
      </x:c>
      <x:c r="N140" s="14">
        <x:v>2404</x:v>
      </x:c>
      <x:c r="O140" t="s">
        <x:v>449</x:v>
      </x:c>
      <x:c r="P140">
        <x:v>2404</x:v>
      </x:c>
      <x:c r="Q140" t="s">
        <x:v>778</x:v>
      </x:c>
      <x:c r="AA140" t="s">
        <x:v>836</x:v>
      </x:c>
      <x:c r="AB140" s="14">
        <x:v>-193.75</x:v>
      </x:c>
    </x:row>
    <x:row r="141">
      <x:c r="C141" s="1"/>
      <x:c r="D141" s="1"/>
      <x:c r="E141" s="1"/>
      <x:c r="F141" s="1"/>
      <x:c r="G141" s="1"/>
      <x:c r="H141" s="5"/>
      <x:c r="M141" t="s">
        <x:v>837</x:v>
      </x:c>
      <x:c r="N141" s="14">
        <x:v>13468</x:v>
      </x:c>
      <x:c r="O141" t="s">
        <x:v>449</x:v>
      </x:c>
      <x:c r="P141">
        <x:v>13468</x:v>
      </x:c>
      <x:c r="Q141" t="s">
        <x:v>778</x:v>
      </x:c>
      <x:c r="AA141" t="s">
        <x:v>838</x:v>
      </x:c>
      <x:c r="AB141" s="14">
        <x:v>1555.55</x:v>
      </x:c>
    </x:row>
    <x:row r="142">
      <x:c r="C142" s="1"/>
      <x:c r="D142" s="1"/>
      <x:c r="E142" s="1"/>
      <x:c r="F142" s="1"/>
      <x:c r="G142" s="1"/>
      <x:c r="H142" s="5"/>
      <x:c r="M142" t="s">
        <x:v>839</x:v>
      </x:c>
      <x:c r="N142" s="14">
        <x:v>37334</x:v>
      </x:c>
      <x:c r="O142" t="s">
        <x:v>449</x:v>
      </x:c>
      <x:c r="P142">
        <x:v>37334</x:v>
      </x:c>
      <x:c r="Q142" t="s">
        <x:v>778</x:v>
      </x:c>
      <x:c r="AA142" t="s">
        <x:v>840</x:v>
      </x:c>
      <x:c r="AB142" s="14">
        <x:v>1660.97</x:v>
      </x:c>
    </x:row>
    <x:row r="143">
      <x:c r="C143" s="1"/>
      <x:c r="D143" s="1"/>
      <x:c r="E143" s="1"/>
      <x:c r="F143" s="1"/>
      <x:c r="G143" s="1"/>
      <x:c r="H143" s="5"/>
      <x:c r="M143" t="s">
        <x:v>841</x:v>
      </x:c>
      <x:c r="N143" s="14">
        <x:v>2025</x:v>
      </x:c>
      <x:c r="O143" t="s">
        <x:v>548</x:v>
      </x:c>
      <x:c r="P143">
        <x:v>2025</x:v>
      </x:c>
      <x:c r="Q143" t="s">
        <x:v>778</x:v>
      </x:c>
      <x:c r="AA143" t="s">
        <x:v>842</x:v>
      </x:c>
      <x:c r="AB143" s="14">
        <x:v>196.3</x:v>
      </x:c>
    </x:row>
    <x:row r="144">
      <x:c r="C144" s="1"/>
      <x:c r="D144" s="1"/>
      <x:c r="E144" s="1"/>
      <x:c r="F144" s="1"/>
      <x:c r="G144" s="1"/>
      <x:c r="H144" s="5"/>
      <x:c r="M144" t="s">
        <x:v>843</x:v>
      </x:c>
      <x:c r="N144" s="14">
        <x:v>6974</x:v>
      </x:c>
      <x:c r="O144" t="s">
        <x:v>548</x:v>
      </x:c>
      <x:c r="P144">
        <x:v>6974</x:v>
      </x:c>
      <x:c r="Q144" t="s">
        <x:v>778</x:v>
      </x:c>
      <x:c r="AA144" t="s">
        <x:v>844</x:v>
      </x:c>
      <x:c r="AB144" s="14">
        <x:v>47.21</x:v>
      </x:c>
    </x:row>
    <x:row r="145">
      <x:c r="C145" s="1"/>
      <x:c r="D145" s="1"/>
      <x:c r="E145" s="1"/>
      <x:c r="F145" s="1"/>
      <x:c r="G145" s="1"/>
      <x:c r="H145" s="5"/>
      <x:c r="M145" t="s">
        <x:v>845</x:v>
      </x:c>
      <x:c r="N145" s="14">
        <x:v>1371</x:v>
      </x:c>
      <x:c r="O145" t="s">
        <x:v>548</x:v>
      </x:c>
      <x:c r="P145">
        <x:v>1371</x:v>
      </x:c>
      <x:c r="Q145" t="s">
        <x:v>778</x:v>
      </x:c>
      <x:c r="AA145" t="s">
        <x:v>846</x:v>
      </x:c>
      <x:c r="AB145" s="14">
        <x:v>44.8</x:v>
      </x:c>
    </x:row>
    <x:row r="146">
      <x:c r="C146" s="1"/>
      <x:c r="D146" s="1"/>
      <x:c r="E146" s="1"/>
      <x:c r="F146" s="1"/>
      <x:c r="G146" s="1"/>
      <x:c r="H146" s="5"/>
      <x:c r="M146" t="s">
        <x:v>847</x:v>
      </x:c>
      <x:c r="N146" s="14">
        <x:v>5738</x:v>
      </x:c>
      <x:c r="O146" t="s">
        <x:v>548</x:v>
      </x:c>
      <x:c r="P146">
        <x:v>5738</x:v>
      </x:c>
      <x:c r="Q146" t="s">
        <x:v>778</x:v>
      </x:c>
      <x:c r="AA146" t="s">
        <x:v>848</x:v>
      </x:c>
      <x:c r="AB146" s="14">
        <x:v>94</x:v>
      </x:c>
    </x:row>
    <x:row r="147">
      <x:c r="C147" s="1"/>
      <x:c r="D147" s="1"/>
      <x:c r="E147" s="1"/>
      <x:c r="F147" s="1"/>
      <x:c r="G147" s="1"/>
      <x:c r="H147" s="5"/>
      <x:c r="M147" t="s">
        <x:v>849</x:v>
      </x:c>
      <x:c r="N147" s="14">
        <x:v>7726</x:v>
      </x:c>
      <x:c r="O147" t="s">
        <x:v>548</x:v>
      </x:c>
      <x:c r="P147">
        <x:v>7726</x:v>
      </x:c>
      <x:c r="Q147" t="s">
        <x:v>778</x:v>
      </x:c>
      <x:c r="AA147" t="s">
        <x:v>850</x:v>
      </x:c>
      <x:c r="AB147" s="14">
        <x:v>23</x:v>
      </x:c>
    </x:row>
    <x:row r="148">
      <x:c r="C148" s="1"/>
      <x:c r="D148" s="1"/>
      <x:c r="E148" s="1"/>
      <x:c r="F148" s="1"/>
      <x:c r="G148" s="1"/>
      <x:c r="H148" s="5"/>
      <x:c r="M148" t="s">
        <x:v>851</x:v>
      </x:c>
      <x:c r="N148" s="14">
        <x:v>2206</x:v>
      </x:c>
      <x:c r="O148" t="s">
        <x:v>548</x:v>
      </x:c>
      <x:c r="P148">
        <x:v>2206</x:v>
      </x:c>
      <x:c r="Q148" t="s">
        <x:v>778</x:v>
      </x:c>
      <x:c r="AA148" t="s">
        <x:v>852</x:v>
      </x:c>
      <x:c r="AB148" s="14">
        <x:v>12.89</x:v>
      </x:c>
    </x:row>
    <x:row r="149">
      <x:c r="C149" s="1"/>
      <x:c r="D149" s="1"/>
      <x:c r="E149" s="1"/>
      <x:c r="F149" s="1"/>
      <x:c r="G149" s="1"/>
      <x:c r="H149" s="5"/>
      <x:c r="M149" t="s">
        <x:v>853</x:v>
      </x:c>
      <x:c r="N149" s="14">
        <x:v>24015</x:v>
      </x:c>
      <x:c r="O149" t="s">
        <x:v>548</x:v>
      </x:c>
      <x:c r="P149">
        <x:v>24015</x:v>
      </x:c>
      <x:c r="Q149" t="s">
        <x:v>778</x:v>
      </x:c>
      <x:c r="AA149" t="s">
        <x:v>854</x:v>
      </x:c>
      <x:c r="AB149" s="14">
        <x:v>36</x:v>
      </x:c>
    </x:row>
    <x:row r="150">
      <x:c r="C150" s="1"/>
      <x:c r="D150" s="1"/>
      <x:c r="E150" s="1"/>
      <x:c r="F150" s="1"/>
      <x:c r="G150" s="1"/>
      <x:c r="H150" s="5"/>
      <x:c r="M150" t="s">
        <x:v>855</x:v>
      </x:c>
      <x:c r="N150" s="14">
        <x:v>4843</x:v>
      </x:c>
      <x:c r="O150" t="s">
        <x:v>548</x:v>
      </x:c>
      <x:c r="P150">
        <x:v>4843</x:v>
      </x:c>
      <x:c r="Q150" t="s">
        <x:v>778</x:v>
      </x:c>
      <x:c r="AA150" t="s">
        <x:v>856</x:v>
      </x:c>
      <x:c r="AB150" s="14" t="s">
        <x:v>857</x:v>
      </x:c>
    </x:row>
    <x:row r="151">
      <x:c r="C151" s="1"/>
      <x:c r="D151" s="1"/>
      <x:c r="E151" s="1"/>
      <x:c r="F151" s="1"/>
      <x:c r="G151" s="1"/>
      <x:c r="H151" s="5"/>
      <x:c r="M151" t="s">
        <x:v>858</x:v>
      </x:c>
      <x:c r="N151" s="14">
        <x:v>2894</x:v>
      </x:c>
      <x:c r="O151" t="s">
        <x:v>548</x:v>
      </x:c>
      <x:c r="P151">
        <x:v>2894</x:v>
      </x:c>
      <x:c r="Q151" t="s">
        <x:v>778</x:v>
      </x:c>
      <x:c r="AA151" t="s">
        <x:v>859</x:v>
      </x:c>
      <x:c r="AB151" s="14">
        <x:v>2.74</x:v>
      </x:c>
    </x:row>
    <x:row r="152">
      <x:c r="C152" s="1"/>
      <x:c r="D152" s="1"/>
      <x:c r="E152" s="1"/>
      <x:c r="F152" s="1"/>
      <x:c r="G152" s="1"/>
      <x:c r="H152" s="5"/>
      <x:c r="M152" t="s">
        <x:v>860</x:v>
      </x:c>
      <x:c r="N152" s="14">
        <x:v>259</x:v>
      </x:c>
      <x:c r="O152" t="s">
        <x:v>548</x:v>
      </x:c>
      <x:c r="P152">
        <x:v>259</x:v>
      </x:c>
      <x:c r="Q152" t="s">
        <x:v>778</x:v>
      </x:c>
      <x:c r="AA152" t="s">
        <x:v>861</x:v>
      </x:c>
      <x:c r="AB152" s="14">
        <x:v>35.99</x:v>
      </x:c>
    </x:row>
    <x:row r="153">
      <x:c r="C153" s="1"/>
      <x:c r="D153" s="1"/>
      <x:c r="E153" s="1"/>
      <x:c r="F153" s="1"/>
      <x:c r="G153" s="1"/>
      <x:c r="H153" s="5"/>
      <x:c r="M153" t="s">
        <x:v>862</x:v>
      </x:c>
      <x:c r="N153" s="14">
        <x:v>240</x:v>
      </x:c>
      <x:c r="O153" t="s">
        <x:v>548</x:v>
      </x:c>
      <x:c r="P153">
        <x:v>240</x:v>
      </x:c>
      <x:c r="Q153" t="s">
        <x:v>778</x:v>
      </x:c>
      <x:c r="AA153" t="s">
        <x:v>863</x:v>
      </x:c>
      <x:c r="AB153" s="14" t="s">
        <x:v>864</x:v>
      </x:c>
    </x:row>
    <x:row r="154">
      <x:c r="C154" s="1"/>
      <x:c r="D154" s="1"/>
      <x:c r="E154" s="1"/>
      <x:c r="F154" s="1"/>
      <x:c r="G154" s="1"/>
      <x:c r="H154" s="5"/>
      <x:c r="M154" t="s">
        <x:v>865</x:v>
      </x:c>
      <x:c r="N154" s="14">
        <x:v>5536</x:v>
      </x:c>
      <x:c r="O154" t="s">
        <x:v>548</x:v>
      </x:c>
      <x:c r="P154">
        <x:v>5536</x:v>
      </x:c>
      <x:c r="Q154" t="s">
        <x:v>778</x:v>
      </x:c>
    </x:row>
    <x:row r="155">
      <x:c r="C155" s="1"/>
      <x:c r="D155" s="1"/>
      <x:c r="E155" s="1"/>
      <x:c r="F155" s="1"/>
      <x:c r="G155" s="1"/>
      <x:c r="H155" s="5"/>
      <x:c r="M155" t="s">
        <x:v>866</x:v>
      </x:c>
      <x:c r="N155" s="14">
        <x:v>37787</x:v>
      </x:c>
      <x:c r="O155" t="s">
        <x:v>548</x:v>
      </x:c>
      <x:c r="P155">
        <x:v>37787</x:v>
      </x:c>
      <x:c r="Q155" t="s">
        <x:v>778</x:v>
      </x:c>
    </x:row>
    <x:row r="156">
      <x:c r="C156" s="1"/>
      <x:c r="D156" s="1"/>
      <x:c r="E156" s="1"/>
      <x:c r="F156" s="1"/>
      <x:c r="G156" s="1"/>
      <x:c r="H156" s="5"/>
      <x:c r="M156" t="s">
        <x:v>867</x:v>
      </x:c>
      <x:c r="N156" s="14">
        <x:v>999</x:v>
      </x:c>
      <x:c r="O156" t="s">
        <x:v>548</x:v>
      </x:c>
      <x:c r="P156">
        <x:v>999</x:v>
      </x:c>
      <x:c r="Q156" t="s">
        <x:v>778</x:v>
      </x:c>
    </x:row>
    <x:row r="157">
      <x:c r="C157" s="1"/>
      <x:c r="D157" s="1"/>
      <x:c r="E157" s="1"/>
      <x:c r="F157" s="1"/>
      <x:c r="G157" s="1"/>
      <x:c r="H157" s="5"/>
      <x:c r="M157" t="s">
        <x:v>868</x:v>
      </x:c>
      <x:c r="N157" s="14">
        <x:v>0</x:v>
      </x:c>
      <x:c r="O157" t="s">
        <x:v>548</x:v>
      </x:c>
      <x:c r="P157">
        <x:v>49</x:v>
      </x:c>
      <x:c r="Q157" t="s">
        <x:v>778</x:v>
      </x:c>
    </x:row>
    <x:row r="158">
      <x:c r="C158" s="1"/>
      <x:c r="D158" s="1"/>
      <x:c r="E158" s="1"/>
      <x:c r="F158" s="1"/>
      <x:c r="G158" s="1"/>
      <x:c r="H158" s="5"/>
      <x:c r="M158" t="s">
        <x:v>869</x:v>
      </x:c>
      <x:c r="N158" s="14">
        <x:v>3717</x:v>
      </x:c>
      <x:c r="O158" t="s">
        <x:v>548</x:v>
      </x:c>
      <x:c r="P158">
        <x:v>3717</x:v>
      </x:c>
      <x:c r="Q158" t="s">
        <x:v>778</x:v>
      </x:c>
    </x:row>
    <x:row r="159">
      <x:c r="C159" s="1"/>
      <x:c r="D159" s="1"/>
      <x:c r="E159" s="1"/>
      <x:c r="F159" s="1"/>
      <x:c r="G159" s="1"/>
      <x:c r="H159" s="5"/>
      <x:c r="M159" t="s">
        <x:v>870</x:v>
      </x:c>
      <x:c r="N159" s="14">
        <x:v>513</x:v>
      </x:c>
      <x:c r="O159" t="s">
        <x:v>548</x:v>
      </x:c>
      <x:c r="P159">
        <x:v>513</x:v>
      </x:c>
      <x:c r="Q159" t="s">
        <x:v>778</x:v>
      </x:c>
    </x:row>
    <x:row r="160">
      <x:c r="C160" s="1"/>
      <x:c r="D160" s="1"/>
      <x:c r="E160" s="1"/>
      <x:c r="F160" s="1"/>
      <x:c r="G160" s="1"/>
      <x:c r="H160" s="5"/>
      <x:c r="M160" t="s">
        <x:v>871</x:v>
      </x:c>
      <x:c r="N160" s="14">
        <x:v>5919</x:v>
      </x:c>
      <x:c r="O160" t="s">
        <x:v>548</x:v>
      </x:c>
      <x:c r="P160">
        <x:v>5919</x:v>
      </x:c>
      <x:c r="Q160" t="s">
        <x:v>778</x:v>
      </x:c>
    </x:row>
    <x:row r="161">
      <x:c r="C161" s="1"/>
      <x:c r="D161" s="1"/>
      <x:c r="E161" s="1"/>
      <x:c r="F161" s="1"/>
      <x:c r="G161" s="1"/>
      <x:c r="H161" s="5"/>
      <x:c r="M161" t="s">
        <x:v>872</x:v>
      </x:c>
      <x:c r="N161" s="14">
        <x:v>492</x:v>
      </x:c>
      <x:c r="O161" t="s">
        <x:v>548</x:v>
      </x:c>
      <x:c r="P161">
        <x:v>492</x:v>
      </x:c>
      <x:c r="Q161" t="s">
        <x:v>778</x:v>
      </x:c>
    </x:row>
    <x:row r="162">
      <x:c r="C162" s="1"/>
      <x:c r="D162" s="1"/>
      <x:c r="E162" s="1"/>
      <x:c r="F162" s="1"/>
      <x:c r="G162" s="1"/>
      <x:c r="H162" s="5"/>
      <x:c r="M162" t="s">
        <x:v>873</x:v>
      </x:c>
      <x:c r="N162" s="14">
        <x:v>11640</x:v>
      </x:c>
      <x:c r="O162" t="s">
        <x:v>548</x:v>
      </x:c>
      <x:c r="P162">
        <x:v>11640</x:v>
      </x:c>
      <x:c r="Q162" t="s">
        <x:v>778</x:v>
      </x:c>
    </x:row>
    <x:row r="163">
      <x:c r="C163" s="1"/>
      <x:c r="D163" s="1"/>
      <x:c r="E163" s="1"/>
      <x:c r="F163" s="1"/>
      <x:c r="G163" s="1"/>
      <x:c r="H163" s="5"/>
      <x:c r="M163" t="s">
        <x:v>874</x:v>
      </x:c>
      <x:c r="N163" s="14">
        <x:v>7016</x:v>
      </x:c>
      <x:c r="O163" t="s">
        <x:v>548</x:v>
      </x:c>
      <x:c r="P163">
        <x:v>7016</x:v>
      </x:c>
      <x:c r="Q163" t="s">
        <x:v>778</x:v>
      </x:c>
    </x:row>
    <x:row r="164">
      <x:c r="C164" s="1"/>
      <x:c r="D164" s="1"/>
      <x:c r="E164" s="1"/>
      <x:c r="F164" s="1"/>
      <x:c r="G164" s="1"/>
      <x:c r="H164" s="5"/>
      <x:c r="M164" t="s">
        <x:v>875</x:v>
      </x:c>
      <x:c r="N164" s="14">
        <x:v>2754</x:v>
      </x:c>
      <x:c r="O164" t="s">
        <x:v>548</x:v>
      </x:c>
      <x:c r="P164">
        <x:v>2754</x:v>
      </x:c>
      <x:c r="Q164" t="s">
        <x:v>778</x:v>
      </x:c>
    </x:row>
    <x:row r="165">
      <x:c r="C165" s="1"/>
      <x:c r="D165" s="1"/>
      <x:c r="E165" s="1"/>
      <x:c r="F165" s="1"/>
      <x:c r="G165" s="1"/>
      <x:c r="H165" s="5"/>
      <x:c r="M165" t="s">
        <x:v>876</x:v>
      </x:c>
      <x:c r="N165" s="14">
        <x:v>2292</x:v>
      </x:c>
      <x:c r="O165" t="s">
        <x:v>548</x:v>
      </x:c>
      <x:c r="P165">
        <x:v>2292</x:v>
      </x:c>
      <x:c r="Q165" t="s">
        <x:v>778</x:v>
      </x:c>
    </x:row>
    <x:row r="166">
      <x:c r="C166" s="1"/>
      <x:c r="D166" s="1"/>
      <x:c r="E166" s="1"/>
      <x:c r="F166" s="1"/>
      <x:c r="G166" s="1"/>
      <x:c r="H166" s="5"/>
      <x:c r="M166" t="s">
        <x:v>877</x:v>
      </x:c>
      <x:c r="N166" s="14">
        <x:v>14085</x:v>
      </x:c>
      <x:c r="O166" t="s">
        <x:v>548</x:v>
      </x:c>
      <x:c r="P166">
        <x:v>14085</x:v>
      </x:c>
      <x:c r="Q166" t="s">
        <x:v>778</x:v>
      </x:c>
    </x:row>
    <x:row r="167">
      <x:c r="C167" s="1"/>
      <x:c r="D167" s="1"/>
      <x:c r="E167" s="1"/>
      <x:c r="F167" s="1"/>
      <x:c r="G167" s="1"/>
      <x:c r="H167" s="5"/>
      <x:c r="M167" t="s">
        <x:v>878</x:v>
      </x:c>
      <x:c r="N167" s="14">
        <x:v>37787</x:v>
      </x:c>
      <x:c r="O167" t="s">
        <x:v>548</x:v>
      </x:c>
      <x:c r="P167">
        <x:v>37787</x:v>
      </x:c>
      <x:c r="Q167" t="s">
        <x:v>778</x:v>
      </x:c>
    </x:row>
    <x:row r="168">
      <x:c r="C168" s="1"/>
      <x:c r="D168" s="1"/>
      <x:c r="E168" s="1"/>
      <x:c r="F168" s="1"/>
      <x:c r="G168" s="1"/>
      <x:c r="H168" s="5"/>
      <x:c r="M168" t="s">
        <x:v>879</x:v>
      </x:c>
      <x:c r="N168" s="14">
        <x:v>2026</x:v>
      </x:c>
      <x:c r="O168" t="s">
        <x:v>626</x:v>
      </x:c>
      <x:c r="P168">
        <x:v>2026</x:v>
      </x:c>
      <x:c r="Q168" t="s">
        <x:v>778</x:v>
      </x:c>
    </x:row>
    <x:row r="169">
      <x:c r="C169" s="1"/>
      <x:c r="D169" s="1"/>
      <x:c r="E169" s="1"/>
      <x:c r="F169" s="1"/>
      <x:c r="G169" s="1"/>
      <x:c r="H169" s="5"/>
      <x:c r="M169" t="s">
        <x:v>880</x:v>
      </x:c>
      <x:c r="N169" s="14">
        <x:v>6660</x:v>
      </x:c>
      <x:c r="O169" t="s">
        <x:v>626</x:v>
      </x:c>
      <x:c r="P169">
        <x:v>6660</x:v>
      </x:c>
      <x:c r="Q169" t="s">
        <x:v>778</x:v>
      </x:c>
    </x:row>
    <x:row r="170">
      <x:c r="C170" s="1"/>
      <x:c r="D170" s="1"/>
      <x:c r="E170" s="1"/>
      <x:c r="F170" s="1"/>
      <x:c r="G170" s="1"/>
      <x:c r="H170" s="5"/>
      <x:c r="M170" t="s">
        <x:v>881</x:v>
      </x:c>
      <x:c r="N170" s="14">
        <x:v>1397</x:v>
      </x:c>
      <x:c r="O170" t="s">
        <x:v>626</x:v>
      </x:c>
      <x:c r="P170">
        <x:v>1397</x:v>
      </x:c>
      <x:c r="Q170" t="s">
        <x:v>778</x:v>
      </x:c>
    </x:row>
    <x:row r="171">
      <x:c r="C171" s="1"/>
      <x:c r="D171" s="1"/>
      <x:c r="E171" s="1"/>
      <x:c r="F171" s="1"/>
      <x:c r="G171" s="1"/>
      <x:c r="H171" s="5"/>
      <x:c r="M171" t="s">
        <x:v>882</x:v>
      </x:c>
      <x:c r="N171" s="14">
        <x:v>5369</x:v>
      </x:c>
      <x:c r="O171" t="s">
        <x:v>626</x:v>
      </x:c>
      <x:c r="P171">
        <x:v>5369</x:v>
      </x:c>
      <x:c r="Q171" t="s">
        <x:v>778</x:v>
      </x:c>
    </x:row>
    <x:row r="172">
      <x:c r="C172" s="1"/>
      <x:c r="D172" s="1"/>
      <x:c r="E172" s="1"/>
      <x:c r="F172" s="1"/>
      <x:c r="G172" s="1"/>
      <x:c r="H172" s="5"/>
      <x:c r="M172" t="s">
        <x:v>883</x:v>
      </x:c>
      <x:c r="N172" s="14">
        <x:v>7487</x:v>
      </x:c>
      <x:c r="O172" t="s">
        <x:v>626</x:v>
      </x:c>
      <x:c r="P172">
        <x:v>7487</x:v>
      </x:c>
      <x:c r="Q172" t="s">
        <x:v>778</x:v>
      </x:c>
    </x:row>
    <x:row r="173">
      <x:c r="C173" s="1"/>
      <x:c r="D173" s="1"/>
      <x:c r="E173" s="1"/>
      <x:c r="F173" s="1"/>
      <x:c r="G173" s="1"/>
      <x:c r="H173" s="5"/>
      <x:c r="M173" t="s">
        <x:v>884</x:v>
      </x:c>
      <x:c r="N173" s="14">
        <x:v>2271</x:v>
      </x:c>
      <x:c r="O173" t="s">
        <x:v>626</x:v>
      </x:c>
      <x:c r="P173">
        <x:v>2271</x:v>
      </x:c>
      <x:c r="Q173" t="s">
        <x:v>778</x:v>
      </x:c>
    </x:row>
    <x:row r="174">
      <x:c r="C174" s="1"/>
      <x:c r="D174" s="1"/>
      <x:c r="E174" s="1"/>
      <x:c r="F174" s="1"/>
      <x:c r="G174" s="1"/>
      <x:c r="H174" s="5"/>
      <x:c r="M174" t="s">
        <x:v>885</x:v>
      </x:c>
      <x:c r="N174" s="14">
        <x:v>23184</x:v>
      </x:c>
      <x:c r="O174" t="s">
        <x:v>626</x:v>
      </x:c>
      <x:c r="P174">
        <x:v>23184</x:v>
      </x:c>
      <x:c r="Q174" t="s">
        <x:v>778</x:v>
      </x:c>
    </x:row>
    <x:row r="175">
      <x:c r="C175" s="1"/>
      <x:c r="D175" s="1"/>
      <x:c r="E175" s="1"/>
      <x:c r="F175" s="1"/>
      <x:c r="G175" s="1"/>
      <x:c r="H175" s="5"/>
      <x:c r="M175" t="s">
        <x:v>886</x:v>
      </x:c>
      <x:c r="N175" s="14">
        <x:v>4766</x:v>
      </x:c>
      <x:c r="O175" t="s">
        <x:v>626</x:v>
      </x:c>
      <x:c r="P175">
        <x:v>4766</x:v>
      </x:c>
      <x:c r="Q175" t="s">
        <x:v>778</x:v>
      </x:c>
    </x:row>
    <x:row r="176">
      <x:c r="C176" s="1"/>
      <x:c r="D176" s="1"/>
      <x:c r="E176" s="1"/>
      <x:c r="F176" s="1"/>
      <x:c r="G176" s="1"/>
      <x:c r="H176" s="5"/>
      <x:c r="M176" t="s">
        <x:v>887</x:v>
      </x:c>
      <x:c r="N176" s="14">
        <x:v>2886</x:v>
      </x:c>
      <x:c r="O176" t="s">
        <x:v>626</x:v>
      </x:c>
      <x:c r="P176">
        <x:v>2886</x:v>
      </x:c>
      <x:c r="Q176" t="s">
        <x:v>778</x:v>
      </x:c>
    </x:row>
    <x:row r="177">
      <x:c r="C177" s="1"/>
      <x:c r="D177" s="1"/>
      <x:c r="E177" s="1"/>
      <x:c r="F177" s="1"/>
      <x:c r="G177" s="1"/>
      <x:c r="H177" s="5"/>
      <x:c r="M177" t="s">
        <x:v>888</x:v>
      </x:c>
      <x:c r="N177" s="14">
        <x:v>259</x:v>
      </x:c>
      <x:c r="O177" t="s">
        <x:v>626</x:v>
      </x:c>
      <x:c r="P177">
        <x:v>259</x:v>
      </x:c>
      <x:c r="Q177" t="s">
        <x:v>778</x:v>
      </x:c>
    </x:row>
    <x:row r="178">
      <x:c r="C178" s="1"/>
      <x:c r="D178" s="1"/>
      <x:c r="E178" s="1"/>
      <x:c r="F178" s="1"/>
      <x:c r="G178" s="1"/>
      <x:c r="H178" s="5"/>
      <x:c r="M178" t="s">
        <x:v>889</x:v>
      </x:c>
      <x:c r="N178" s="14">
        <x:v>240</x:v>
      </x:c>
      <x:c r="O178" t="s">
        <x:v>626</x:v>
      </x:c>
      <x:c r="P178">
        <x:v>240</x:v>
      </x:c>
      <x:c r="Q178" t="s">
        <x:v>778</x:v>
      </x:c>
    </x:row>
    <x:row r="179">
      <x:c r="C179" s="1"/>
      <x:c r="D179" s="1"/>
      <x:c r="E179" s="1"/>
      <x:c r="F179" s="1"/>
      <x:c r="G179" s="1"/>
      <x:c r="H179" s="5"/>
      <x:c r="M179" t="s">
        <x:v>890</x:v>
      </x:c>
      <x:c r="N179" s="14">
        <x:v>5729</x:v>
      </x:c>
      <x:c r="O179" t="s">
        <x:v>626</x:v>
      </x:c>
      <x:c r="P179">
        <x:v>5729</x:v>
      </x:c>
      <x:c r="Q179" t="s">
        <x:v>778</x:v>
      </x:c>
    </x:row>
    <x:row r="180">
      <x:c r="C180" s="1"/>
      <x:c r="D180" s="1"/>
      <x:c r="E180" s="1"/>
      <x:c r="F180" s="1"/>
      <x:c r="G180" s="1"/>
      <x:c r="H180" s="5"/>
      <x:c r="M180" t="s">
        <x:v>891</x:v>
      </x:c>
      <x:c r="N180" s="14">
        <x:v>37064</x:v>
      </x:c>
      <x:c r="O180" t="s">
        <x:v>626</x:v>
      </x:c>
      <x:c r="P180">
        <x:v>37064</x:v>
      </x:c>
      <x:c r="Q180" t="s">
        <x:v>778</x:v>
      </x:c>
    </x:row>
    <x:row r="181">
      <x:c r="C181" s="1"/>
      <x:c r="D181" s="1"/>
      <x:c r="E181" s="1"/>
      <x:c r="F181" s="1"/>
      <x:c r="G181" s="1"/>
      <x:c r="H181" s="5"/>
      <x:c r="M181" t="s">
        <x:v>892</x:v>
      </x:c>
      <x:c r="N181" s="14">
        <x:v>999</x:v>
      </x:c>
      <x:c r="O181" t="s">
        <x:v>626</x:v>
      </x:c>
      <x:c r="P181">
        <x:v>999</x:v>
      </x:c>
      <x:c r="Q181" t="s">
        <x:v>778</x:v>
      </x:c>
    </x:row>
    <x:row r="182">
      <x:c r="C182" s="1"/>
      <x:c r="D182" s="1"/>
      <x:c r="E182" s="1"/>
      <x:c r="F182" s="1"/>
      <x:c r="G182" s="1"/>
      <x:c r="H182" s="5"/>
      <x:c r="M182" t="s">
        <x:v>893</x:v>
      </x:c>
      <x:c r="N182" s="14">
        <x:v>0</x:v>
      </x:c>
      <x:c r="O182" t="s">
        <x:v>626</x:v>
      </x:c>
      <x:c r="P182">
        <x:v>4</x:v>
      </x:c>
      <x:c r="Q182" t="s">
        <x:v>778</x:v>
      </x:c>
    </x:row>
    <x:row r="183">
      <x:c r="C183" s="1"/>
      <x:c r="D183" s="1"/>
      <x:c r="E183" s="1"/>
      <x:c r="F183" s="1"/>
      <x:c r="G183" s="1"/>
      <x:c r="H183" s="5"/>
      <x:c r="M183" t="s">
        <x:v>894</x:v>
      </x:c>
      <x:c r="N183" s="14">
        <x:v>2888</x:v>
      </x:c>
      <x:c r="O183" t="s">
        <x:v>626</x:v>
      </x:c>
      <x:c r="P183">
        <x:v>2888</x:v>
      </x:c>
      <x:c r="Q183" t="s">
        <x:v>778</x:v>
      </x:c>
    </x:row>
    <x:row r="184">
      <x:c r="C184" s="1"/>
      <x:c r="D184" s="1"/>
      <x:c r="E184" s="1"/>
      <x:c r="F184" s="1"/>
      <x:c r="G184" s="1"/>
      <x:c r="H184" s="5"/>
      <x:c r="M184" t="s">
        <x:v>895</x:v>
      </x:c>
      <x:c r="N184" s="14">
        <x:v>493</x:v>
      </x:c>
      <x:c r="O184" t="s">
        <x:v>626</x:v>
      </x:c>
      <x:c r="P184">
        <x:v>493</x:v>
      </x:c>
      <x:c r="Q184" t="s">
        <x:v>778</x:v>
      </x:c>
    </x:row>
    <x:row r="185">
      <x:c r="C185" s="1"/>
      <x:c r="D185" s="1"/>
      <x:c r="E185" s="1"/>
      <x:c r="F185" s="1"/>
      <x:c r="G185" s="1"/>
      <x:c r="H185" s="5"/>
      <x:c r="M185" t="s">
        <x:v>896</x:v>
      </x:c>
      <x:c r="N185" s="14">
        <x:v>6183</x:v>
      </x:c>
      <x:c r="O185" t="s">
        <x:v>626</x:v>
      </x:c>
      <x:c r="P185">
        <x:v>6183</x:v>
      </x:c>
      <x:c r="Q185" t="s">
        <x:v>778</x:v>
      </x:c>
    </x:row>
    <x:row r="186">
      <x:c r="C186" s="1"/>
      <x:c r="D186" s="1"/>
      <x:c r="E186" s="1"/>
      <x:c r="F186" s="1"/>
      <x:c r="G186" s="1"/>
      <x:c r="H186" s="5"/>
      <x:c r="M186" t="s">
        <x:v>897</x:v>
      </x:c>
      <x:c r="N186" s="14">
        <x:v>275</x:v>
      </x:c>
      <x:c r="O186" t="s">
        <x:v>626</x:v>
      </x:c>
      <x:c r="P186">
        <x:v>275</x:v>
      </x:c>
      <x:c r="Q186" t="s">
        <x:v>778</x:v>
      </x:c>
    </x:row>
    <x:row r="187">
      <x:c r="C187" s="1"/>
      <x:c r="D187" s="1"/>
      <x:c r="E187" s="1"/>
      <x:c r="F187" s="1"/>
      <x:c r="G187" s="1"/>
      <x:c r="H187" s="5"/>
      <x:c r="M187" t="s">
        <x:v>898</x:v>
      </x:c>
      <x:c r="N187" s="14">
        <x:v>10838</x:v>
      </x:c>
      <x:c r="O187" t="s">
        <x:v>626</x:v>
      </x:c>
      <x:c r="P187">
        <x:v>10838</x:v>
      </x:c>
      <x:c r="Q187" t="s">
        <x:v>778</x:v>
      </x:c>
    </x:row>
    <x:row r="188">
      <x:c r="C188" s="1"/>
      <x:c r="D188" s="1"/>
      <x:c r="E188" s="1"/>
      <x:c r="F188" s="1"/>
      <x:c r="G188" s="1"/>
      <x:c r="H188" s="5"/>
      <x:c r="M188" t="s">
        <x:v>899</x:v>
      </x:c>
      <x:c r="N188" s="14">
        <x:v>7030</x:v>
      </x:c>
      <x:c r="O188" t="s">
        <x:v>626</x:v>
      </x:c>
      <x:c r="P188">
        <x:v>7030</x:v>
      </x:c>
      <x:c r="Q188" t="s">
        <x:v>778</x:v>
      </x:c>
    </x:row>
    <x:row r="189">
      <x:c r="C189" s="1"/>
      <x:c r="D189" s="1"/>
      <x:c r="E189" s="1"/>
      <x:c r="F189" s="1"/>
      <x:c r="G189" s="1"/>
      <x:c r="H189" s="5"/>
      <x:c r="M189" t="s">
        <x:v>900</x:v>
      </x:c>
      <x:c r="N189" s="14">
        <x:v>2656</x:v>
      </x:c>
      <x:c r="O189" t="s">
        <x:v>626</x:v>
      </x:c>
      <x:c r="P189">
        <x:v>2656</x:v>
      </x:c>
      <x:c r="Q189" t="s">
        <x:v>778</x:v>
      </x:c>
    </x:row>
    <x:row r="190">
      <x:c r="C190" s="1"/>
      <x:c r="D190" s="1"/>
      <x:c r="E190" s="1"/>
      <x:c r="F190" s="1"/>
      <x:c r="G190" s="1"/>
      <x:c r="H190" s="5"/>
      <x:c r="M190" t="s">
        <x:v>901</x:v>
      </x:c>
      <x:c r="N190" s="14">
        <x:v>2450</x:v>
      </x:c>
      <x:c r="O190" t="s">
        <x:v>626</x:v>
      </x:c>
      <x:c r="P190">
        <x:v>2450</x:v>
      </x:c>
      <x:c r="Q190" t="s">
        <x:v>778</x:v>
      </x:c>
    </x:row>
    <x:row r="191">
      <x:c r="C191" s="1"/>
      <x:c r="D191" s="1"/>
      <x:c r="E191" s="1"/>
      <x:c r="F191" s="1"/>
      <x:c r="G191" s="1"/>
      <x:c r="H191" s="5"/>
      <x:c r="M191" t="s">
        <x:v>902</x:v>
      </x:c>
      <x:c r="N191" s="14">
        <x:v>14090</x:v>
      </x:c>
      <x:c r="O191" t="s">
        <x:v>626</x:v>
      </x:c>
      <x:c r="P191">
        <x:v>14090</x:v>
      </x:c>
      <x:c r="Q191" t="s">
        <x:v>778</x:v>
      </x:c>
    </x:row>
    <x:row r="192">
      <x:c r="C192" s="1"/>
      <x:c r="D192" s="1"/>
      <x:c r="E192" s="1"/>
      <x:c r="F192" s="1"/>
      <x:c r="G192" s="1"/>
      <x:c r="H192" s="5"/>
      <x:c r="M192" t="s">
        <x:v>903</x:v>
      </x:c>
      <x:c r="N192" s="14">
        <x:v>37064</x:v>
      </x:c>
      <x:c r="O192" t="s">
        <x:v>626</x:v>
      </x:c>
      <x:c r="P192">
        <x:v>37064</x:v>
      </x:c>
      <x:c r="Q192" t="s">
        <x:v>778</x:v>
      </x:c>
    </x:row>
    <x:row r="193">
      <x:c r="C193" s="1"/>
      <x:c r="D193" s="1"/>
      <x:c r="E193" s="1"/>
      <x:c r="F193" s="1"/>
      <x:c r="G193" s="1"/>
      <x:c r="H193" s="5"/>
      <x:c r="M193" t="s">
        <x:v>904</x:v>
      </x:c>
      <x:c r="N193" s="14">
        <x:v>2026</x:v>
      </x:c>
      <x:c r="O193" t="s">
        <x:v>679</x:v>
      </x:c>
      <x:c r="P193">
        <x:v>2026</x:v>
      </x:c>
      <x:c r="Q193" t="s">
        <x:v>778</x:v>
      </x:c>
    </x:row>
    <x:row r="194">
      <x:c r="C194" s="1"/>
      <x:c r="D194" s="1"/>
      <x:c r="E194" s="1"/>
      <x:c r="F194" s="1"/>
      <x:c r="G194" s="1"/>
      <x:c r="H194" s="5"/>
      <x:c r="M194" t="s">
        <x:v>905</x:v>
      </x:c>
      <x:c r="N194" s="14">
        <x:v>7563</x:v>
      </x:c>
      <x:c r="O194" t="s">
        <x:v>679</x:v>
      </x:c>
      <x:c r="P194">
        <x:v>7563</x:v>
      </x:c>
      <x:c r="Q194" t="s">
        <x:v>778</x:v>
      </x:c>
    </x:row>
    <x:row r="195">
      <x:c r="C195" s="1"/>
      <x:c r="D195" s="1"/>
      <x:c r="E195" s="1"/>
      <x:c r="F195" s="1"/>
      <x:c r="G195" s="1"/>
      <x:c r="H195" s="5"/>
      <x:c r="M195" t="s">
        <x:v>906</x:v>
      </x:c>
      <x:c r="N195" s="14">
        <x:v>1464</x:v>
      </x:c>
      <x:c r="O195" t="s">
        <x:v>679</x:v>
      </x:c>
      <x:c r="P195">
        <x:v>1464</x:v>
      </x:c>
      <x:c r="Q195" t="s">
        <x:v>778</x:v>
      </x:c>
    </x:row>
    <x:row r="196">
      <x:c r="C196" s="1"/>
      <x:c r="D196" s="1"/>
      <x:c r="E196" s="1"/>
      <x:c r="F196" s="1"/>
      <x:c r="G196" s="1"/>
      <x:c r="H196" s="5"/>
      <x:c r="M196" t="s">
        <x:v>907</x:v>
      </x:c>
      <x:c r="N196" s="14">
        <x:v>5931</x:v>
      </x:c>
      <x:c r="O196" t="s">
        <x:v>679</x:v>
      </x:c>
      <x:c r="P196">
        <x:v>5931</x:v>
      </x:c>
      <x:c r="Q196" t="s">
        <x:v>778</x:v>
      </x:c>
    </x:row>
    <x:row r="197">
      <x:c r="C197" s="1"/>
      <x:c r="D197" s="1"/>
      <x:c r="E197" s="1"/>
      <x:c r="F197" s="1"/>
      <x:c r="G197" s="1"/>
      <x:c r="H197" s="5"/>
      <x:c r="M197" t="s">
        <x:v>908</x:v>
      </x:c>
      <x:c r="N197" s="14">
        <x:v>7501</x:v>
      </x:c>
      <x:c r="O197" t="s">
        <x:v>679</x:v>
      </x:c>
      <x:c r="P197">
        <x:v>7501</x:v>
      </x:c>
      <x:c r="Q197" t="s">
        <x:v>778</x:v>
      </x:c>
    </x:row>
    <x:row r="198">
      <x:c r="C198" s="1"/>
      <x:c r="D198" s="1"/>
      <x:c r="E198" s="1"/>
      <x:c r="F198" s="1"/>
      <x:c r="G198" s="1"/>
      <x:c r="H198" s="5"/>
      <x:c r="M198" t="s">
        <x:v>909</x:v>
      </x:c>
      <x:c r="N198" s="14">
        <x:v>2144</x:v>
      </x:c>
      <x:c r="O198" t="s">
        <x:v>679</x:v>
      </x:c>
      <x:c r="P198">
        <x:v>2144</x:v>
      </x:c>
      <x:c r="Q198" t="s">
        <x:v>778</x:v>
      </x:c>
    </x:row>
    <x:row r="199">
      <x:c r="C199" s="1"/>
      <x:c r="D199" s="1"/>
      <x:c r="E199" s="1"/>
      <x:c r="F199" s="1"/>
      <x:c r="G199" s="1"/>
      <x:c r="H199" s="5"/>
      <x:c r="M199" t="s">
        <x:v>910</x:v>
      </x:c>
      <x:c r="N199" s="14">
        <x:v>24603</x:v>
      </x:c>
      <x:c r="O199" t="s">
        <x:v>679</x:v>
      </x:c>
      <x:c r="P199">
        <x:v>24603</x:v>
      </x:c>
      <x:c r="Q199" t="s">
        <x:v>778</x:v>
      </x:c>
    </x:row>
    <x:row r="200">
      <x:c r="C200" s="1"/>
      <x:c r="D200" s="1"/>
      <x:c r="E200" s="1"/>
      <x:c r="F200" s="1"/>
      <x:c r="G200" s="1"/>
      <x:c r="H200" s="5"/>
      <x:c r="M200" t="s">
        <x:v>911</x:v>
      </x:c>
      <x:c r="N200" s="14">
        <x:v>4796</x:v>
      </x:c>
      <x:c r="O200" t="s">
        <x:v>679</x:v>
      </x:c>
      <x:c r="P200">
        <x:v>4796</x:v>
      </x:c>
      <x:c r="Q200" t="s">
        <x:v>778</x:v>
      </x:c>
    </x:row>
    <x:row r="201">
      <x:c r="C201" s="1"/>
      <x:c r="D201" s="1"/>
      <x:c r="E201" s="1"/>
      <x:c r="F201" s="1"/>
      <x:c r="G201" s="1"/>
      <x:c r="H201" s="5"/>
      <x:c r="M201" t="s">
        <x:v>912</x:v>
      </x:c>
      <x:c r="N201" s="14">
        <x:v>2838</x:v>
      </x:c>
      <x:c r="O201" t="s">
        <x:v>679</x:v>
      </x:c>
      <x:c r="P201">
        <x:v>2838</x:v>
      </x:c>
      <x:c r="Q201" t="s">
        <x:v>778</x:v>
      </x:c>
    </x:row>
    <x:row r="202">
      <x:c r="C202" s="1"/>
      <x:c r="D202" s="1"/>
      <x:c r="E202" s="1"/>
      <x:c r="F202" s="1"/>
      <x:c r="G202" s="1"/>
      <x:c r="H202" s="5"/>
      <x:c r="M202" t="s">
        <x:v>913</x:v>
      </x:c>
      <x:c r="N202" s="14">
        <x:v>259</x:v>
      </x:c>
      <x:c r="O202" t="s">
        <x:v>679</x:v>
      </x:c>
      <x:c r="P202">
        <x:v>259</x:v>
      </x:c>
      <x:c r="Q202" t="s">
        <x:v>778</x:v>
      </x:c>
    </x:row>
    <x:row r="203">
      <x:c r="C203" s="1"/>
      <x:c r="D203" s="1"/>
      <x:c r="E203" s="1"/>
      <x:c r="F203" s="1"/>
      <x:c r="G203" s="1"/>
      <x:c r="H203" s="5"/>
      <x:c r="M203" t="s">
        <x:v>914</x:v>
      </x:c>
      <x:c r="N203" s="14">
        <x:v>240</x:v>
      </x:c>
      <x:c r="O203" t="s">
        <x:v>679</x:v>
      </x:c>
      <x:c r="P203">
        <x:v>240</x:v>
      </x:c>
      <x:c r="Q203" t="s">
        <x:v>778</x:v>
      </x:c>
    </x:row>
    <x:row r="204">
      <x:c r="C204" s="1"/>
      <x:c r="D204" s="1"/>
      <x:c r="E204" s="1"/>
      <x:c r="F204" s="1"/>
      <x:c r="G204" s="1"/>
      <x:c r="H204" s="5"/>
      <x:c r="M204" t="s">
        <x:v>915</x:v>
      </x:c>
      <x:c r="N204" s="14">
        <x:v>5674</x:v>
      </x:c>
      <x:c r="O204" t="s">
        <x:v>679</x:v>
      </x:c>
      <x:c r="P204">
        <x:v>5674</x:v>
      </x:c>
      <x:c r="Q204" t="s">
        <x:v>778</x:v>
      </x:c>
    </x:row>
    <x:row r="205">
      <x:c r="C205" s="1"/>
      <x:c r="D205" s="1"/>
      <x:c r="E205" s="1"/>
      <x:c r="F205" s="1"/>
      <x:c r="G205" s="1"/>
      <x:c r="H205" s="5"/>
      <x:c r="M205" t="s">
        <x:v>916</x:v>
      </x:c>
      <x:c r="N205" s="14">
        <x:v>38410</x:v>
      </x:c>
      <x:c r="O205" t="s">
        <x:v>679</x:v>
      </x:c>
      <x:c r="P205">
        <x:v>38410</x:v>
      </x:c>
      <x:c r="Q205" t="s">
        <x:v>778</x:v>
      </x:c>
    </x:row>
    <x:row r="206">
      <x:c r="C206" s="1"/>
      <x:c r="D206" s="1"/>
      <x:c r="E206" s="1"/>
      <x:c r="F206" s="1"/>
      <x:c r="G206" s="1"/>
      <x:c r="H206" s="5"/>
      <x:c r="M206" t="s">
        <x:v>917</x:v>
      </x:c>
      <x:c r="N206" s="14">
        <x:v>2000</x:v>
      </x:c>
      <x:c r="O206" t="s">
        <x:v>679</x:v>
      </x:c>
      <x:c r="P206">
        <x:v>2000</x:v>
      </x:c>
      <x:c r="Q206" t="s">
        <x:v>778</x:v>
      </x:c>
    </x:row>
    <x:row r="207">
      <x:c r="C207" s="1"/>
      <x:c r="D207" s="1"/>
      <x:c r="E207" s="1"/>
      <x:c r="F207" s="1"/>
      <x:c r="G207" s="1"/>
      <x:c r="H207" s="5"/>
      <x:c r="M207" t="s">
        <x:v>918</x:v>
      </x:c>
      <x:c r="N207" s="14">
        <x:v>3600</x:v>
      </x:c>
      <x:c r="O207" t="s">
        <x:v>679</x:v>
      </x:c>
      <x:c r="P207">
        <x:v>3600</x:v>
      </x:c>
      <x:c r="Q207" t="s">
        <x:v>778</x:v>
      </x:c>
    </x:row>
    <x:row r="208">
      <x:c r="C208" s="1"/>
      <x:c r="D208" s="1"/>
      <x:c r="E208" s="1"/>
      <x:c r="F208" s="1"/>
      <x:c r="G208" s="1"/>
      <x:c r="H208" s="5"/>
      <x:c r="M208" t="s">
        <x:v>919</x:v>
      </x:c>
      <x:c r="N208" s="14">
        <x:v>478</x:v>
      </x:c>
      <x:c r="O208" t="s">
        <x:v>679</x:v>
      </x:c>
      <x:c r="P208">
        <x:v>478</x:v>
      </x:c>
      <x:c r="Q208" t="s">
        <x:v>778</x:v>
      </x:c>
    </x:row>
    <x:row r="209">
      <x:c r="C209" s="1"/>
      <x:c r="D209" s="1"/>
      <x:c r="E209" s="1"/>
      <x:c r="F209" s="1"/>
      <x:c r="G209" s="1"/>
      <x:c r="H209" s="5"/>
      <x:c r="M209" t="s">
        <x:v>920</x:v>
      </x:c>
      <x:c r="N209" s="14">
        <x:v>6092</x:v>
      </x:c>
      <x:c r="O209" t="s">
        <x:v>679</x:v>
      </x:c>
      <x:c r="P209">
        <x:v>6092</x:v>
      </x:c>
      <x:c r="Q209" t="s">
        <x:v>778</x:v>
      </x:c>
    </x:row>
    <x:row r="210">
      <x:c r="C210" s="1"/>
      <x:c r="D210" s="1"/>
      <x:c r="E210" s="1"/>
      <x:c r="F210" s="1"/>
      <x:c r="G210" s="1"/>
      <x:c r="H210" s="5"/>
      <x:c r="M210" t="s">
        <x:v>921</x:v>
      </x:c>
      <x:c r="N210" s="14">
        <x:v>377</x:v>
      </x:c>
      <x:c r="O210" t="s">
        <x:v>679</x:v>
      </x:c>
      <x:c r="P210">
        <x:v>377</x:v>
      </x:c>
      <x:c r="Q210" t="s">
        <x:v>778</x:v>
      </x:c>
    </x:row>
    <x:row r="211">
      <x:c r="C211" s="1"/>
      <x:c r="D211" s="1"/>
      <x:c r="E211" s="1"/>
      <x:c r="F211" s="1"/>
      <x:c r="G211" s="1"/>
      <x:c r="H211" s="5"/>
      <x:c r="M211" t="s">
        <x:v>922</x:v>
      </x:c>
      <x:c r="N211" s="14">
        <x:v>12547</x:v>
      </x:c>
      <x:c r="O211" t="s">
        <x:v>679</x:v>
      </x:c>
      <x:c r="P211">
        <x:v>12547</x:v>
      </x:c>
      <x:c r="Q211" t="s">
        <x:v>778</x:v>
      </x:c>
    </x:row>
    <x:row r="212">
      <x:c r="C212" s="1"/>
      <x:c r="D212" s="1"/>
      <x:c r="E212" s="1"/>
      <x:c r="F212" s="1"/>
      <x:c r="G212" s="1"/>
      <x:c r="H212" s="5"/>
      <x:c r="M212" t="s">
        <x:v>923</x:v>
      </x:c>
      <x:c r="N212" s="14">
        <x:v>5942</x:v>
      </x:c>
      <x:c r="O212" t="s">
        <x:v>679</x:v>
      </x:c>
      <x:c r="P212">
        <x:v>5942</x:v>
      </x:c>
      <x:c r="Q212" t="s">
        <x:v>778</x:v>
      </x:c>
    </x:row>
    <x:row r="213">
      <x:c r="C213" s="1"/>
      <x:c r="D213" s="1"/>
      <x:c r="E213" s="1"/>
      <x:c r="F213" s="1"/>
      <x:c r="G213" s="1"/>
      <x:c r="H213" s="5"/>
      <x:c r="M213" t="s">
        <x:v>924</x:v>
      </x:c>
      <x:c r="N213" s="14">
        <x:v>2613</x:v>
      </x:c>
      <x:c r="O213" t="s">
        <x:v>679</x:v>
      </x:c>
      <x:c r="P213">
        <x:v>2613</x:v>
      </x:c>
      <x:c r="Q213" t="s">
        <x:v>778</x:v>
      </x:c>
    </x:row>
    <x:row r="214">
      <x:c r="C214" s="1"/>
      <x:c r="D214" s="1"/>
      <x:c r="E214" s="1"/>
      <x:c r="F214" s="1"/>
      <x:c r="G214" s="1"/>
      <x:c r="H214" s="5"/>
      <x:c r="M214" t="s">
        <x:v>925</x:v>
      </x:c>
      <x:c r="N214" s="14">
        <x:v>2443</x:v>
      </x:c>
      <x:c r="O214" t="s">
        <x:v>679</x:v>
      </x:c>
      <x:c r="P214">
        <x:v>2443</x:v>
      </x:c>
      <x:c r="Q214" t="s">
        <x:v>778</x:v>
      </x:c>
    </x:row>
    <x:row r="215">
      <x:c r="C215" s="1"/>
      <x:c r="D215" s="1"/>
      <x:c r="E215" s="1"/>
      <x:c r="F215" s="1"/>
      <x:c r="G215" s="1"/>
      <x:c r="H215" s="5"/>
      <x:c r="M215" t="s">
        <x:v>926</x:v>
      </x:c>
      <x:c r="N215" s="14">
        <x:v>14865</x:v>
      </x:c>
      <x:c r="O215" t="s">
        <x:v>679</x:v>
      </x:c>
      <x:c r="P215">
        <x:v>14865</x:v>
      </x:c>
      <x:c r="Q215" t="s">
        <x:v>778</x:v>
      </x:c>
    </x:row>
    <x:row r="216">
      <x:c r="C216" s="1"/>
      <x:c r="D216" s="1"/>
      <x:c r="E216" s="1"/>
      <x:c r="F216" s="1"/>
      <x:c r="G216" s="1"/>
      <x:c r="H216" s="5"/>
      <x:c r="M216" t="s">
        <x:v>927</x:v>
      </x:c>
      <x:c r="N216" s="14">
        <x:v>38410</x:v>
      </x:c>
      <x:c r="O216" t="s">
        <x:v>679</x:v>
      </x:c>
      <x:c r="P216">
        <x:v>38410</x:v>
      </x:c>
      <x:c r="Q216" t="s">
        <x:v>778</x:v>
      </x:c>
    </x:row>
    <x:row r="217">
      <x:c r="C217" s="1"/>
      <x:c r="D217" s="1"/>
      <x:c r="E217" s="1"/>
      <x:c r="F217" s="1"/>
      <x:c r="G217" s="1"/>
      <x:c r="H217" s="5"/>
      <x:c r="M217" t="s">
        <x:v>928</x:v>
      </x:c>
      <x:c r="N217" s="14">
        <x:v>2025</x:v>
      </x:c>
      <x:c r="O217" t="s">
        <x:v>929</x:v>
      </x:c>
      <x:c r="P217">
        <x:v>2025</x:v>
      </x:c>
      <x:c r="Q217" t="s">
        <x:v>930</x:v>
      </x:c>
    </x:row>
    <x:row r="218">
      <x:c r="C218" s="1"/>
      <x:c r="D218" s="1"/>
      <x:c r="E218" s="1"/>
      <x:c r="F218" s="1"/>
      <x:c r="G218" s="1"/>
      <x:c r="H218" s="5"/>
      <x:c r="M218" t="s">
        <x:v>931</x:v>
      </x:c>
      <x:c r="N218" s="14">
        <x:v>727</x:v>
      </x:c>
      <x:c r="O218" t="s">
        <x:v>929</x:v>
      </x:c>
      <x:c r="P218">
        <x:v>727</x:v>
      </x:c>
      <x:c r="Q218" t="s">
        <x:v>930</x:v>
      </x:c>
    </x:row>
    <x:row r="219">
      <x:c r="C219" s="1"/>
      <x:c r="D219" s="1"/>
      <x:c r="E219" s="1"/>
      <x:c r="F219" s="1"/>
      <x:c r="G219" s="1"/>
      <x:c r="H219" s="5"/>
      <x:c r="M219" t="s">
        <x:v>932</x:v>
      </x:c>
      <x:c r="N219" s="14">
        <x:v>190</x:v>
      </x:c>
      <x:c r="O219" t="s">
        <x:v>929</x:v>
      </x:c>
      <x:c r="P219">
        <x:v>190</x:v>
      </x:c>
      <x:c r="Q219" t="s">
        <x:v>930</x:v>
      </x:c>
    </x:row>
    <x:row r="220">
      <x:c r="C220" s="1"/>
      <x:c r="D220" s="1"/>
      <x:c r="E220" s="1"/>
      <x:c r="F220" s="1"/>
      <x:c r="G220" s="1"/>
      <x:c r="H220" s="5"/>
      <x:c r="M220" t="s">
        <x:v>933</x:v>
      </x:c>
      <x:c r="N220" s="14">
        <x:v>-25</x:v>
      </x:c>
      <x:c r="O220" t="s">
        <x:v>929</x:v>
      </x:c>
      <x:c r="P220">
        <x:v>-25</x:v>
      </x:c>
      <x:c r="Q220" t="s">
        <x:v>930</x:v>
      </x:c>
    </x:row>
    <x:row r="221">
      <x:c r="C221" s="1"/>
      <x:c r="D221" s="1"/>
      <x:c r="E221" s="1"/>
      <x:c r="F221" s="1"/>
      <x:c r="G221" s="1"/>
      <x:c r="H221" s="5"/>
      <x:c r="M221" t="s">
        <x:v>934</x:v>
      </x:c>
      <x:c r="N221" s="14">
        <x:v>185</x:v>
      </x:c>
      <x:c r="O221" t="s">
        <x:v>929</x:v>
      </x:c>
      <x:c r="P221">
        <x:v>185</x:v>
      </x:c>
      <x:c r="Q221" t="s">
        <x:v>930</x:v>
      </x:c>
    </x:row>
    <x:row r="222">
      <x:c r="C222" s="1"/>
      <x:c r="D222" s="1"/>
      <x:c r="E222" s="1"/>
      <x:c r="F222" s="1"/>
      <x:c r="G222" s="1"/>
      <x:c r="H222" s="5"/>
      <x:c r="M222" t="s">
        <x:v>935</x:v>
      </x:c>
      <x:c r="N222" s="14">
        <x:v>8</x:v>
      </x:c>
      <x:c r="O222" t="s">
        <x:v>929</x:v>
      </x:c>
      <x:c r="P222">
        <x:v>8</x:v>
      </x:c>
      <x:c r="Q222" t="s">
        <x:v>930</x:v>
      </x:c>
    </x:row>
    <x:row r="223">
      <x:c r="C223" s="1"/>
      <x:c r="D223" s="1"/>
      <x:c r="E223" s="1"/>
      <x:c r="F223" s="1"/>
      <x:c r="G223" s="1"/>
      <x:c r="H223" s="5"/>
      <x:c r="M223" t="s">
        <x:v>936</x:v>
      </x:c>
      <x:c r="N223" s="14">
        <x:v>34</x:v>
      </x:c>
      <x:c r="O223" t="s">
        <x:v>929</x:v>
      </x:c>
      <x:c r="P223">
        <x:v>34</x:v>
      </x:c>
      <x:c r="Q223" t="s">
        <x:v>930</x:v>
      </x:c>
    </x:row>
    <x:row r="224">
      <x:c r="C224" s="1"/>
      <x:c r="D224" s="1"/>
      <x:c r="E224" s="1"/>
      <x:c r="F224" s="1"/>
      <x:c r="G224" s="1"/>
      <x:c r="H224" s="5"/>
      <x:c r="M224" t="s">
        <x:v>937</x:v>
      </x:c>
      <x:c r="N224" s="14">
        <x:v>-215</x:v>
      </x:c>
      <x:c r="O224" t="s">
        <x:v>929</x:v>
      </x:c>
      <x:c r="P224">
        <x:v>-215</x:v>
      </x:c>
      <x:c r="Q224" t="s">
        <x:v>930</x:v>
      </x:c>
    </x:row>
    <x:row r="225">
      <x:c r="C225" s="1"/>
      <x:c r="D225" s="1"/>
      <x:c r="E225" s="1"/>
      <x:c r="F225" s="1"/>
      <x:c r="G225" s="1"/>
      <x:c r="H225" s="5"/>
      <x:c r="M225" t="s">
        <x:v>938</x:v>
      </x:c>
      <x:c r="N225" s="14">
        <x:v>-610</x:v>
      </x:c>
      <x:c r="O225" t="s">
        <x:v>929</x:v>
      </x:c>
      <x:c r="P225">
        <x:v>-610</x:v>
      </x:c>
      <x:c r="Q225" t="s">
        <x:v>930</x:v>
      </x:c>
    </x:row>
    <x:row r="226">
      <x:c r="C226" s="1"/>
      <x:c r="D226" s="1"/>
      <x:c r="E226" s="1"/>
      <x:c r="F226" s="1"/>
      <x:c r="G226" s="1"/>
      <x:c r="H226" s="5"/>
      <x:c r="M226" t="s">
        <x:v>939</x:v>
      </x:c>
      <x:c r="N226" s="14">
        <x:v>-165</x:v>
      </x:c>
      <x:c r="O226" t="s">
        <x:v>929</x:v>
      </x:c>
      <x:c r="P226">
        <x:v>-165</x:v>
      </x:c>
      <x:c r="Q226" t="s">
        <x:v>930</x:v>
      </x:c>
    </x:row>
    <x:row r="227">
      <x:c r="C227" s="1"/>
      <x:c r="D227" s="1"/>
      <x:c r="E227" s="1"/>
      <x:c r="F227" s="1"/>
      <x:c r="G227" s="1"/>
      <x:c r="H227" s="5"/>
      <x:c r="M227" t="s">
        <x:v>940</x:v>
      </x:c>
      <x:c r="N227" s="14">
        <x:v>93</x:v>
      </x:c>
      <x:c r="O227" t="s">
        <x:v>929</x:v>
      </x:c>
      <x:c r="P227">
        <x:v>93</x:v>
      </x:c>
      <x:c r="Q227" t="s">
        <x:v>930</x:v>
      </x:c>
    </x:row>
    <x:row r="228">
      <x:c r="C228" s="1"/>
      <x:c r="D228" s="1"/>
      <x:c r="E228" s="1"/>
      <x:c r="F228" s="1"/>
      <x:c r="G228" s="1"/>
      <x:c r="H228" s="5"/>
      <x:c r="M228" t="s">
        <x:v>941</x:v>
      </x:c>
      <x:c r="N228" s="14">
        <x:v>222</x:v>
      </x:c>
      <x:c r="O228" t="s">
        <x:v>929</x:v>
      </x:c>
      <x:c r="P228">
        <x:v>222</x:v>
      </x:c>
      <x:c r="Q228" t="s">
        <x:v>930</x:v>
      </x:c>
    </x:row>
    <x:row r="229">
      <x:c r="C229" s="1"/>
      <x:c r="D229" s="1"/>
      <x:c r="E229" s="1"/>
      <x:c r="F229" s="1"/>
      <x:c r="G229" s="1"/>
      <x:c r="H229" s="5"/>
      <x:c r="M229" t="s">
        <x:v>942</x:v>
      </x:c>
      <x:c r="N229" s="14">
        <x:v>-355</x:v>
      </x:c>
      <x:c r="O229" t="s">
        <x:v>929</x:v>
      </x:c>
      <x:c r="P229">
        <x:v>-355</x:v>
      </x:c>
      <x:c r="Q229" t="s">
        <x:v>930</x:v>
      </x:c>
    </x:row>
    <x:row r="230">
      <x:c r="C230" s="1"/>
      <x:c r="D230" s="1"/>
      <x:c r="E230" s="1"/>
      <x:c r="F230" s="1"/>
      <x:c r="G230" s="1"/>
      <x:c r="H230" s="5"/>
      <x:c r="M230" t="s">
        <x:v>943</x:v>
      </x:c>
      <x:c r="N230" s="14">
        <x:v>209</x:v>
      </x:c>
      <x:c r="O230" t="s">
        <x:v>929</x:v>
      </x:c>
      <x:c r="P230">
        <x:v>209</x:v>
      </x:c>
      <x:c r="Q230" t="s">
        <x:v>930</x:v>
      </x:c>
    </x:row>
    <x:row r="231">
      <x:c r="C231" s="1"/>
      <x:c r="D231" s="1"/>
      <x:c r="E231" s="1"/>
      <x:c r="F231" s="1"/>
      <x:c r="G231" s="1"/>
      <x:c r="H231" s="5"/>
      <x:c r="M231" t="s">
        <x:v>944</x:v>
      </x:c>
      <x:c r="N231" s="14">
        <x:v>294</x:v>
      </x:c>
      <x:c r="O231" t="s">
        <x:v>929</x:v>
      </x:c>
      <x:c r="P231">
        <x:v>294</x:v>
      </x:c>
      <x:c r="Q231" t="s">
        <x:v>930</x:v>
      </x:c>
    </x:row>
    <x:row r="232">
      <x:c r="C232" s="1"/>
      <x:c r="D232" s="1"/>
      <x:c r="E232" s="1"/>
      <x:c r="F232" s="1"/>
      <x:c r="G232" s="1"/>
      <x:c r="H232" s="5"/>
      <x:c r="M232" t="s">
        <x:v>945</x:v>
      </x:c>
      <x:c r="N232" s="14">
        <x:v>-207</x:v>
      </x:c>
      <x:c r="O232" t="s">
        <x:v>929</x:v>
      </x:c>
      <x:c r="P232">
        <x:v>-207</x:v>
      </x:c>
      <x:c r="Q232" t="s">
        <x:v>930</x:v>
      </x:c>
    </x:row>
    <x:row r="233">
      <x:c r="C233" s="1"/>
      <x:c r="D233" s="1"/>
      <x:c r="E233" s="1"/>
      <x:c r="F233" s="1"/>
      <x:c r="G233" s="1"/>
      <x:c r="H233" s="5"/>
      <x:c r="M233" t="s">
        <x:v>946</x:v>
      </x:c>
      <x:c r="N233" s="14">
        <x:v>-59</x:v>
      </x:c>
      <x:c r="O233" t="s">
        <x:v>929</x:v>
      </x:c>
      <x:c r="P233">
        <x:v>-59</x:v>
      </x:c>
      <x:c r="Q233" t="s">
        <x:v>930</x:v>
      </x:c>
    </x:row>
    <x:row r="234">
      <x:c r="C234" s="1"/>
      <x:c r="D234" s="1"/>
      <x:c r="E234" s="1"/>
      <x:c r="F234" s="1"/>
      <x:c r="G234" s="1"/>
      <x:c r="H234" s="5"/>
      <x:c r="M234" t="s">
        <x:v>947</x:v>
      </x:c>
      <x:c r="N234" s="14">
        <x:v>-1</x:v>
      </x:c>
      <x:c r="O234" t="s">
        <x:v>929</x:v>
      </x:c>
      <x:c r="P234">
        <x:v>-1</x:v>
      </x:c>
      <x:c r="Q234" t="s">
        <x:v>930</x:v>
      </x:c>
    </x:row>
    <x:row r="235">
      <x:c r="C235" s="1"/>
      <x:c r="D235" s="1"/>
      <x:c r="E235" s="1"/>
      <x:c r="F235" s="1"/>
      <x:c r="G235" s="1"/>
      <x:c r="H235" s="5"/>
      <x:c r="M235" t="s">
        <x:v>948</x:v>
      </x:c>
      <x:c r="N235" s="14">
        <x:v>127</x:v>
      </x:c>
      <x:c r="O235" t="s">
        <x:v>929</x:v>
      </x:c>
      <x:c r="P235">
        <x:v>127</x:v>
      </x:c>
      <x:c r="Q235" t="s">
        <x:v>930</x:v>
      </x:c>
    </x:row>
    <x:row r="236">
      <x:c r="C236" s="1"/>
      <x:c r="D236" s="1"/>
      <x:c r="E236" s="1"/>
      <x:c r="F236" s="1"/>
      <x:c r="G236" s="1"/>
      <x:c r="H236" s="5"/>
      <x:c r="M236" t="s">
        <x:v>949</x:v>
      </x:c>
      <x:c r="N236" s="14">
        <x:v>-126</x:v>
      </x:c>
      <x:c r="O236" t="s">
        <x:v>929</x:v>
      </x:c>
      <x:c r="P236">
        <x:v>-126</x:v>
      </x:c>
      <x:c r="Q236" t="s">
        <x:v>930</x:v>
      </x:c>
    </x:row>
    <x:row r="237">
      <x:c r="C237" s="1"/>
      <x:c r="D237" s="1"/>
      <x:c r="E237" s="1"/>
      <x:c r="F237" s="1"/>
      <x:c r="G237" s="1"/>
      <x:c r="H237" s="5"/>
      <x:c r="M237" t="s">
        <x:v>950</x:v>
      </x:c>
      <x:c r="N237" s="14">
        <x:v>-591</x:v>
      </x:c>
      <x:c r="O237" t="s">
        <x:v>929</x:v>
      </x:c>
      <x:c r="P237">
        <x:v>-591</x:v>
      </x:c>
      <x:c r="Q237" t="s">
        <x:v>930</x:v>
      </x:c>
    </x:row>
    <x:row r="238">
      <x:c r="C238" s="1"/>
      <x:c r="D238" s="1"/>
      <x:c r="E238" s="1"/>
      <x:c r="F238" s="1"/>
      <x:c r="G238" s="1"/>
      <x:c r="H238" s="5"/>
      <x:c r="M238" t="s">
        <x:v>951</x:v>
      </x:c>
      <x:c r="N238" s="14">
        <x:v>-7</x:v>
      </x:c>
      <x:c r="O238" t="s">
        <x:v>929</x:v>
      </x:c>
      <x:c r="P238">
        <x:v>-7</x:v>
      </x:c>
      <x:c r="Q238" t="s">
        <x:v>930</x:v>
      </x:c>
    </x:row>
    <x:row r="239">
      <x:c r="C239" s="1"/>
      <x:c r="D239" s="1"/>
      <x:c r="E239" s="1"/>
      <x:c r="F239" s="1"/>
      <x:c r="G239" s="1"/>
      <x:c r="H239" s="5"/>
      <x:c r="M239" t="s">
        <x:v>952</x:v>
      </x:c>
      <x:c r="N239" s="14">
        <x:v>-598</x:v>
      </x:c>
      <x:c r="O239" t="s">
        <x:v>929</x:v>
      </x:c>
      <x:c r="P239">
        <x:v>-598</x:v>
      </x:c>
      <x:c r="Q239" t="s">
        <x:v>930</x:v>
      </x:c>
    </x:row>
    <x:row r="240">
      <x:c r="C240" s="1"/>
      <x:c r="D240" s="1"/>
      <x:c r="E240" s="1"/>
      <x:c r="F240" s="1"/>
      <x:c r="G240" s="1"/>
      <x:c r="H240" s="5"/>
      <x:c r="M240" t="s">
        <x:v>953</x:v>
      </x:c>
      <x:c r="N240" s="14">
        <x:v>-5</x:v>
      </x:c>
      <x:c r="O240" t="s">
        <x:v>929</x:v>
      </x:c>
      <x:c r="P240">
        <x:v>-5</x:v>
      </x:c>
      <x:c r="Q240" t="s">
        <x:v>930</x:v>
      </x:c>
    </x:row>
    <x:row r="241">
      <x:c r="C241" s="1"/>
      <x:c r="D241" s="1"/>
      <x:c r="E241" s="1"/>
      <x:c r="F241" s="1"/>
      <x:c r="G241" s="1"/>
      <x:c r="H241" s="5"/>
      <x:c r="M241" t="s">
        <x:v>954</x:v>
      </x:c>
      <x:c r="N241" s="14">
        <x:v>-440</x:v>
      </x:c>
      <x:c r="O241" t="s">
        <x:v>929</x:v>
      </x:c>
      <x:c r="P241">
        <x:v>-440</x:v>
      </x:c>
      <x:c r="Q241" t="s">
        <x:v>930</x:v>
      </x:c>
    </x:row>
    <x:row r="242">
      <x:c r="C242" s="1"/>
      <x:c r="D242" s="1"/>
      <x:c r="E242" s="1"/>
      <x:c r="F242" s="1"/>
      <x:c r="G242" s="1"/>
      <x:c r="H242" s="5"/>
      <x:c r="M242" t="s">
        <x:v>955</x:v>
      </x:c>
      <x:c r="N242" s="14">
        <x:v>7464</x:v>
      </x:c>
      <x:c r="O242" t="s">
        <x:v>929</x:v>
      </x:c>
      <x:c r="P242">
        <x:v>7464</x:v>
      </x:c>
      <x:c r="Q242" t="s">
        <x:v>930</x:v>
      </x:c>
    </x:row>
    <x:row r="243">
      <x:c r="C243" s="1"/>
      <x:c r="D243" s="1"/>
      <x:c r="E243" s="1"/>
      <x:c r="F243" s="1"/>
      <x:c r="G243" s="1"/>
      <x:c r="H243" s="5"/>
      <x:c r="M243" t="s">
        <x:v>956</x:v>
      </x:c>
      <x:c r="N243" s="14">
        <x:v>7024</x:v>
      </x:c>
      <x:c r="O243" t="s">
        <x:v>929</x:v>
      </x:c>
      <x:c r="P243">
        <x:v>7024</x:v>
      </x:c>
      <x:c r="Q243" t="s">
        <x:v>930</x:v>
      </x:c>
    </x:row>
    <x:row r="244">
      <x:c r="C244" s="1"/>
      <x:c r="D244" s="1"/>
      <x:c r="E244" s="1"/>
      <x:c r="F244" s="1"/>
      <x:c r="G244" s="1"/>
      <x:c r="H244" s="5"/>
      <x:c r="M244" t="s">
        <x:v>957</x:v>
      </x:c>
      <x:c r="N244" s="14">
        <x:v>2025</x:v>
      </x:c>
      <x:c r="O244" t="s">
        <x:v>958</x:v>
      </x:c>
      <x:c r="P244">
        <x:v>2025</x:v>
      </x:c>
      <x:c r="Q244" t="s">
        <x:v>930</x:v>
      </x:c>
    </x:row>
    <x:row r="245">
      <x:c r="C245" s="1"/>
      <x:c r="D245" s="1"/>
      <x:c r="E245" s="1"/>
      <x:c r="F245" s="1"/>
      <x:c r="G245" s="1"/>
      <x:c r="H245" s="5"/>
      <x:c r="M245" t="s">
        <x:v>959</x:v>
      </x:c>
      <x:c r="N245" s="14">
        <x:v>369</x:v>
      </x:c>
      <x:c r="O245" t="s">
        <x:v>958</x:v>
      </x:c>
      <x:c r="P245">
        <x:v>369</x:v>
      </x:c>
      <x:c r="Q245" t="s">
        <x:v>930</x:v>
      </x:c>
    </x:row>
    <x:row r="246">
      <x:c r="C246" s="1"/>
      <x:c r="D246" s="1"/>
      <x:c r="E246" s="1"/>
      <x:c r="F246" s="1"/>
      <x:c r="G246" s="1"/>
      <x:c r="H246" s="5"/>
      <x:c r="M246" t="s">
        <x:v>960</x:v>
      </x:c>
      <x:c r="N246" s="14">
        <x:v>-68</x:v>
      </x:c>
      <x:c r="O246" t="s">
        <x:v>958</x:v>
      </x:c>
      <x:c r="P246">
        <x:v>-68</x:v>
      </x:c>
      <x:c r="Q246" t="s">
        <x:v>930</x:v>
      </x:c>
    </x:row>
    <x:row r="247">
      <x:c r="C247" s="1"/>
      <x:c r="D247" s="1"/>
      <x:c r="E247" s="1"/>
      <x:c r="F247" s="1"/>
      <x:c r="G247" s="1"/>
      <x:c r="H247" s="5"/>
      <x:c r="M247" t="s">
        <x:v>961</x:v>
      </x:c>
      <x:c r="N247" s="14">
        <x:v>361</x:v>
      </x:c>
      <x:c r="O247" t="s">
        <x:v>958</x:v>
      </x:c>
      <x:c r="P247">
        <x:v>361</x:v>
      </x:c>
      <x:c r="Q247" t="s">
        <x:v>930</x:v>
      </x:c>
    </x:row>
    <x:row r="248">
      <x:c r="C248" s="1"/>
      <x:c r="D248" s="1"/>
      <x:c r="E248" s="1"/>
      <x:c r="F248" s="1"/>
      <x:c r="G248" s="1"/>
      <x:c r="H248" s="5"/>
      <x:c r="M248" t="s">
        <x:v>962</x:v>
      </x:c>
      <x:c r="N248" s="14">
        <x:v>9</x:v>
      </x:c>
      <x:c r="O248" t="s">
        <x:v>958</x:v>
      </x:c>
      <x:c r="P248">
        <x:v>9</x:v>
      </x:c>
      <x:c r="Q248" t="s">
        <x:v>930</x:v>
      </x:c>
    </x:row>
    <x:row r="249">
      <x:c r="C249" s="1"/>
      <x:c r="D249" s="1"/>
      <x:c r="E249" s="1"/>
      <x:c r="F249" s="1"/>
      <x:c r="G249" s="1"/>
      <x:c r="H249" s="5"/>
      <x:c r="M249" t="s">
        <x:v>963</x:v>
      </x:c>
      <x:c r="N249" s="14">
        <x:v>54</x:v>
      </x:c>
      <x:c r="O249" t="s">
        <x:v>958</x:v>
      </x:c>
      <x:c r="P249">
        <x:v>54</x:v>
      </x:c>
      <x:c r="Q249" t="s">
        <x:v>930</x:v>
      </x:c>
    </x:row>
    <x:row r="250">
      <x:c r="C250" s="1"/>
      <x:c r="D250" s="1"/>
      <x:c r="E250" s="1"/>
      <x:c r="F250" s="1"/>
      <x:c r="G250" s="1"/>
      <x:c r="H250" s="5"/>
      <x:c r="M250" t="s">
        <x:v>964</x:v>
      </x:c>
      <x:c r="N250" s="14">
        <x:v>-1021</x:v>
      </x:c>
      <x:c r="O250" t="s">
        <x:v>958</x:v>
      </x:c>
      <x:c r="P250">
        <x:v>-1021</x:v>
      </x:c>
      <x:c r="Q250" t="s">
        <x:v>930</x:v>
      </x:c>
    </x:row>
    <x:row r="251">
      <x:c r="M251" t="s">
        <x:v>965</x:v>
      </x:c>
      <x:c r="N251" s="14">
        <x:v>-257</x:v>
      </x:c>
      <x:c r="O251" t="s">
        <x:v>958</x:v>
      </x:c>
      <x:c r="P251">
        <x:v>-257</x:v>
      </x:c>
      <x:c r="Q251" t="s">
        <x:v>930</x:v>
      </x:c>
    </x:row>
    <x:row r="252">
      <x:c r="M252" t="s">
        <x:v>966</x:v>
      </x:c>
      <x:c r="N252" s="14">
        <x:v>111</x:v>
      </x:c>
      <x:c r="O252" t="s">
        <x:v>958</x:v>
      </x:c>
      <x:c r="P252">
        <x:v>111</x:v>
      </x:c>
      <x:c r="Q252" t="s">
        <x:v>930</x:v>
      </x:c>
    </x:row>
    <x:row r="253">
      <x:c r="M253" t="s">
        <x:v>967</x:v>
      </x:c>
      <x:c r="N253" s="14">
        <x:v>-276</x:v>
      </x:c>
      <x:c r="O253" t="s">
        <x:v>958</x:v>
      </x:c>
      <x:c r="P253">
        <x:v>-276</x:v>
      </x:c>
      <x:c r="Q253" t="s">
        <x:v>930</x:v>
      </x:c>
    </x:row>
    <x:row r="254">
      <x:c r="M254" t="s">
        <x:v>968</x:v>
      </x:c>
      <x:c r="N254" s="14">
        <x:v>801</x:v>
      </x:c>
      <x:c r="O254" t="s">
        <x:v>958</x:v>
      </x:c>
      <x:c r="P254">
        <x:v>801</x:v>
      </x:c>
      <x:c r="Q254" t="s">
        <x:v>930</x:v>
      </x:c>
    </x:row>
    <x:row r="255">
      <x:c r="M255" t="s">
        <x:v>969</x:v>
      </x:c>
      <x:c r="N255" s="14">
        <x:v>-636</x:v>
      </x:c>
      <x:c r="O255" t="s">
        <x:v>958</x:v>
      </x:c>
      <x:c r="P255">
        <x:v>-636</x:v>
      </x:c>
      <x:c r="Q255" t="s">
        <x:v>930</x:v>
      </x:c>
    </x:row>
    <x:row r="256">
      <x:c r="M256" t="s">
        <x:v>970</x:v>
      </x:c>
      <x:c r="N256" s="14">
        <x:v>395</x:v>
      </x:c>
      <x:c r="O256" t="s">
        <x:v>958</x:v>
      </x:c>
      <x:c r="P256">
        <x:v>395</x:v>
      </x:c>
      <x:c r="Q256" t="s">
        <x:v>930</x:v>
      </x:c>
    </x:row>
    <x:row r="257">
      <x:c r="M257" t="s">
        <x:v>971</x:v>
      </x:c>
      <x:c r="N257" s="14">
        <x:v>536</x:v>
      </x:c>
      <x:c r="O257" t="s">
        <x:v>958</x:v>
      </x:c>
      <x:c r="P257">
        <x:v>536</x:v>
      </x:c>
      <x:c r="Q257" t="s">
        <x:v>930</x:v>
      </x:c>
    </x:row>
    <x:row r="258">
      <x:c r="M258" t="s">
        <x:v>972</x:v>
      </x:c>
      <x:c r="N258" s="14">
        <x:v>-400</x:v>
      </x:c>
      <x:c r="O258" t="s">
        <x:v>958</x:v>
      </x:c>
      <x:c r="P258">
        <x:v>-400</x:v>
      </x:c>
      <x:c r="Q258" t="s">
        <x:v>930</x:v>
      </x:c>
    </x:row>
    <x:row r="259">
      <x:c r="M259" t="s">
        <x:v>973</x:v>
      </x:c>
      <x:c r="N259" s="14">
        <x:v>-3</x:v>
      </x:c>
      <x:c r="O259" t="s">
        <x:v>958</x:v>
      </x:c>
      <x:c r="P259">
        <x:v>-3</x:v>
      </x:c>
      <x:c r="Q259" t="s">
        <x:v>930</x:v>
      </x:c>
    </x:row>
    <x:row r="260">
      <x:c r="M260" t="s">
        <x:v>974</x:v>
      </x:c>
      <x:c r="N260" s="14">
        <x:v>-108</x:v>
      </x:c>
      <x:c r="O260" t="s">
        <x:v>958</x:v>
      </x:c>
      <x:c r="P260">
        <x:v>-108</x:v>
      </x:c>
      <x:c r="Q260" t="s">
        <x:v>930</x:v>
      </x:c>
    </x:row>
    <x:row r="261">
      <x:c r="M261" t="s">
        <x:v>975</x:v>
      </x:c>
      <x:c r="N261" s="14">
        <x:v>-4</x:v>
      </x:c>
      <x:c r="O261" t="s">
        <x:v>958</x:v>
      </x:c>
      <x:c r="P261">
        <x:v>-4</x:v>
      </x:c>
      <x:c r="Q261" t="s">
        <x:v>930</x:v>
      </x:c>
    </x:row>
    <x:row r="262">
      <x:c r="M262" t="s">
        <x:v>976</x:v>
      </x:c>
      <x:c r="N262" s="14">
        <x:v>234</x:v>
      </x:c>
      <x:c r="O262" t="s">
        <x:v>958</x:v>
      </x:c>
      <x:c r="P262">
        <x:v>234</x:v>
      </x:c>
      <x:c r="Q262" t="s">
        <x:v>930</x:v>
      </x:c>
    </x:row>
    <x:row r="263">
      <x:c r="M263" t="s">
        <x:v>977</x:v>
      </x:c>
      <x:c r="N263" s="14">
        <x:v>-146</x:v>
      </x:c>
      <x:c r="O263" t="s">
        <x:v>958</x:v>
      </x:c>
      <x:c r="P263">
        <x:v>-146</x:v>
      </x:c>
      <x:c r="Q263" t="s">
        <x:v>930</x:v>
      </x:c>
    </x:row>
    <x:row r="264">
      <x:c r="M264" t="s">
        <x:v>978</x:v>
      </x:c>
      <x:c r="N264" s="14">
        <x:v>-1189</x:v>
      </x:c>
      <x:c r="O264" t="s">
        <x:v>958</x:v>
      </x:c>
      <x:c r="P264">
        <x:v>-1189</x:v>
      </x:c>
      <x:c r="Q264" t="s">
        <x:v>930</x:v>
      </x:c>
    </x:row>
    <x:row r="265">
      <x:c r="M265" t="s">
        <x:v>979</x:v>
      </x:c>
      <x:c r="N265" s="14">
        <x:v>-72</x:v>
      </x:c>
      <x:c r="O265" t="s">
        <x:v>958</x:v>
      </x:c>
      <x:c r="P265">
        <x:v>-72</x:v>
      </x:c>
      <x:c r="Q265" t="s">
        <x:v>930</x:v>
      </x:c>
    </x:row>
    <x:row r="266">
      <x:c r="M266" t="s">
        <x:v>980</x:v>
      </x:c>
      <x:c r="N266" s="14">
        <x:v>-1177</x:v>
      </x:c>
      <x:c r="O266" t="s">
        <x:v>958</x:v>
      </x:c>
      <x:c r="P266">
        <x:v>-1177</x:v>
      </x:c>
      <x:c r="Q266" t="s">
        <x:v>930</x:v>
      </x:c>
    </x:row>
    <x:row r="267">
      <x:c r="M267" t="s">
        <x:v>981</x:v>
      </x:c>
      <x:c r="N267" s="14">
        <x:v>-6</x:v>
      </x:c>
      <x:c r="O267" t="s">
        <x:v>958</x:v>
      </x:c>
      <x:c r="P267">
        <x:v>-6</x:v>
      </x:c>
      <x:c r="Q267" t="s">
        <x:v>930</x:v>
      </x:c>
    </x:row>
    <x:row r="268">
      <x:c r="M268" t="s">
        <x:v>982</x:v>
      </x:c>
      <x:c r="N268" s="14">
        <x:v>-490</x:v>
      </x:c>
      <x:c r="O268" t="s">
        <x:v>958</x:v>
      </x:c>
      <x:c r="P268">
        <x:v>-490</x:v>
      </x:c>
      <x:c r="Q268" t="s">
        <x:v>930</x:v>
      </x:c>
    </x:row>
    <x:row r="269">
      <x:c r="M269" t="s">
        <x:v>983</x:v>
      </x:c>
      <x:c r="N269" s="14">
        <x:v>7464</x:v>
      </x:c>
      <x:c r="O269" t="s">
        <x:v>958</x:v>
      </x:c>
      <x:c r="P269">
        <x:v>7464</x:v>
      </x:c>
      <x:c r="Q269" t="s">
        <x:v>930</x:v>
      </x:c>
    </x:row>
    <x:row r="270">
      <x:c r="M270" t="s">
        <x:v>984</x:v>
      </x:c>
      <x:c r="N270" s="14">
        <x:v>2026</x:v>
      </x:c>
      <x:c r="O270" t="s">
        <x:v>985</x:v>
      </x:c>
      <x:c r="P270">
        <x:v>2026</x:v>
      </x:c>
      <x:c r="Q270" t="s">
        <x:v>930</x:v>
      </x:c>
    </x:row>
    <x:row r="271">
      <x:c r="M271" t="s">
        <x:v>986</x:v>
      </x:c>
      <x:c r="N271" s="14">
        <x:v>2039</x:v>
      </x:c>
      <x:c r="O271" t="s">
        <x:v>985</x:v>
      </x:c>
      <x:c r="P271">
        <x:v>2039</x:v>
      </x:c>
      <x:c r="Q271" t="s">
        <x:v>930</x:v>
      </x:c>
    </x:row>
    <x:row r="272">
      <x:c r="M272" t="s">
        <x:v>987</x:v>
      </x:c>
      <x:c r="N272" s="14">
        <x:v>554</x:v>
      </x:c>
      <x:c r="O272" t="s">
        <x:v>985</x:v>
      </x:c>
      <x:c r="P272">
        <x:v>554</x:v>
      </x:c>
      <x:c r="Q272" t="s">
        <x:v>930</x:v>
      </x:c>
    </x:row>
    <x:row r="273">
      <x:c r="M273" t="s">
        <x:v>988</x:v>
      </x:c>
      <x:c r="N273" s="14">
        <x:v>-132</x:v>
      </x:c>
      <x:c r="O273" t="s">
        <x:v>985</x:v>
      </x:c>
      <x:c r="P273">
        <x:v>-132</x:v>
      </x:c>
      <x:c r="Q273" t="s">
        <x:v>930</x:v>
      </x:c>
    </x:row>
    <x:row r="274">
      <x:c r="M274" t="s">
        <x:v>989</x:v>
      </x:c>
      <x:c r="N274" s="14">
        <x:v>555</x:v>
      </x:c>
      <x:c r="O274" t="s">
        <x:v>985</x:v>
      </x:c>
      <x:c r="P274">
        <x:v>555</x:v>
      </x:c>
      <x:c r="Q274" t="s">
        <x:v>930</x:v>
      </x:c>
    </x:row>
    <x:row r="275">
      <x:c r="M275" t="s">
        <x:v>990</x:v>
      </x:c>
      <x:c r="N275" s="14">
        <x:v>40</x:v>
      </x:c>
      <x:c r="O275" t="s">
        <x:v>985</x:v>
      </x:c>
      <x:c r="P275">
        <x:v>40</x:v>
      </x:c>
      <x:c r="Q275" t="s">
        <x:v>930</x:v>
      </x:c>
    </x:row>
    <x:row r="276">
      <x:c r="M276" t="s">
        <x:v>991</x:v>
      </x:c>
      <x:c r="N276" s="14">
        <x:v>1</x:v>
      </x:c>
      <x:c r="O276" t="s">
        <x:v>985</x:v>
      </x:c>
      <x:c r="P276">
        <x:v>1</x:v>
      </x:c>
      <x:c r="Q276" t="s">
        <x:v>930</x:v>
      </x:c>
    </x:row>
    <x:row r="277">
      <x:c r="M277" t="s">
        <x:v>992</x:v>
      </x:c>
      <x:c r="N277" s="14">
        <x:v>-623</x:v>
      </x:c>
      <x:c r="O277" t="s">
        <x:v>985</x:v>
      </x:c>
      <x:c r="P277">
        <x:v>-623</x:v>
      </x:c>
      <x:c r="Q277" t="s">
        <x:v>930</x:v>
      </x:c>
    </x:row>
    <x:row r="278">
      <x:c r="M278" t="s">
        <x:v>993</x:v>
      </x:c>
      <x:c r="N278" s="14">
        <x:v>24</x:v>
      </x:c>
      <x:c r="O278" t="s">
        <x:v>985</x:v>
      </x:c>
      <x:c r="P278">
        <x:v>24</x:v>
      </x:c>
      <x:c r="Q278" t="s">
        <x:v>930</x:v>
      </x:c>
    </x:row>
    <x:row r="279">
      <x:c r="M279" t="s">
        <x:v>994</x:v>
      </x:c>
      <x:c r="N279" s="14">
        <x:v>260</x:v>
      </x:c>
      <x:c r="O279" t="s">
        <x:v>985</x:v>
      </x:c>
      <x:c r="P279">
        <x:v>260</x:v>
      </x:c>
      <x:c r="Q279" t="s">
        <x:v>930</x:v>
      </x:c>
    </x:row>
    <x:row r="280">
      <x:c r="M280" t="s">
        <x:v>995</x:v>
      </x:c>
      <x:c r="N280" s="14">
        <x:v>-1487</x:v>
      </x:c>
      <x:c r="O280" t="s">
        <x:v>985</x:v>
      </x:c>
      <x:c r="P280">
        <x:v>-1487</x:v>
      </x:c>
      <x:c r="Q280" t="s">
        <x:v>930</x:v>
      </x:c>
    </x:row>
    <x:row r="281">
      <x:c r="M281" t="s">
        <x:v>996</x:v>
      </x:c>
      <x:c r="N281" s="14">
        <x:v>1231</x:v>
      </x:c>
      <x:c r="O281" t="s">
        <x:v>985</x:v>
      </x:c>
      <x:c r="P281">
        <x:v>1231</x:v>
      </x:c>
      <x:c r="Q281" t="s">
        <x:v>930</x:v>
      </x:c>
    </x:row>
    <x:row r="282">
      <x:c r="M282" t="s">
        <x:v>997</x:v>
      </x:c>
      <x:c r="N282" s="14">
        <x:v>-889</x:v>
      </x:c>
      <x:c r="O282" t="s">
        <x:v>985</x:v>
      </x:c>
      <x:c r="P282">
        <x:v>-889</x:v>
      </x:c>
      <x:c r="Q282" t="s">
        <x:v>930</x:v>
      </x:c>
    </x:row>
    <x:row r="283">
      <x:c r="M283" t="s">
        <x:v>998</x:v>
      </x:c>
      <x:c r="N283" s="14">
        <x:v>478</x:v>
      </x:c>
      <x:c r="O283" t="s">
        <x:v>985</x:v>
      </x:c>
      <x:c r="P283">
        <x:v>478</x:v>
      </x:c>
      <x:c r="Q283" t="s">
        <x:v>930</x:v>
      </x:c>
    </x:row>
    <x:row r="284">
      <x:c r="M284" t="s">
        <x:v>999</x:v>
      </x:c>
      <x:c r="N284" s="14">
        <x:v>744</x:v>
      </x:c>
      <x:c r="O284" t="s">
        <x:v>985</x:v>
      </x:c>
      <x:c r="P284">
        <x:v>744</x:v>
      </x:c>
      <x:c r="Q284" t="s">
        <x:v>930</x:v>
      </x:c>
    </x:row>
    <x:row r="285">
      <x:c r="M285" t="s">
        <x:v>1000</x:v>
      </x:c>
      <x:c r="N285" s="14">
        <x:v>-546</x:v>
      </x:c>
      <x:c r="O285" t="s">
        <x:v>985</x:v>
      </x:c>
      <x:c r="P285">
        <x:v>-546</x:v>
      </x:c>
      <x:c r="Q285" t="s">
        <x:v>930</x:v>
      </x:c>
    </x:row>
    <x:row r="286">
      <x:c r="M286" t="s">
        <x:v>1001</x:v>
      </x:c>
      <x:c r="N286" s="14">
        <x:v>-63</x:v>
      </x:c>
      <x:c r="O286" t="s">
        <x:v>985</x:v>
      </x:c>
      <x:c r="P286">
        <x:v>-63</x:v>
      </x:c>
      <x:c r="Q286" t="s">
        <x:v>930</x:v>
      </x:c>
    </x:row>
    <x:row r="287">
      <x:c r="M287" t="s">
        <x:v>1002</x:v>
      </x:c>
      <x:c r="N287" s="14">
        <x:v>-276</x:v>
      </x:c>
      <x:c r="O287" t="s">
        <x:v>985</x:v>
      </x:c>
      <x:c r="P287">
        <x:v>-276</x:v>
      </x:c>
      <x:c r="Q287" t="s">
        <x:v>930</x:v>
      </x:c>
    </x:row>
    <x:row r="288">
      <x:c r="M288" t="s">
        <x:v>1003</x:v>
      </x:c>
      <x:c r="N288" s="14">
        <x:v>-4</x:v>
      </x:c>
      <x:c r="O288" t="s">
        <x:v>985</x:v>
      </x:c>
      <x:c r="P288">
        <x:v>-4</x:v>
      </x:c>
      <x:c r="Q288" t="s">
        <x:v>930</x:v>
      </x:c>
    </x:row>
    <x:row r="289">
      <x:c r="M289" t="s">
        <x:v>1004</x:v>
      </x:c>
      <x:c r="N289" s="14">
        <x:v>251</x:v>
      </x:c>
      <x:c r="O289" t="s">
        <x:v>985</x:v>
      </x:c>
      <x:c r="P289">
        <x:v>251</x:v>
      </x:c>
      <x:c r="Q289" t="s">
        <x:v>930</x:v>
      </x:c>
    </x:row>
    <x:row r="290">
      <x:c r="M290" t="s">
        <x:v>1005</x:v>
      </x:c>
      <x:c r="N290" s="14">
        <x:v>-146</x:v>
      </x:c>
      <x:c r="O290" t="s">
        <x:v>985</x:v>
      </x:c>
      <x:c r="P290">
        <x:v>-146</x:v>
      </x:c>
      <x:c r="Q290" t="s">
        <x:v>930</x:v>
      </x:c>
    </x:row>
    <x:row r="291">
      <x:c r="M291" t="s">
        <x:v>1006</x:v>
      </x:c>
      <x:c r="N291" s="14">
        <x:v>-1798</x:v>
      </x:c>
      <x:c r="O291" t="s">
        <x:v>985</x:v>
      </x:c>
      <x:c r="P291">
        <x:v>-1798</x:v>
      </x:c>
      <x:c r="Q291" t="s">
        <x:v>930</x:v>
      </x:c>
    </x:row>
    <x:row r="292">
      <x:c r="M292" t="s">
        <x:v>1007</x:v>
      </x:c>
      <x:c r="N292" s="14">
        <x:v>-81</x:v>
      </x:c>
      <x:c r="O292" t="s">
        <x:v>985</x:v>
      </x:c>
      <x:c r="P292">
        <x:v>-81</x:v>
      </x:c>
      <x:c r="Q292" t="s">
        <x:v>930</x:v>
      </x:c>
    </x:row>
    <x:row r="293">
      <x:c r="M293" t="s">
        <x:v>1008</x:v>
      </x:c>
      <x:c r="N293" s="14">
        <x:v>-1778</x:v>
      </x:c>
      <x:c r="O293" t="s">
        <x:v>985</x:v>
      </x:c>
      <x:c r="P293">
        <x:v>-1778</x:v>
      </x:c>
      <x:c r="Q293" t="s">
        <x:v>930</x:v>
      </x:c>
    </x:row>
    <x:row r="294">
      <x:c r="M294" t="s">
        <x:v>1009</x:v>
      </x:c>
      <x:c r="N294" s="14">
        <x:v>19</x:v>
      </x:c>
      <x:c r="O294" t="s">
        <x:v>985</x:v>
      </x:c>
      <x:c r="P294">
        <x:v>19</x:v>
      </x:c>
      <x:c r="Q294" t="s">
        <x:v>930</x:v>
      </x:c>
    </x:row>
    <x:row r="295">
      <x:c r="M295" t="s">
        <x:v>1010</x:v>
      </x:c>
      <x:c r="N295" s="14">
        <x:v>-804</x:v>
      </x:c>
      <x:c r="O295" t="s">
        <x:v>985</x:v>
      </x:c>
      <x:c r="P295">
        <x:v>-804</x:v>
      </x:c>
      <x:c r="Q295" t="s">
        <x:v>930</x:v>
      </x:c>
    </x:row>
    <x:row r="296">
      <x:c r="M296" t="s">
        <x:v>1011</x:v>
      </x:c>
      <x:c r="N296" s="14">
        <x:v>7464</x:v>
      </x:c>
      <x:c r="O296" t="s">
        <x:v>985</x:v>
      </x:c>
      <x:c r="P296">
        <x:v>7464</x:v>
      </x:c>
      <x:c r="Q296" t="s">
        <x:v>930</x:v>
      </x:c>
    </x:row>
    <x:row r="297">
      <x:c r="M297" t="s">
        <x:v>1012</x:v>
      </x:c>
      <x:c r="N297" s="14">
        <x:v>6660</x:v>
      </x:c>
      <x:c r="O297" t="s">
        <x:v>985</x:v>
      </x:c>
      <x:c r="P297">
        <x:v>6660</x:v>
      </x:c>
      <x:c r="Q297" t="s">
        <x:v>930</x:v>
      </x:c>
    </x:row>
    <x:row r="298">
      <x:c r="M298" t="s">
        <x:v>1013</x:v>
      </x:c>
      <x:c r="N298" s="14">
        <x:v>3219</x:v>
      </x:c>
      <x:c r="O298" t="s">
        <x:v>449</x:v>
      </x:c>
      <x:c r="P298">
        <x:v>3219</x:v>
      </x:c>
      <x:c r="Q298" t="s">
        <x:v>1014</x:v>
      </x:c>
    </x:row>
    <x:row r="299">
      <x:c r="M299" t="s">
        <x:v>1015</x:v>
      </x:c>
      <x:c r="N299" s="14">
        <x:v>1474</x:v>
      </x:c>
      <x:c r="O299" t="s">
        <x:v>449</x:v>
      </x:c>
      <x:c r="P299">
        <x:v>1474</x:v>
      </x:c>
      <x:c r="Q299" t="s">
        <x:v>1014</x:v>
      </x:c>
    </x:row>
    <x:row r="300">
      <x:c r="M300" t="s">
        <x:v>1016</x:v>
      </x:c>
      <x:c r="N300" s="14">
        <x:v>327</x:v>
      </x:c>
      <x:c r="O300" t="s">
        <x:v>449</x:v>
      </x:c>
      <x:c r="P300">
        <x:v>327</x:v>
      </x:c>
      <x:c r="Q300" t="s">
        <x:v>1014</x:v>
      </x:c>
    </x:row>
    <x:row r="301">
      <x:c r="M301" t="s">
        <x:v>1017</x:v>
      </x:c>
      <x:c r="N301" s="14">
        <x:v>5020</x:v>
      </x:c>
      <x:c r="O301" t="s">
        <x:v>449</x:v>
      </x:c>
      <x:c r="P301">
        <x:v>5020</x:v>
      </x:c>
      <x:c r="Q301" t="s">
        <x:v>1014</x:v>
      </x:c>
    </x:row>
    <x:row r="302">
      <x:c r="M302" t="s">
        <x:v>1018</x:v>
      </x:c>
      <x:c r="N302" s="14">
        <x:v>2021</x:v>
      </x:c>
      <x:c r="O302" t="s">
        <x:v>449</x:v>
      </x:c>
      <x:c r="P302">
        <x:v>2021</x:v>
      </x:c>
      <x:c r="Q302" t="s">
        <x:v>1014</x:v>
      </x:c>
    </x:row>
    <x:row r="303">
      <x:c r="M303" t="s">
        <x:v>1019</x:v>
      </x:c>
      <x:c r="N303" s="14">
        <x:v>1106</x:v>
      </x:c>
      <x:c r="O303" t="s">
        <x:v>449</x:v>
      </x:c>
      <x:c r="P303">
        <x:v>1106</x:v>
      </x:c>
      <x:c r="Q303" t="s">
        <x:v>1014</x:v>
      </x:c>
    </x:row>
    <x:row r="304">
      <x:c r="M304" t="s">
        <x:v>1020</x:v>
      </x:c>
      <x:c r="N304" s="14">
        <x:v>204</x:v>
      </x:c>
      <x:c r="O304" t="s">
        <x:v>449</x:v>
      </x:c>
      <x:c r="P304">
        <x:v>204</x:v>
      </x:c>
      <x:c r="Q304" t="s">
        <x:v>1014</x:v>
      </x:c>
    </x:row>
    <x:row r="305">
      <x:c r="M305" t="s">
        <x:v>1021</x:v>
      </x:c>
      <x:c r="N305" s="14">
        <x:v>3331</x:v>
      </x:c>
      <x:c r="O305" t="s">
        <x:v>449</x:v>
      </x:c>
      <x:c r="P305">
        <x:v>3331</x:v>
      </x:c>
      <x:c r="Q305" t="s">
        <x:v>1014</x:v>
      </x:c>
    </x:row>
    <x:row r="306">
      <x:c r="M306" t="s">
        <x:v>1022</x:v>
      </x:c>
      <x:c r="N306" s="14">
        <x:v>1109</x:v>
      </x:c>
      <x:c r="O306" t="s">
        <x:v>449</x:v>
      </x:c>
      <x:c r="P306">
        <x:v>1109</x:v>
      </x:c>
      <x:c r="Q306" t="s">
        <x:v>1014</x:v>
      </x:c>
    </x:row>
    <x:row r="307">
      <x:c r="M307" t="s">
        <x:v>1023</x:v>
      </x:c>
      <x:c r="N307" s="14">
        <x:v>362</x:v>
      </x:c>
      <x:c r="O307" t="s">
        <x:v>449</x:v>
      </x:c>
      <x:c r="P307">
        <x:v>362</x:v>
      </x:c>
      <x:c r="Q307" t="s">
        <x:v>1014</x:v>
      </x:c>
    </x:row>
    <x:row r="308">
      <x:c r="M308" t="s">
        <x:v>1024</x:v>
      </x:c>
      <x:c r="N308" s="14">
        <x:v>41</x:v>
      </x:c>
      <x:c r="O308" t="s">
        <x:v>449</x:v>
      </x:c>
      <x:c r="P308">
        <x:v>41</x:v>
      </x:c>
      <x:c r="Q308" t="s">
        <x:v>1014</x:v>
      </x:c>
    </x:row>
    <x:row r="309">
      <x:c r="M309" t="s">
        <x:v>1025</x:v>
      </x:c>
      <x:c r="N309" s="14">
        <x:v>1512</x:v>
      </x:c>
      <x:c r="O309" t="s">
        <x:v>449</x:v>
      </x:c>
      <x:c r="P309">
        <x:v>1512</x:v>
      </x:c>
      <x:c r="Q309" t="s">
        <x:v>1014</x:v>
      </x:c>
    </x:row>
    <x:row r="310">
      <x:c r="M310" t="s">
        <x:v>1026</x:v>
      </x:c>
      <x:c r="N310" s="14">
        <x:v>1061</x:v>
      </x:c>
      <x:c r="O310" t="s">
        <x:v>449</x:v>
      </x:c>
      <x:c r="P310">
        <x:v>1061</x:v>
      </x:c>
      <x:c r="Q310" t="s">
        <x:v>1014</x:v>
      </x:c>
    </x:row>
    <x:row r="311">
      <x:c r="M311" t="s">
        <x:v>1027</x:v>
      </x:c>
      <x:c r="N311" s="14">
        <x:v>371</x:v>
      </x:c>
      <x:c r="O311" t="s">
        <x:v>449</x:v>
      </x:c>
      <x:c r="P311">
        <x:v>371</x:v>
      </x:c>
      <x:c r="Q311" t="s">
        <x:v>1014</x:v>
      </x:c>
    </x:row>
    <x:row r="312">
      <x:c r="M312" t="s">
        <x:v>1028</x:v>
      </x:c>
      <x:c r="N312" s="14">
        <x:v>58</x:v>
      </x:c>
      <x:c r="O312" t="s">
        <x:v>449</x:v>
      </x:c>
      <x:c r="P312">
        <x:v>58</x:v>
      </x:c>
      <x:c r="Q312" t="s">
        <x:v>1014</x:v>
      </x:c>
    </x:row>
    <x:row r="313">
      <x:c r="M313" t="s">
        <x:v>1029</x:v>
      </x:c>
      <x:c r="N313" s="14">
        <x:v>1490</x:v>
      </x:c>
      <x:c r="O313" t="s">
        <x:v>449</x:v>
      </x:c>
      <x:c r="P313">
        <x:v>1490</x:v>
      </x:c>
      <x:c r="Q313" t="s">
        <x:v>1014</x:v>
      </x:c>
    </x:row>
    <x:row r="314">
      <x:c r="M314" t="s">
        <x:v>1030</x:v>
      </x:c>
      <x:c r="N314" s="14">
        <x:v>9</x:v>
      </x:c>
      <x:c r="O314" t="s">
        <x:v>449</x:v>
      </x:c>
      <x:c r="P314">
        <x:v>9</x:v>
      </x:c>
      <x:c r="Q314" t="s">
        <x:v>1014</x:v>
      </x:c>
    </x:row>
    <x:row r="315">
      <x:c r="M315" t="s">
        <x:v>1031</x:v>
      </x:c>
      <x:c r="N315" s="14">
        <x:v>11362</x:v>
      </x:c>
      <x:c r="O315" t="s">
        <x:v>449</x:v>
      </x:c>
      <x:c r="P315">
        <x:v>11362</x:v>
      </x:c>
      <x:c r="Q315" t="s">
        <x:v>1014</x:v>
      </x:c>
    </x:row>
    <x:row r="316">
      <x:c r="M316" t="s">
        <x:v>1032</x:v>
      </x:c>
      <x:c r="N316" s="14">
        <x:v>366</x:v>
      </x:c>
      <x:c r="O316" t="s">
        <x:v>449</x:v>
      </x:c>
      <x:c r="P316">
        <x:v>366</x:v>
      </x:c>
      <x:c r="Q316" t="s">
        <x:v>1014</x:v>
      </x:c>
    </x:row>
    <x:row r="317">
      <x:c r="M317" t="s">
        <x:v>1033</x:v>
      </x:c>
      <x:c r="N317" s="14">
        <x:v>-8</x:v>
      </x:c>
      <x:c r="O317" t="s">
        <x:v>449</x:v>
      </x:c>
      <x:c r="P317">
        <x:v>-8</x:v>
      </x:c>
      <x:c r="Q317" t="s">
        <x:v>1014</x:v>
      </x:c>
    </x:row>
    <x:row r="318">
      <x:c r="M318" t="s">
        <x:v>1034</x:v>
      </x:c>
      <x:c r="N318" s="14">
        <x:v>11720</x:v>
      </x:c>
      <x:c r="O318" t="s">
        <x:v>449</x:v>
      </x:c>
      <x:c r="P318">
        <x:v>11720</x:v>
      </x:c>
      <x:c r="Q318" t="s">
        <x:v>1014</x:v>
      </x:c>
    </x:row>
    <x:row r="319">
      <x:c r="M319" t="s">
        <x:v>1035</x:v>
      </x:c>
      <x:c r="N319" s="14">
        <x:v>7410</x:v>
      </x:c>
      <x:c r="O319" t="s">
        <x:v>449</x:v>
      </x:c>
      <x:c r="P319">
        <x:v>7410</x:v>
      </x:c>
      <x:c r="Q319" t="s">
        <x:v>1014</x:v>
      </x:c>
    </x:row>
    <x:row r="320">
      <x:c r="M320" t="s">
        <x:v>1036</x:v>
      </x:c>
      <x:c r="N320" s="14">
        <x:v>3313</x:v>
      </x:c>
      <x:c r="O320" t="s">
        <x:v>449</x:v>
      </x:c>
      <x:c r="P320">
        <x:v>3313</x:v>
      </x:c>
      <x:c r="Q320" t="s">
        <x:v>1014</x:v>
      </x:c>
    </x:row>
    <x:row r="321">
      <x:c r="M321" t="s">
        <x:v>1037</x:v>
      </x:c>
      <x:c r="N321" s="14">
        <x:v>630</x:v>
      </x:c>
      <x:c r="O321" t="s">
        <x:v>449</x:v>
      </x:c>
      <x:c r="P321">
        <x:v>630</x:v>
      </x:c>
      <x:c r="Q321" t="s">
        <x:v>1014</x:v>
      </x:c>
    </x:row>
    <x:row r="322">
      <x:c r="M322" t="s">
        <x:v>1038</x:v>
      </x:c>
      <x:c r="N322" s="14">
        <x:v>11362</x:v>
      </x:c>
      <x:c r="O322" t="s">
        <x:v>449</x:v>
      </x:c>
      <x:c r="P322">
        <x:v>11362</x:v>
      </x:c>
      <x:c r="Q322" t="s">
        <x:v>1014</x:v>
      </x:c>
    </x:row>
    <x:row r="323">
      <x:c r="M323" t="s">
        <x:v>1039</x:v>
      </x:c>
      <x:c r="N323" s="14">
        <x:v>1134</x:v>
      </x:c>
      <x:c r="O323" t="s">
        <x:v>449</x:v>
      </x:c>
      <x:c r="P323">
        <x:v>1134</x:v>
      </x:c>
      <x:c r="Q323" t="s">
        <x:v>1014</x:v>
      </x:c>
    </x:row>
    <x:row r="324">
      <x:c r="M324" t="s">
        <x:v>1040</x:v>
      </x:c>
      <x:c r="N324" s="14">
        <x:v>735</x:v>
      </x:c>
      <x:c r="O324" t="s">
        <x:v>449</x:v>
      </x:c>
      <x:c r="P324">
        <x:v>735</x:v>
      </x:c>
      <x:c r="Q324" t="s">
        <x:v>1014</x:v>
      </x:c>
    </x:row>
    <x:row r="325">
      <x:c r="M325" t="s">
        <x:v>1041</x:v>
      </x:c>
      <x:c r="N325" s="14">
        <x:v>377</x:v>
      </x:c>
      <x:c r="O325" t="s">
        <x:v>449</x:v>
      </x:c>
      <x:c r="P325">
        <x:v>377</x:v>
      </x:c>
      <x:c r="Q325" t="s">
        <x:v>1014</x:v>
      </x:c>
    </x:row>
    <x:row r="326">
      <x:c r="M326" t="s">
        <x:v>1042</x:v>
      </x:c>
      <x:c r="N326" s="14">
        <x:v>350</x:v>
      </x:c>
      <x:c r="O326" t="s">
        <x:v>449</x:v>
      </x:c>
      <x:c r="P326">
        <x:v>350</x:v>
      </x:c>
      <x:c r="Q326" t="s">
        <x:v>1014</x:v>
      </x:c>
    </x:row>
    <x:row r="327">
      <x:c r="M327" t="s">
        <x:v>1043</x:v>
      </x:c>
      <x:c r="N327" s="14">
        <x:v>-1192</x:v>
      </x:c>
      <x:c r="O327" t="s">
        <x:v>449</x:v>
      </x:c>
      <x:c r="P327">
        <x:v>-1192</x:v>
      </x:c>
      <x:c r="Q327" t="s">
        <x:v>1014</x:v>
      </x:c>
    </x:row>
    <x:row r="328">
      <x:c r="M328" t="s">
        <x:v>1044</x:v>
      </x:c>
      <x:c r="N328" s="14">
        <x:v>1404</x:v>
      </x:c>
      <x:c r="O328" t="s">
        <x:v>449</x:v>
      </x:c>
      <x:c r="P328">
        <x:v>1404</x:v>
      </x:c>
      <x:c r="Q328" t="s">
        <x:v>1014</x:v>
      </x:c>
    </x:row>
    <x:row r="329">
      <x:c r="M329" t="s">
        <x:v>1045</x:v>
      </x:c>
      <x:c r="N329" s="14">
        <x:v>39</x:v>
      </x:c>
      <x:c r="O329" t="s">
        <x:v>449</x:v>
      </x:c>
      <x:c r="P329">
        <x:v>39</x:v>
      </x:c>
      <x:c r="Q329" t="s">
        <x:v>1014</x:v>
      </x:c>
    </x:row>
    <x:row r="330">
      <x:c r="M330" t="s">
        <x:v>1046</x:v>
      </x:c>
      <x:c r="N330" s="14">
        <x:v>-539</x:v>
      </x:c>
      <x:c r="O330" t="s">
        <x:v>449</x:v>
      </x:c>
      <x:c r="P330">
        <x:v>-539</x:v>
      </x:c>
      <x:c r="Q330" t="s">
        <x:v>1014</x:v>
      </x:c>
    </x:row>
    <x:row r="331">
      <x:c r="M331" t="s">
        <x:v>1047</x:v>
      </x:c>
      <x:c r="N331" s="14">
        <x:v>904</x:v>
      </x:c>
      <x:c r="O331" t="s">
        <x:v>449</x:v>
      </x:c>
      <x:c r="P331">
        <x:v>904</x:v>
      </x:c>
      <x:c r="Q331" t="s">
        <x:v>1014</x:v>
      </x:c>
    </x:row>
    <x:row r="332">
      <x:c r="M332" t="s">
        <x:v>1048</x:v>
      </x:c>
      <x:c r="N332" s="14">
        <x:v>7.7</x:v>
      </x:c>
      <x:c r="O332" t="s">
        <x:v>449</x:v>
      </x:c>
      <x:c r="P332">
        <x:v>7.7</x:v>
      </x:c>
      <x:c r="Q332" t="s">
        <x:v>1014</x:v>
      </x:c>
    </x:row>
    <x:row r="333">
      <x:c r="M333" t="s">
        <x:v>1049</x:v>
      </x:c>
      <x:c r="N333" s="14">
        <x:v>-18</x:v>
      </x:c>
      <x:c r="O333" t="s">
        <x:v>449</x:v>
      </x:c>
      <x:c r="P333">
        <x:v>-18</x:v>
      </x:c>
      <x:c r="Q333" t="s">
        <x:v>1014</x:v>
      </x:c>
    </x:row>
    <x:row r="334">
      <x:c r="M334" t="s">
        <x:v>1050</x:v>
      </x:c>
      <x:c r="N334" s="14">
        <x:v>922</x:v>
      </x:c>
      <x:c r="O334" t="s">
        <x:v>449</x:v>
      </x:c>
      <x:c r="P334">
        <x:v>922</x:v>
      </x:c>
      <x:c r="Q334" t="s">
        <x:v>1014</x:v>
      </x:c>
    </x:row>
    <x:row r="335">
      <x:c r="M335" t="s">
        <x:v>1051</x:v>
      </x:c>
      <x:c r="N335" s="14">
        <x:v>3542</x:v>
      </x:c>
      <x:c r="O335" t="s">
        <x:v>548</x:v>
      </x:c>
      <x:c r="P335">
        <x:v>3542</x:v>
      </x:c>
      <x:c r="Q335" t="s">
        <x:v>1014</x:v>
      </x:c>
    </x:row>
    <x:row r="336">
      <x:c r="M336" t="s">
        <x:v>1052</x:v>
      </x:c>
      <x:c r="N336" s="14">
        <x:v>1811</x:v>
      </x:c>
      <x:c r="O336" t="s">
        <x:v>548</x:v>
      </x:c>
      <x:c r="P336">
        <x:v>1811</x:v>
      </x:c>
      <x:c r="Q336" t="s">
        <x:v>1014</x:v>
      </x:c>
    </x:row>
    <x:row r="337">
      <x:c r="M337" t="s">
        <x:v>1053</x:v>
      </x:c>
      <x:c r="N337" s="14">
        <x:v>280</x:v>
      </x:c>
      <x:c r="O337" t="s">
        <x:v>548</x:v>
      </x:c>
      <x:c r="P337">
        <x:v>280</x:v>
      </x:c>
      <x:c r="Q337" t="s">
        <x:v>1014</x:v>
      </x:c>
    </x:row>
    <x:row r="338">
      <x:c r="M338" t="s">
        <x:v>1054</x:v>
      </x:c>
      <x:c r="N338" s="14">
        <x:v>5633</x:v>
      </x:c>
      <x:c r="O338" t="s">
        <x:v>548</x:v>
      </x:c>
      <x:c r="P338">
        <x:v>5633</x:v>
      </x:c>
      <x:c r="Q338" t="s">
        <x:v>1014</x:v>
      </x:c>
    </x:row>
    <x:row r="339">
      <x:c r="M339" t="s">
        <x:v>1055</x:v>
      </x:c>
      <x:c r="N339" s="14">
        <x:v>2012</x:v>
      </x:c>
      <x:c r="O339" t="s">
        <x:v>548</x:v>
      </x:c>
      <x:c r="P339">
        <x:v>2012</x:v>
      </x:c>
      <x:c r="Q339" t="s">
        <x:v>1014</x:v>
      </x:c>
    </x:row>
    <x:row r="340">
      <x:c r="M340" t="s">
        <x:v>1056</x:v>
      </x:c>
      <x:c r="N340" s="14">
        <x:v>1196</x:v>
      </x:c>
      <x:c r="O340" t="s">
        <x:v>548</x:v>
      </x:c>
      <x:c r="P340">
        <x:v>1196</x:v>
      </x:c>
      <x:c r="Q340" t="s">
        <x:v>1014</x:v>
      </x:c>
    </x:row>
    <x:row r="341">
      <x:c r="M341" t="s">
        <x:v>1057</x:v>
      </x:c>
      <x:c r="N341" s="14">
        <x:v>184</x:v>
      </x:c>
      <x:c r="O341" t="s">
        <x:v>548</x:v>
      </x:c>
      <x:c r="P341">
        <x:v>184</x:v>
      </x:c>
      <x:c r="Q341" t="s">
        <x:v>1014</x:v>
      </x:c>
    </x:row>
    <x:row r="342">
      <x:c r="M342" t="s">
        <x:v>1058</x:v>
      </x:c>
      <x:c r="N342" s="14">
        <x:v>3392</x:v>
      </x:c>
      <x:c r="O342" t="s">
        <x:v>548</x:v>
      </x:c>
      <x:c r="P342">
        <x:v>3392</x:v>
      </x:c>
      <x:c r="Q342" t="s">
        <x:v>1014</x:v>
      </x:c>
    </x:row>
    <x:row r="343">
      <x:c r="M343" t="s">
        <x:v>1059</x:v>
      </x:c>
      <x:c r="N343" s="14">
        <x:v>954</x:v>
      </x:c>
      <x:c r="O343" t="s">
        <x:v>548</x:v>
      </x:c>
      <x:c r="P343">
        <x:v>954</x:v>
      </x:c>
      <x:c r="Q343" t="s">
        <x:v>1014</x:v>
      </x:c>
    </x:row>
    <x:row r="344">
      <x:c r="M344" t="s">
        <x:v>1060</x:v>
      </x:c>
      <x:c r="N344" s="14">
        <x:v>442</x:v>
      </x:c>
      <x:c r="O344" t="s">
        <x:v>548</x:v>
      </x:c>
      <x:c r="P344">
        <x:v>442</x:v>
      </x:c>
      <x:c r="Q344" t="s">
        <x:v>1014</x:v>
      </x:c>
    </x:row>
    <x:row r="345">
      <x:c r="M345" t="s">
        <x:v>1061</x:v>
      </x:c>
      <x:c r="N345" s="14">
        <x:v>27</x:v>
      </x:c>
      <x:c r="O345" t="s">
        <x:v>548</x:v>
      </x:c>
      <x:c r="P345">
        <x:v>27</x:v>
      </x:c>
      <x:c r="Q345" t="s">
        <x:v>1014</x:v>
      </x:c>
    </x:row>
    <x:row r="346">
      <x:c r="M346" t="s">
        <x:v>1062</x:v>
      </x:c>
      <x:c r="N346" s="14">
        <x:v>1423</x:v>
      </x:c>
      <x:c r="O346" t="s">
        <x:v>548</x:v>
      </x:c>
      <x:c r="P346">
        <x:v>1423</x:v>
      </x:c>
      <x:c r="Q346" t="s">
        <x:v>1014</x:v>
      </x:c>
    </x:row>
    <x:row r="347">
      <x:c r="M347" t="s">
        <x:v>1063</x:v>
      </x:c>
      <x:c r="N347" s="14">
        <x:v>1151</x:v>
      </x:c>
      <x:c r="O347" t="s">
        <x:v>548</x:v>
      </x:c>
      <x:c r="P347">
        <x:v>1151</x:v>
      </x:c>
      <x:c r="Q347" t="s">
        <x:v>1014</x:v>
      </x:c>
    </x:row>
    <x:row r="348">
      <x:c r="M348" t="s">
        <x:v>1064</x:v>
      </x:c>
      <x:c r="N348" s="14">
        <x:v>457</x:v>
      </x:c>
      <x:c r="O348" t="s">
        <x:v>548</x:v>
      </x:c>
      <x:c r="P348">
        <x:v>457</x:v>
      </x:c>
      <x:c r="Q348" t="s">
        <x:v>1014</x:v>
      </x:c>
    </x:row>
    <x:row r="349">
      <x:c r="M349" t="s">
        <x:v>1065</x:v>
      </x:c>
      <x:c r="N349" s="14">
        <x:v>59</x:v>
      </x:c>
      <x:c r="O349" t="s">
        <x:v>548</x:v>
      </x:c>
      <x:c r="P349">
        <x:v>59</x:v>
      </x:c>
      <x:c r="Q349" t="s">
        <x:v>1014</x:v>
      </x:c>
    </x:row>
    <x:row r="350">
      <x:c r="M350" t="s">
        <x:v>1066</x:v>
      </x:c>
      <x:c r="N350" s="14">
        <x:v>1667</x:v>
      </x:c>
      <x:c r="O350" t="s">
        <x:v>548</x:v>
      </x:c>
      <x:c r="P350">
        <x:v>1667</x:v>
      </x:c>
      <x:c r="Q350" t="s">
        <x:v>1014</x:v>
      </x:c>
    </x:row>
    <x:row r="351">
      <x:c r="M351" t="s">
        <x:v>1067</x:v>
      </x:c>
      <x:c r="N351" s="14">
        <x:v>9</x:v>
      </x:c>
      <x:c r="O351" t="s">
        <x:v>548</x:v>
      </x:c>
      <x:c r="P351">
        <x:v>9</x:v>
      </x:c>
      <x:c r="Q351" t="s">
        <x:v>1014</x:v>
      </x:c>
    </x:row>
    <x:row r="352">
      <x:c r="M352" t="s">
        <x:v>1068</x:v>
      </x:c>
      <x:c r="N352" s="14">
        <x:v>12124</x:v>
      </x:c>
      <x:c r="O352" t="s">
        <x:v>548</x:v>
      </x:c>
      <x:c r="P352">
        <x:v>12124</x:v>
      </x:c>
      <x:c r="Q352" t="s">
        <x:v>1014</x:v>
      </x:c>
    </x:row>
    <x:row r="353">
      <x:c r="M353" t="s">
        <x:v>1069</x:v>
      </x:c>
      <x:c r="N353" s="14">
        <x:v>300</x:v>
      </x:c>
      <x:c r="O353" t="s">
        <x:v>548</x:v>
      </x:c>
      <x:c r="P353">
        <x:v>300</x:v>
      </x:c>
      <x:c r="Q353" t="s">
        <x:v>1014</x:v>
      </x:c>
    </x:row>
    <x:row r="354">
      <x:c r="M354" t="s">
        <x:v>1070</x:v>
      </x:c>
      <x:c r="N354" s="14">
        <x:v>3</x:v>
      </x:c>
      <x:c r="O354" t="s">
        <x:v>548</x:v>
      </x:c>
      <x:c r="P354">
        <x:v>3</x:v>
      </x:c>
      <x:c r="Q354" t="s">
        <x:v>1014</x:v>
      </x:c>
    </x:row>
    <x:row r="355">
      <x:c r="M355" t="s">
        <x:v>1071</x:v>
      </x:c>
      <x:c r="N355" s="14">
        <x:v>12427</x:v>
      </x:c>
      <x:c r="O355" t="s">
        <x:v>548</x:v>
      </x:c>
      <x:c r="P355">
        <x:v>12427</x:v>
      </x:c>
      <x:c r="Q355" t="s">
        <x:v>1014</x:v>
      </x:c>
    </x:row>
    <x:row r="356">
      <x:c r="M356" t="s">
        <x:v>1072</x:v>
      </x:c>
      <x:c r="N356" s="14">
        <x:v>7659</x:v>
      </x:c>
      <x:c r="O356" t="s">
        <x:v>548</x:v>
      </x:c>
      <x:c r="P356">
        <x:v>7659</x:v>
      </x:c>
      <x:c r="Q356" t="s">
        <x:v>1014</x:v>
      </x:c>
    </x:row>
    <x:row r="357">
      <x:c r="M357" t="s">
        <x:v>1073</x:v>
      </x:c>
      <x:c r="N357" s="14">
        <x:v>3906</x:v>
      </x:c>
      <x:c r="O357" t="s">
        <x:v>548</x:v>
      </x:c>
      <x:c r="P357">
        <x:v>3906</x:v>
      </x:c>
      <x:c r="Q357" t="s">
        <x:v>1014</x:v>
      </x:c>
    </x:row>
    <x:row r="358">
      <x:c r="M358" t="s">
        <x:v>1074</x:v>
      </x:c>
      <x:c r="N358" s="14">
        <x:v>550</x:v>
      </x:c>
      <x:c r="O358" t="s">
        <x:v>548</x:v>
      </x:c>
      <x:c r="P358">
        <x:v>550</x:v>
      </x:c>
      <x:c r="Q358" t="s">
        <x:v>1014</x:v>
      </x:c>
    </x:row>
    <x:row r="359">
      <x:c r="M359" t="s">
        <x:v>1075</x:v>
      </x:c>
      <x:c r="N359" s="14">
        <x:v>12124</x:v>
      </x:c>
      <x:c r="O359" t="s">
        <x:v>548</x:v>
      </x:c>
      <x:c r="P359">
        <x:v>12124</x:v>
      </x:c>
      <x:c r="Q359" t="s">
        <x:v>1014</x:v>
      </x:c>
    </x:row>
    <x:row r="360">
      <x:c r="M360" t="s">
        <x:v>1076</x:v>
      </x:c>
      <x:c r="N360" s="14">
        <x:v>1261</x:v>
      </x:c>
      <x:c r="O360" t="s">
        <x:v>548</x:v>
      </x:c>
      <x:c r="P360">
        <x:v>1261</x:v>
      </x:c>
      <x:c r="Q360" t="s">
        <x:v>1014</x:v>
      </x:c>
    </x:row>
    <x:row r="361">
      <x:c r="M361" t="s">
        <x:v>1077</x:v>
      </x:c>
      <x:c r="N361" s="14">
        <x:v>733</x:v>
      </x:c>
      <x:c r="O361" t="s">
        <x:v>548</x:v>
      </x:c>
      <x:c r="P361">
        <x:v>733</x:v>
      </x:c>
      <x:c r="Q361" t="s">
        <x:v>1014</x:v>
      </x:c>
    </x:row>
    <x:row r="362">
      <x:c r="M362" t="s">
        <x:v>1078</x:v>
      </x:c>
      <x:c r="N362" s="14">
        <x:v>191</x:v>
      </x:c>
      <x:c r="O362" t="s">
        <x:v>548</x:v>
      </x:c>
      <x:c r="P362">
        <x:v>191</x:v>
      </x:c>
      <x:c r="Q362" t="s">
        <x:v>1014</x:v>
      </x:c>
    </x:row>
    <x:row r="363">
      <x:c r="M363" t="s">
        <x:v>1079</x:v>
      </x:c>
      <x:c r="N363" s="14">
        <x:v>389</x:v>
      </x:c>
      <x:c r="O363" t="s">
        <x:v>548</x:v>
      </x:c>
      <x:c r="P363">
        <x:v>389</x:v>
      </x:c>
      <x:c r="Q363" t="s">
        <x:v>1014</x:v>
      </x:c>
    </x:row>
    <x:row r="364">
      <x:c r="M364" t="s">
        <x:v>1080</x:v>
      </x:c>
      <x:c r="N364" s="14">
        <x:v>-1072</x:v>
      </x:c>
      <x:c r="O364" t="s">
        <x:v>548</x:v>
      </x:c>
      <x:c r="P364">
        <x:v>-1072</x:v>
      </x:c>
      <x:c r="Q364" t="s">
        <x:v>1014</x:v>
      </x:c>
    </x:row>
    <x:row r="365">
      <x:c r="M365" t="s">
        <x:v>1081</x:v>
      </x:c>
      <x:c r="N365" s="14">
        <x:v>1502</x:v>
      </x:c>
      <x:c r="O365" t="s">
        <x:v>548</x:v>
      </x:c>
      <x:c r="P365">
        <x:v>1502</x:v>
      </x:c>
      <x:c r="Q365" t="s">
        <x:v>1014</x:v>
      </x:c>
    </x:row>
    <x:row r="366">
      <x:c r="M366" t="s">
        <x:v>1082</x:v>
      </x:c>
      <x:c r="N366" s="14">
        <x:v>-4</x:v>
      </x:c>
      <x:c r="O366" t="s">
        <x:v>548</x:v>
      </x:c>
      <x:c r="P366">
        <x:v>-4</x:v>
      </x:c>
      <x:c r="Q366" t="s">
        <x:v>1014</x:v>
      </x:c>
    </x:row>
    <x:row r="367">
      <x:c r="M367" t="s">
        <x:v>1083</x:v>
      </x:c>
      <x:c r="N367" s="14">
        <x:v>-508</x:v>
      </x:c>
      <x:c r="O367" t="s">
        <x:v>548</x:v>
      </x:c>
      <x:c r="P367">
        <x:v>-508</x:v>
      </x:c>
      <x:c r="Q367" t="s">
        <x:v>1014</x:v>
      </x:c>
    </x:row>
    <x:row r="368">
      <x:c r="M368" t="s">
        <x:v>1084</x:v>
      </x:c>
      <x:c r="N368" s="14">
        <x:v>990</x:v>
      </x:c>
      <x:c r="O368" t="s">
        <x:v>548</x:v>
      </x:c>
      <x:c r="P368">
        <x:v>990</x:v>
      </x:c>
      <x:c r="Q368" t="s">
        <x:v>1014</x:v>
      </x:c>
    </x:row>
    <x:row r="369">
      <x:c r="M369" t="s">
        <x:v>1085</x:v>
      </x:c>
      <x:c r="N369" s="14">
        <x:v>8</x:v>
      </x:c>
      <x:c r="O369" t="s">
        <x:v>548</x:v>
      </x:c>
      <x:c r="P369">
        <x:v>8</x:v>
      </x:c>
      <x:c r="Q369" t="s">
        <x:v>1014</x:v>
      </x:c>
    </x:row>
    <x:row r="370">
      <x:c r="M370" t="s">
        <x:v>1086</x:v>
      </x:c>
      <x:c r="N370" s="14">
        <x:v>-9</x:v>
      </x:c>
      <x:c r="O370" t="s">
        <x:v>548</x:v>
      </x:c>
      <x:c r="P370">
        <x:v>-9</x:v>
      </x:c>
      <x:c r="Q370" t="s">
        <x:v>1014</x:v>
      </x:c>
    </x:row>
    <x:row r="371">
      <x:c r="M371" t="s">
        <x:v>1087</x:v>
      </x:c>
      <x:c r="N371" s="14">
        <x:v>999</x:v>
      </x:c>
      <x:c r="O371" t="s">
        <x:v>548</x:v>
      </x:c>
      <x:c r="P371">
        <x:v>999</x:v>
      </x:c>
      <x:c r="Q371" t="s">
        <x:v>1014</x:v>
      </x:c>
    </x:row>
    <x:row r="372">
      <x:c r="M372" t="s">
        <x:v>1088</x:v>
      </x:c>
      <x:c r="N372" s="14">
        <x:v>3326</x:v>
      </x:c>
      <x:c r="O372" t="s">
        <x:v>626</x:v>
      </x:c>
      <x:c r="P372">
        <x:v>3326</x:v>
      </x:c>
      <x:c r="Q372" t="s">
        <x:v>1014</x:v>
      </x:c>
    </x:row>
    <x:row r="373">
      <x:c r="M373" t="s">
        <x:v>1089</x:v>
      </x:c>
      <x:c r="N373" s="14">
        <x:v>1480</x:v>
      </x:c>
      <x:c r="O373" t="s">
        <x:v>626</x:v>
      </x:c>
      <x:c r="P373">
        <x:v>1480</x:v>
      </x:c>
      <x:c r="Q373" t="s">
        <x:v>1014</x:v>
      </x:c>
    </x:row>
    <x:row r="374">
      <x:c r="M374" t="s">
        <x:v>1090</x:v>
      </x:c>
      <x:c r="N374" s="14">
        <x:v>220</x:v>
      </x:c>
      <x:c r="O374" t="s">
        <x:v>626</x:v>
      </x:c>
      <x:c r="P374">
        <x:v>220</x:v>
      </x:c>
      <x:c r="Q374" t="s">
        <x:v>1014</x:v>
      </x:c>
    </x:row>
    <x:row r="375">
      <x:c r="M375" t="s">
        <x:v>1091</x:v>
      </x:c>
      <x:c r="N375" s="14">
        <x:v>5026</x:v>
      </x:c>
      <x:c r="O375" t="s">
        <x:v>626</x:v>
      </x:c>
      <x:c r="P375">
        <x:v>5026</x:v>
      </x:c>
      <x:c r="Q375" t="s">
        <x:v>1014</x:v>
      </x:c>
    </x:row>
    <x:row r="376">
      <x:c r="M376" t="s">
        <x:v>1092</x:v>
      </x:c>
      <x:c r="N376" s="14">
        <x:v>1789</x:v>
      </x:c>
      <x:c r="O376" t="s">
        <x:v>626</x:v>
      </x:c>
      <x:c r="P376">
        <x:v>1789</x:v>
      </x:c>
      <x:c r="Q376" t="s">
        <x:v>1014</x:v>
      </x:c>
    </x:row>
    <x:row r="377">
      <x:c r="M377" t="s">
        <x:v>1093</x:v>
      </x:c>
      <x:c r="N377" s="14">
        <x:v>926</x:v>
      </x:c>
      <x:c r="O377" t="s">
        <x:v>626</x:v>
      </x:c>
      <x:c r="P377">
        <x:v>926</x:v>
      </x:c>
      <x:c r="Q377" t="s">
        <x:v>1014</x:v>
      </x:c>
    </x:row>
    <x:row r="378">
      <x:c r="M378" t="s">
        <x:v>1094</x:v>
      </x:c>
      <x:c r="N378" s="14">
        <x:v>159</x:v>
      </x:c>
      <x:c r="O378" t="s">
        <x:v>626</x:v>
      </x:c>
      <x:c r="P378">
        <x:v>159</x:v>
      </x:c>
      <x:c r="Q378" t="s">
        <x:v>1014</x:v>
      </x:c>
    </x:row>
    <x:row r="379">
      <x:c r="M379" t="s">
        <x:v>1095</x:v>
      </x:c>
      <x:c r="N379" s="14">
        <x:v>2874</x:v>
      </x:c>
      <x:c r="O379" t="s">
        <x:v>626</x:v>
      </x:c>
      <x:c r="P379">
        <x:v>2874</x:v>
      </x:c>
      <x:c r="Q379" t="s">
        <x:v>1014</x:v>
      </x:c>
    </x:row>
    <x:row r="380">
      <x:c r="M380" t="s">
        <x:v>1096</x:v>
      </x:c>
      <x:c r="N380" s="14">
        <x:v>1187</x:v>
      </x:c>
      <x:c r="O380" t="s">
        <x:v>626</x:v>
      </x:c>
      <x:c r="P380">
        <x:v>1187</x:v>
      </x:c>
      <x:c r="Q380" t="s">
        <x:v>1014</x:v>
      </x:c>
    </x:row>
    <x:row r="381">
      <x:c r="M381" t="s">
        <x:v>1097</x:v>
      </x:c>
      <x:c r="N381" s="14">
        <x:v>397</x:v>
      </x:c>
      <x:c r="O381" t="s">
        <x:v>626</x:v>
      </x:c>
      <x:c r="P381">
        <x:v>397</x:v>
      </x:c>
      <x:c r="Q381" t="s">
        <x:v>1014</x:v>
      </x:c>
    </x:row>
    <x:row r="382">
      <x:c r="M382" t="s">
        <x:v>1098</x:v>
      </x:c>
      <x:c r="N382" s="14">
        <x:v>31</x:v>
      </x:c>
      <x:c r="O382" t="s">
        <x:v>626</x:v>
      </x:c>
      <x:c r="P382">
        <x:v>31</x:v>
      </x:c>
      <x:c r="Q382" t="s">
        <x:v>1014</x:v>
      </x:c>
    </x:row>
    <x:row r="383">
      <x:c r="M383" t="s">
        <x:v>1099</x:v>
      </x:c>
      <x:c r="N383" s="14">
        <x:v>1615</x:v>
      </x:c>
      <x:c r="O383" t="s">
        <x:v>626</x:v>
      </x:c>
      <x:c r="P383">
        <x:v>1615</x:v>
      </x:c>
      <x:c r="Q383" t="s">
        <x:v>1014</x:v>
      </x:c>
    </x:row>
    <x:row r="384">
      <x:c r="M384" t="s">
        <x:v>1100</x:v>
      </x:c>
      <x:c r="N384" s="14">
        <x:v>1051</x:v>
      </x:c>
      <x:c r="O384" t="s">
        <x:v>626</x:v>
      </x:c>
      <x:c r="P384">
        <x:v>1051</x:v>
      </x:c>
      <x:c r="Q384" t="s">
        <x:v>1014</x:v>
      </x:c>
    </x:row>
    <x:row r="385">
      <x:c r="M385" t="s">
        <x:v>1101</x:v>
      </x:c>
      <x:c r="N385" s="14">
        <x:v>381</x:v>
      </x:c>
      <x:c r="O385" t="s">
        <x:v>626</x:v>
      </x:c>
      <x:c r="P385">
        <x:v>381</x:v>
      </x:c>
      <x:c r="Q385" t="s">
        <x:v>1014</x:v>
      </x:c>
    </x:row>
    <x:row r="386">
      <x:c r="M386" t="s">
        <x:v>1102</x:v>
      </x:c>
      <x:c r="N386" s="14">
        <x:v>58</x:v>
      </x:c>
      <x:c r="O386" t="s">
        <x:v>626</x:v>
      </x:c>
      <x:c r="P386">
        <x:v>58</x:v>
      </x:c>
      <x:c r="Q386" t="s">
        <x:v>1014</x:v>
      </x:c>
    </x:row>
    <x:row r="387">
      <x:c r="M387" t="s">
        <x:v>1103</x:v>
      </x:c>
      <x:c r="N387" s="14">
        <x:v>1490</x:v>
      </x:c>
      <x:c r="O387" t="s">
        <x:v>626</x:v>
      </x:c>
      <x:c r="P387">
        <x:v>1490</x:v>
      </x:c>
      <x:c r="Q387" t="s">
        <x:v>1014</x:v>
      </x:c>
    </x:row>
    <x:row r="388">
      <x:c r="M388" t="s">
        <x:v>1104</x:v>
      </x:c>
      <x:c r="N388" s="14">
        <x:v>7</x:v>
      </x:c>
      <x:c r="O388" t="s">
        <x:v>626</x:v>
      </x:c>
      <x:c r="P388">
        <x:v>7</x:v>
      </x:c>
      <x:c r="Q388" t="s">
        <x:v>1014</x:v>
      </x:c>
    </x:row>
    <x:row r="389">
      <x:c r="M389" t="s">
        <x:v>1105</x:v>
      </x:c>
      <x:c r="N389" s="14">
        <x:v>11012</x:v>
      </x:c>
      <x:c r="O389" t="s">
        <x:v>626</x:v>
      </x:c>
      <x:c r="P389">
        <x:v>11012</x:v>
      </x:c>
      <x:c r="Q389" t="s">
        <x:v>1014</x:v>
      </x:c>
    </x:row>
    <x:row r="390">
      <x:c r="M390" t="s">
        <x:v>1106</x:v>
      </x:c>
      <x:c r="N390" s="14">
        <x:v>264</x:v>
      </x:c>
      <x:c r="O390" t="s">
        <x:v>626</x:v>
      </x:c>
      <x:c r="P390">
        <x:v>264</x:v>
      </x:c>
      <x:c r="Q390" t="s">
        <x:v>1014</x:v>
      </x:c>
    </x:row>
    <x:row r="391">
      <x:c r="M391" t="s">
        <x:v>1107</x:v>
      </x:c>
      <x:c r="N391" s="14">
        <x:v>3</x:v>
      </x:c>
      <x:c r="O391" t="s">
        <x:v>626</x:v>
      </x:c>
      <x:c r="P391">
        <x:v>3</x:v>
      </x:c>
      <x:c r="Q391" t="s">
        <x:v>1014</x:v>
      </x:c>
    </x:row>
    <x:row r="392">
      <x:c r="M392" t="s">
        <x:v>1108</x:v>
      </x:c>
      <x:c r="N392" s="14">
        <x:v>11279</x:v>
      </x:c>
      <x:c r="O392" t="s">
        <x:v>626</x:v>
      </x:c>
      <x:c r="P392">
        <x:v>11279</x:v>
      </x:c>
      <x:c r="Q392" t="s">
        <x:v>1014</x:v>
      </x:c>
    </x:row>
    <x:row r="393">
      <x:c r="M393" t="s">
        <x:v>1109</x:v>
      </x:c>
      <x:c r="N393" s="14">
        <x:v>7353</x:v>
      </x:c>
      <x:c r="O393" t="s">
        <x:v>626</x:v>
      </x:c>
      <x:c r="P393">
        <x:v>7353</x:v>
      </x:c>
      <x:c r="Q393" t="s">
        <x:v>1014</x:v>
      </x:c>
    </x:row>
    <x:row r="394">
      <x:c r="M394" t="s">
        <x:v>1110</x:v>
      </x:c>
      <x:c r="N394" s="14">
        <x:v>3184</x:v>
      </x:c>
      <x:c r="O394" t="s">
        <x:v>626</x:v>
      </x:c>
      <x:c r="P394">
        <x:v>3184</x:v>
      </x:c>
      <x:c r="Q394" t="s">
        <x:v>1014</x:v>
      </x:c>
    </x:row>
    <x:row r="395">
      <x:c r="M395" t="s">
        <x:v>1111</x:v>
      </x:c>
      <x:c r="N395" s="14">
        <x:v>468</x:v>
      </x:c>
      <x:c r="O395" t="s">
        <x:v>626</x:v>
      </x:c>
      <x:c r="P395">
        <x:v>468</x:v>
      </x:c>
      <x:c r="Q395" t="s">
        <x:v>1014</x:v>
      </x:c>
    </x:row>
    <x:row r="396">
      <x:c r="M396" t="s">
        <x:v>1112</x:v>
      </x:c>
      <x:c r="N396" s="14">
        <x:v>11012</x:v>
      </x:c>
      <x:c r="O396" t="s">
        <x:v>626</x:v>
      </x:c>
      <x:c r="P396">
        <x:v>11012</x:v>
      </x:c>
      <x:c r="Q396" t="s">
        <x:v>1014</x:v>
      </x:c>
    </x:row>
    <x:row r="397">
      <x:c r="M397" t="s">
        <x:v>1113</x:v>
      </x:c>
      <x:c r="N397" s="14">
        <x:v>981</x:v>
      </x:c>
      <x:c r="O397" t="s">
        <x:v>626</x:v>
      </x:c>
      <x:c r="P397">
        <x:v>981</x:v>
      </x:c>
      <x:c r="Q397" t="s">
        <x:v>1014</x:v>
      </x:c>
    </x:row>
    <x:row r="398">
      <x:c r="M398" t="s">
        <x:v>1114</x:v>
      </x:c>
      <x:c r="N398" s="14">
        <x:v>515</x:v>
      </x:c>
      <x:c r="O398" t="s">
        <x:v>626</x:v>
      </x:c>
      <x:c r="P398">
        <x:v>515</x:v>
      </x:c>
      <x:c r="Q398" t="s">
        <x:v>1014</x:v>
      </x:c>
    </x:row>
    <x:row r="399">
      <x:c r="M399" t="s">
        <x:v>1115</x:v>
      </x:c>
      <x:c r="N399" s="14">
        <x:v>467</x:v>
      </x:c>
      <x:c r="O399" t="s">
        <x:v>626</x:v>
      </x:c>
      <x:c r="P399">
        <x:v>467</x:v>
      </x:c>
      <x:c r="Q399" t="s">
        <x:v>1014</x:v>
      </x:c>
    </x:row>
    <x:row r="400">
      <x:c r="M400" t="s">
        <x:v>1116</x:v>
      </x:c>
      <x:c r="N400" s="14">
        <x:v>332</x:v>
      </x:c>
      <x:c r="O400" t="s">
        <x:v>626</x:v>
      </x:c>
      <x:c r="P400">
        <x:v>332</x:v>
      </x:c>
      <x:c r="Q400" t="s">
        <x:v>1014</x:v>
      </x:c>
    </x:row>
    <x:row r="401">
      <x:c r="M401" t="s">
        <x:v>1117</x:v>
      </x:c>
      <x:c r="N401" s="14">
        <x:v>-1209</x:v>
      </x:c>
      <x:c r="O401" t="s">
        <x:v>626</x:v>
      </x:c>
      <x:c r="P401">
        <x:v>-1209</x:v>
      </x:c>
      <x:c r="Q401" t="s">
        <x:v>1014</x:v>
      </x:c>
    </x:row>
    <x:row r="402">
      <x:c r="M402" t="s">
        <x:v>1118</x:v>
      </x:c>
      <x:c r="N402" s="14">
        <x:v>1086</x:v>
      </x:c>
      <x:c r="O402" t="s">
        <x:v>626</x:v>
      </x:c>
      <x:c r="P402">
        <x:v>1086</x:v>
      </x:c>
      <x:c r="Q402" t="s">
        <x:v>1014</x:v>
      </x:c>
    </x:row>
    <x:row r="403">
      <x:c r="M403" t="s">
        <x:v>1119</x:v>
      </x:c>
      <x:c r="N403" s="14">
        <x:v>-40</x:v>
      </x:c>
      <x:c r="O403" t="s">
        <x:v>626</x:v>
      </x:c>
      <x:c r="P403">
        <x:v>-40</x:v>
      </x:c>
      <x:c r="Q403" t="s">
        <x:v>1014</x:v>
      </x:c>
    </x:row>
    <x:row r="404">
      <x:c r="M404" t="s">
        <x:v>1120</x:v>
      </x:c>
      <x:c r="N404" s="14">
        <x:v>-411</x:v>
      </x:c>
      <x:c r="O404" t="s">
        <x:v>626</x:v>
      </x:c>
      <x:c r="P404">
        <x:v>-411</x:v>
      </x:c>
      <x:c r="Q404" t="s">
        <x:v>1014</x:v>
      </x:c>
    </x:row>
    <x:row r="405">
      <x:c r="M405" t="s">
        <x:v>1121</x:v>
      </x:c>
      <x:c r="N405" s="14">
        <x:v>635</x:v>
      </x:c>
      <x:c r="O405" t="s">
        <x:v>626</x:v>
      </x:c>
      <x:c r="P405">
        <x:v>635</x:v>
      </x:c>
      <x:c r="Q405" t="s">
        <x:v>1014</x:v>
      </x:c>
    </x:row>
    <x:row r="406">
      <x:c r="M406" t="s">
        <x:v>1122</x:v>
      </x:c>
      <x:c r="N406" s="14">
        <x:v>-15</x:v>
      </x:c>
      <x:c r="O406" t="s">
        <x:v>626</x:v>
      </x:c>
      <x:c r="P406">
        <x:v>-15</x:v>
      </x:c>
      <x:c r="Q406" t="s">
        <x:v>1014</x:v>
      </x:c>
    </x:row>
    <x:row r="407">
      <x:c r="M407" t="s">
        <x:v>1123</x:v>
      </x:c>
      <x:c r="N407" s="14">
        <x:v>130</x:v>
      </x:c>
      <x:c r="O407" t="s">
        <x:v>626</x:v>
      </x:c>
      <x:c r="P407">
        <x:v>130</x:v>
      </x:c>
      <x:c r="Q407" t="s">
        <x:v>1014</x:v>
      </x:c>
    </x:row>
    <x:row r="408">
      <x:c r="M408" t="s">
        <x:v>1124</x:v>
      </x:c>
      <x:c r="N408" s="14">
        <x:v>520</x:v>
      </x:c>
      <x:c r="O408" t="s">
        <x:v>626</x:v>
      </x:c>
      <x:c r="P408">
        <x:v>520</x:v>
      </x:c>
      <x:c r="Q408" t="s">
        <x:v>1014</x:v>
      </x:c>
    </x:row>
    <x:row r="409">
      <x:c r="M409" t="s">
        <x:v>1125</x:v>
      </x:c>
      <x:c r="N409" s="14">
        <x:v>11279</x:v>
      </x:c>
      <x:c r="O409" t="s">
        <x:v>626</x:v>
      </x:c>
      <x:c r="P409">
        <x:v>11279</x:v>
      </x:c>
      <x:c r="Q409" t="s">
        <x:v>1014</x:v>
      </x:c>
    </x:row>
    <x:row r="410">
      <x:c r="M410" t="s">
        <x:v>1126</x:v>
      </x:c>
      <x:c r="N410" s="14">
        <x:v>4.6</x:v>
      </x:c>
      <x:c r="O410" t="s">
        <x:v>626</x:v>
      </x:c>
      <x:c r="P410">
        <x:v>4.6</x:v>
      </x:c>
      <x:c r="Q410" t="s">
        <x:v>1014</x:v>
      </x:c>
    </x:row>
    <x:row r="411">
      <x:c r="M411" t="s">
        <x:v>1127</x:v>
      </x:c>
      <x:c r="N411" s="14">
        <x:v>5.6</x:v>
      </x:c>
      <x:c r="O411" t="s">
        <x:v>626</x:v>
      </x:c>
      <x:c r="P411">
        <x:v>5.6</x:v>
      </x:c>
      <x:c r="Q411" t="s">
        <x:v>1014</x:v>
      </x:c>
    </x:row>
    <x:row r="412">
      <x:c r="M412" t="s">
        <x:v>1128</x:v>
      </x:c>
      <x:c r="N412" s="14">
        <x:v>3230</x:v>
      </x:c>
      <x:c r="O412" t="s">
        <x:v>679</x:v>
      </x:c>
      <x:c r="P412">
        <x:v>3230</x:v>
      </x:c>
      <x:c r="Q412" t="s">
        <x:v>1014</x:v>
      </x:c>
    </x:row>
    <x:row r="413">
      <x:c r="M413" t="s">
        <x:v>1129</x:v>
      </x:c>
      <x:c r="N413" s="14">
        <x:v>1310</x:v>
      </x:c>
      <x:c r="O413" t="s">
        <x:v>679</x:v>
      </x:c>
      <x:c r="P413">
        <x:v>1310</x:v>
      </x:c>
      <x:c r="Q413" t="s">
        <x:v>1014</x:v>
      </x:c>
    </x:row>
    <x:row r="414">
      <x:c r="M414" t="s">
        <x:v>1130</x:v>
      </x:c>
      <x:c r="N414" s="14">
        <x:v>292</x:v>
      </x:c>
      <x:c r="O414" t="s">
        <x:v>679</x:v>
      </x:c>
      <x:c r="P414">
        <x:v>292</x:v>
      </x:c>
      <x:c r="Q414" t="s">
        <x:v>1014</x:v>
      </x:c>
    </x:row>
    <x:row r="415">
      <x:c r="M415" t="s">
        <x:v>1131</x:v>
      </x:c>
      <x:c r="N415" s="14">
        <x:v>4832</x:v>
      </x:c>
      <x:c r="O415" t="s">
        <x:v>679</x:v>
      </x:c>
      <x:c r="P415">
        <x:v>4832</x:v>
      </x:c>
      <x:c r="Q415" t="s">
        <x:v>1014</x:v>
      </x:c>
    </x:row>
    <x:row r="416">
      <x:c r="M416" t="s">
        <x:v>1132</x:v>
      </x:c>
      <x:c r="N416" s="14">
        <x:v>1821</x:v>
      </x:c>
      <x:c r="O416" t="s">
        <x:v>679</x:v>
      </x:c>
      <x:c r="P416">
        <x:v>1821</x:v>
      </x:c>
      <x:c r="Q416" t="s">
        <x:v>1014</x:v>
      </x:c>
    </x:row>
    <x:row r="417">
      <x:c r="M417" t="s">
        <x:v>1133</x:v>
      </x:c>
      <x:c r="N417" s="14">
        <x:v>982</x:v>
      </x:c>
      <x:c r="O417" t="s">
        <x:v>679</x:v>
      </x:c>
      <x:c r="P417">
        <x:v>982</x:v>
      </x:c>
      <x:c r="Q417" t="s">
        <x:v>1014</x:v>
      </x:c>
    </x:row>
    <x:row r="418">
      <x:c r="M418" t="s">
        <x:v>1134</x:v>
      </x:c>
      <x:c r="N418" s="14">
        <x:v>172</x:v>
      </x:c>
      <x:c r="O418" t="s">
        <x:v>679</x:v>
      </x:c>
      <x:c r="P418">
        <x:v>172</x:v>
      </x:c>
      <x:c r="Q418" t="s">
        <x:v>1014</x:v>
      </x:c>
    </x:row>
    <x:row r="419">
      <x:c r="M419" t="s">
        <x:v>1135</x:v>
      </x:c>
      <x:c r="N419" s="14">
        <x:v>2975</x:v>
      </x:c>
      <x:c r="O419" t="s">
        <x:v>679</x:v>
      </x:c>
      <x:c r="P419">
        <x:v>2975</x:v>
      </x:c>
      <x:c r="Q419" t="s">
        <x:v>1014</x:v>
      </x:c>
    </x:row>
    <x:row r="420">
      <x:c r="M420" t="s">
        <x:v>1136</x:v>
      </x:c>
      <x:c r="N420" s="14">
        <x:v>938</x:v>
      </x:c>
      <x:c r="O420" t="s">
        <x:v>679</x:v>
      </x:c>
      <x:c r="P420">
        <x:v>938</x:v>
      </x:c>
      <x:c r="Q420" t="s">
        <x:v>1014</x:v>
      </x:c>
    </x:row>
    <x:row r="421">
      <x:c r="M421" t="s">
        <x:v>1137</x:v>
      </x:c>
      <x:c r="N421" s="14">
        <x:v>334</x:v>
      </x:c>
      <x:c r="O421" t="s">
        <x:v>679</x:v>
      </x:c>
      <x:c r="P421">
        <x:v>334</x:v>
      </x:c>
      <x:c r="Q421" t="s">
        <x:v>1014</x:v>
      </x:c>
    </x:row>
    <x:row r="422">
      <x:c r="M422" t="s">
        <x:v>1138</x:v>
      </x:c>
      <x:c r="N422" s="14">
        <x:v>25</x:v>
      </x:c>
      <x:c r="O422" t="s">
        <x:v>679</x:v>
      </x:c>
      <x:c r="P422">
        <x:v>25</x:v>
      </x:c>
      <x:c r="Q422" t="s">
        <x:v>1014</x:v>
      </x:c>
    </x:row>
    <x:row r="423">
      <x:c r="M423" t="s">
        <x:v>1139</x:v>
      </x:c>
      <x:c r="N423" s="14">
        <x:v>1297</x:v>
      </x:c>
      <x:c r="O423" t="s">
        <x:v>679</x:v>
      </x:c>
      <x:c r="P423">
        <x:v>1297</x:v>
      </x:c>
      <x:c r="Q423" t="s">
        <x:v>1014</x:v>
      </x:c>
    </x:row>
    <x:row r="424">
      <x:c r="M424" t="s">
        <x:v>1140</x:v>
      </x:c>
      <x:c r="N424" s="14">
        <x:v>1114</x:v>
      </x:c>
      <x:c r="O424" t="s">
        <x:v>679</x:v>
      </x:c>
      <x:c r="P424">
        <x:v>1114</x:v>
      </x:c>
      <x:c r="Q424" t="s">
        <x:v>1014</x:v>
      </x:c>
    </x:row>
    <x:row r="425">
      <x:c r="M425" t="s">
        <x:v>1141</x:v>
      </x:c>
      <x:c r="N425" s="14">
        <x:v>420</x:v>
      </x:c>
      <x:c r="O425" t="s">
        <x:v>679</x:v>
      </x:c>
      <x:c r="P425">
        <x:v>420</x:v>
      </x:c>
      <x:c r="Q425" t="s">
        <x:v>1014</x:v>
      </x:c>
    </x:row>
    <x:row r="426">
      <x:c r="M426" t="s">
        <x:v>1142</x:v>
      </x:c>
      <x:c r="N426" s="14">
        <x:v>62</x:v>
      </x:c>
      <x:c r="O426" t="s">
        <x:v>679</x:v>
      </x:c>
      <x:c r="P426">
        <x:v>62</x:v>
      </x:c>
      <x:c r="Q426" t="s">
        <x:v>1014</x:v>
      </x:c>
    </x:row>
    <x:row r="427">
      <x:c r="M427" t="s">
        <x:v>1143</x:v>
      </x:c>
      <x:c r="N427" s="14">
        <x:v>1596</x:v>
      </x:c>
      <x:c r="O427" t="s">
        <x:v>679</x:v>
      </x:c>
      <x:c r="P427">
        <x:v>1596</x:v>
      </x:c>
      <x:c r="Q427" t="s">
        <x:v>1014</x:v>
      </x:c>
    </x:row>
    <x:row r="428">
      <x:c r="M428" t="s">
        <x:v>1144</x:v>
      </x:c>
      <x:c r="N428" s="14">
        <x:v>24</x:v>
      </x:c>
      <x:c r="O428" t="s">
        <x:v>679</x:v>
      </x:c>
      <x:c r="P428">
        <x:v>24</x:v>
      </x:c>
      <x:c r="Q428" t="s">
        <x:v>1014</x:v>
      </x:c>
    </x:row>
    <x:row r="429">
      <x:c r="M429" t="s">
        <x:v>1145</x:v>
      </x:c>
      <x:c r="N429" s="14">
        <x:v>10724</x:v>
      </x:c>
      <x:c r="O429" t="s">
        <x:v>679</x:v>
      </x:c>
      <x:c r="P429">
        <x:v>10724</x:v>
      </x:c>
      <x:c r="Q429" t="s">
        <x:v>1014</x:v>
      </x:c>
    </x:row>
    <x:row r="430">
      <x:c r="M430" t="s">
        <x:v>1146</x:v>
      </x:c>
      <x:c r="N430" s="14">
        <x:v>244</x:v>
      </x:c>
      <x:c r="O430" t="s">
        <x:v>679</x:v>
      </x:c>
      <x:c r="P430">
        <x:v>244</x:v>
      </x:c>
      <x:c r="Q430" t="s">
        <x:v>1014</x:v>
      </x:c>
    </x:row>
    <x:row r="431">
      <x:c r="M431" t="s">
        <x:v>1147</x:v>
      </x:c>
      <x:c r="N431" s="14">
        <x:v>4</x:v>
      </x:c>
      <x:c r="O431" t="s">
        <x:v>679</x:v>
      </x:c>
      <x:c r="P431">
        <x:v>4</x:v>
      </x:c>
      <x:c r="Q431" t="s">
        <x:v>1014</x:v>
      </x:c>
    </x:row>
    <x:row r="432">
      <x:c r="M432" t="s">
        <x:v>1148</x:v>
      </x:c>
      <x:c r="N432" s="14">
        <x:v>10972</x:v>
      </x:c>
      <x:c r="O432" t="s">
        <x:v>679</x:v>
      </x:c>
      <x:c r="P432">
        <x:v>10972</x:v>
      </x:c>
      <x:c r="Q432" t="s">
        <x:v>1014</x:v>
      </x:c>
    </x:row>
    <x:row r="433">
      <x:c r="M433" t="s">
        <x:v>1149</x:v>
      </x:c>
      <x:c r="N433" s="14">
        <x:v>7103</x:v>
      </x:c>
      <x:c r="O433" t="s">
        <x:v>679</x:v>
      </x:c>
      <x:c r="P433">
        <x:v>7103</x:v>
      </x:c>
      <x:c r="Q433" t="s">
        <x:v>1014</x:v>
      </x:c>
    </x:row>
    <x:row r="434">
      <x:c r="M434" t="s">
        <x:v>1150</x:v>
      </x:c>
      <x:c r="N434" s="14">
        <x:v>3046</x:v>
      </x:c>
      <x:c r="O434" t="s">
        <x:v>679</x:v>
      </x:c>
      <x:c r="P434">
        <x:v>3046</x:v>
      </x:c>
      <x:c r="Q434" t="s">
        <x:v>1014</x:v>
      </x:c>
    </x:row>
    <x:row r="435">
      <x:c r="M435" t="s">
        <x:v>1151</x:v>
      </x:c>
      <x:c r="N435" s="14">
        <x:v>551</x:v>
      </x:c>
      <x:c r="O435" t="s">
        <x:v>679</x:v>
      </x:c>
      <x:c r="P435">
        <x:v>551</x:v>
      </x:c>
      <x:c r="Q435" t="s">
        <x:v>1014</x:v>
      </x:c>
    </x:row>
    <x:row r="436">
      <x:c r="M436" t="s">
        <x:v>1152</x:v>
      </x:c>
      <x:c r="N436" s="14">
        <x:v>10724</x:v>
      </x:c>
      <x:c r="O436" t="s">
        <x:v>679</x:v>
      </x:c>
      <x:c r="P436">
        <x:v>10724</x:v>
      </x:c>
      <x:c r="Q436" t="s">
        <x:v>1014</x:v>
      </x:c>
    </x:row>
    <x:row r="437">
      <x:c r="M437" t="s">
        <x:v>1153</x:v>
      </x:c>
      <x:c r="N437" s="14">
        <x:v>2000</x:v>
      </x:c>
      <x:c r="O437" t="s">
        <x:v>679</x:v>
      </x:c>
      <x:c r="P437">
        <x:v>2000</x:v>
      </x:c>
      <x:c r="Q437" t="s">
        <x:v>1014</x:v>
      </x:c>
    </x:row>
    <x:row r="438">
      <x:c r="M438" t="s">
        <x:v>1154</x:v>
      </x:c>
      <x:c r="N438" s="14">
        <x:v>434</x:v>
      </x:c>
      <x:c r="O438" t="s">
        <x:v>679</x:v>
      </x:c>
      <x:c r="P438">
        <x:v>434</x:v>
      </x:c>
      <x:c r="Q438" t="s">
        <x:v>1014</x:v>
      </x:c>
    </x:row>
    <x:row r="439">
      <x:c r="M439" t="s">
        <x:v>1155</x:v>
      </x:c>
      <x:c r="N439" s="14">
        <x:v>243</x:v>
      </x:c>
      <x:c r="O439" t="s">
        <x:v>679</x:v>
      </x:c>
      <x:c r="P439">
        <x:v>243</x:v>
      </x:c>
      <x:c r="Q439" t="s">
        <x:v>1014</x:v>
      </x:c>
    </x:row>
    <x:row r="440">
      <x:c r="M440" t="s">
        <x:v>1156</x:v>
      </x:c>
      <x:c r="N440" s="14">
        <x:v>316</x:v>
      </x:c>
      <x:c r="O440" t="s">
        <x:v>679</x:v>
      </x:c>
      <x:c r="P440">
        <x:v>316</x:v>
      </x:c>
      <x:c r="Q440" t="s">
        <x:v>1014</x:v>
      </x:c>
    </x:row>
    <x:row r="441">
      <x:c r="M441" t="s">
        <x:v>1157</x:v>
      </x:c>
      <x:c r="N441" s="14">
        <x:v>-1130</x:v>
      </x:c>
      <x:c r="O441" t="s">
        <x:v>679</x:v>
      </x:c>
      <x:c r="P441">
        <x:v>-1130</x:v>
      </x:c>
      <x:c r="Q441" t="s">
        <x:v>1014</x:v>
      </x:c>
    </x:row>
    <x:row r="442">
      <x:c r="M442" t="s">
        <x:v>1158</x:v>
      </x:c>
      <x:c r="N442" s="14">
        <x:v>1863</x:v>
      </x:c>
      <x:c r="O442" t="s">
        <x:v>679</x:v>
      </x:c>
      <x:c r="P442">
        <x:v>1863</x:v>
      </x:c>
      <x:c r="Q442" t="s">
        <x:v>1014</x:v>
      </x:c>
    </x:row>
    <x:row r="443">
      <x:c r="M443" t="s">
        <x:v>1159</x:v>
      </x:c>
      <x:c r="N443" s="14">
        <x:v>23</x:v>
      </x:c>
      <x:c r="O443" t="s">
        <x:v>679</x:v>
      </x:c>
      <x:c r="P443">
        <x:v>23</x:v>
      </x:c>
      <x:c r="Q443" t="s">
        <x:v>1014</x:v>
      </x:c>
    </x:row>
    <x:row r="444">
      <x:c r="M444" t="s">
        <x:v>1160</x:v>
      </x:c>
      <x:c r="N444" s="14">
        <x:v>-565</x:v>
      </x:c>
      <x:c r="O444" t="s">
        <x:v>679</x:v>
      </x:c>
      <x:c r="P444">
        <x:v>-565</x:v>
      </x:c>
      <x:c r="Q444" t="s">
        <x:v>1014</x:v>
      </x:c>
    </x:row>
    <x:row r="445">
      <x:c r="M445" t="s">
        <x:v>1161</x:v>
      </x:c>
      <x:c r="N445" s="14">
        <x:v>1321</x:v>
      </x:c>
      <x:c r="O445" t="s">
        <x:v>679</x:v>
      </x:c>
      <x:c r="P445">
        <x:v>1321</x:v>
      </x:c>
      <x:c r="Q445" t="s">
        <x:v>1014</x:v>
      </x:c>
    </x:row>
    <x:row r="446">
      <x:c r="M446" t="s">
        <x:v>1162</x:v>
      </x:c>
      <x:c r="N446" s="14">
        <x:v>-8</x:v>
      </x:c>
      <x:c r="O446" t="s">
        <x:v>679</x:v>
      </x:c>
      <x:c r="P446">
        <x:v>-8</x:v>
      </x:c>
      <x:c r="Q446" t="s">
        <x:v>1014</x:v>
      </x:c>
    </x:row>
    <x:row r="447">
      <x:c r="M447" t="s">
        <x:v>1163</x:v>
      </x:c>
      <x:c r="N447" s="14">
        <x:v>260</x:v>
      </x:c>
      <x:c r="O447" t="s">
        <x:v>679</x:v>
      </x:c>
      <x:c r="P447">
        <x:v>260</x:v>
      </x:c>
      <x:c r="Q447" t="s">
        <x:v>1014</x:v>
      </x:c>
    </x:row>
    <x:row r="448">
      <x:c r="M448" t="s">
        <x:v>1164</x:v>
      </x:c>
      <x:c r="N448" s="14">
        <x:v>1069</x:v>
      </x:c>
      <x:c r="O448" t="s">
        <x:v>679</x:v>
      </x:c>
      <x:c r="P448">
        <x:v>1069</x:v>
      </x:c>
      <x:c r="Q448" t="s">
        <x:v>1014</x:v>
      </x:c>
    </x:row>
    <x:row r="449">
      <x:c r="M449" t="s">
        <x:v>1165</x:v>
      </x:c>
      <x:c r="N449" s="14">
        <x:v>10972</x:v>
      </x:c>
      <x:c r="O449" t="s">
        <x:v>679</x:v>
      </x:c>
      <x:c r="P449">
        <x:v>10972</x:v>
      </x:c>
      <x:c r="Q449" t="s">
        <x:v>1014</x:v>
      </x:c>
    </x:row>
    <x:row r="450">
      <x:c r="M450" t="s">
        <x:v>1166</x:v>
      </x:c>
      <x:c r="N450" s="14">
        <x:v>9.7</x:v>
      </x:c>
      <x:c r="O450" t="s">
        <x:v>679</x:v>
      </x:c>
      <x:c r="P450">
        <x:v>9.7</x:v>
      </x:c>
      <x:c r="Q450" t="s">
        <x:v>1014</x:v>
      </x:c>
    </x:row>
    <x:row r="451">
      <x:c r="M451" t="s">
        <x:v>1167</x:v>
      </x:c>
      <x:c r="N451" s="14">
        <x:v>12</x:v>
      </x:c>
      <x:c r="O451" t="s">
        <x:v>679</x:v>
      </x:c>
      <x:c r="P451">
        <x:v>12</x:v>
      </x:c>
      <x:c r="Q451" t="s">
        <x:v>1014</x:v>
      </x:c>
    </x:row>
    <x:row r="452">
      <x:c r="M452" t="s">
        <x:v>1168</x:v>
      </x:c>
      <x:c r="N452" s="14">
        <x:v>46398</x:v>
      </x:c>
      <x:c r="O452" t="s">
        <x:v>679</x:v>
      </x:c>
      <x:c r="P452">
        <x:v>46398</x:v>
      </x:c>
      <x:c r="Q452" t="s">
        <x:v>1169</x:v>
      </x:c>
    </x:row>
    <x:row r="453">
      <x:c r="M453" t="s">
        <x:v>1170</x:v>
      </x:c>
      <x:c r="N453" s="14">
        <x:v>26487</x:v>
      </x:c>
      <x:c r="O453" t="s">
        <x:v>679</x:v>
      </x:c>
      <x:c r="P453">
        <x:v>26487</x:v>
      </x:c>
      <x:c r="Q453" t="s">
        <x:v>1169</x:v>
      </x:c>
    </x:row>
    <x:row r="454">
      <x:c r="M454" t="s">
        <x:v>1171</x:v>
      </x:c>
      <x:c r="N454" s="14">
        <x:v>19911</x:v>
      </x:c>
      <x:c r="O454" t="s">
        <x:v>679</x:v>
      </x:c>
      <x:c r="P454">
        <x:v>19911</x:v>
      </x:c>
      <x:c r="Q454" t="s">
        <x:v>1169</x:v>
      </x:c>
    </x:row>
    <x:row r="455">
      <x:c r="M455" t="s">
        <x:v>1172</x:v>
      </x:c>
      <x:c r="N455" s="14">
        <x:v>42.7</x:v>
      </x:c>
      <x:c r="O455" t="s">
        <x:v>679</x:v>
      </x:c>
      <x:c r="P455">
        <x:v>42.7</x:v>
      </x:c>
      <x:c r="Q455" t="s">
        <x:v>1169</x:v>
      </x:c>
    </x:row>
    <x:row r="456">
      <x:c r="M456" t="s">
        <x:v>1173</x:v>
      </x:c>
      <x:c r="N456" s="14">
        <x:v>4754</x:v>
      </x:c>
      <x:c r="O456" t="s">
        <x:v>679</x:v>
      </x:c>
      <x:c r="P456">
        <x:v>4754</x:v>
      </x:c>
      <x:c r="Q456" t="s">
        <x:v>1169</x:v>
      </x:c>
    </x:row>
    <x:row r="457">
      <x:c r="M457" t="s">
        <x:v>1174</x:v>
      </x:c>
      <x:c r="N457" s="14">
        <x:v>11360</x:v>
      </x:c>
      <x:c r="O457" t="s">
        <x:v>679</x:v>
      </x:c>
      <x:c r="P457">
        <x:v>11360</x:v>
      </x:c>
      <x:c r="Q457" t="s">
        <x:v>1169</x:v>
      </x:c>
    </x:row>
    <x:row r="458">
      <x:c r="M458" t="s">
        <x:v>1175</x:v>
      </x:c>
      <x:c r="N458" s="14">
        <x:v>16114</x:v>
      </x:c>
      <x:c r="O458" t="s">
        <x:v>679</x:v>
      </x:c>
      <x:c r="P458">
        <x:v>16114</x:v>
      </x:c>
      <x:c r="Q458" t="s">
        <x:v>1169</x:v>
      </x:c>
    </x:row>
    <x:row r="459">
      <x:c r="M459" t="s">
        <x:v>1176</x:v>
      </x:c>
      <x:c r="N459" s="14">
        <x:v>34.7</x:v>
      </x:c>
      <x:c r="O459" t="s">
        <x:v>679</x:v>
      </x:c>
      <x:c r="P459">
        <x:v>34.7</x:v>
      </x:c>
      <x:c r="Q459" t="s">
        <x:v>1169</x:v>
      </x:c>
    </x:row>
    <x:row r="460">
      <x:c r="M460" t="s">
        <x:v>1177</x:v>
      </x:c>
      <x:c r="N460" s="14">
        <x:v>-50</x:v>
      </x:c>
      <x:c r="O460" t="s">
        <x:v>679</x:v>
      </x:c>
      <x:c r="P460">
        <x:v>-107</x:v>
      </x:c>
      <x:c r="Q460" t="s">
        <x:v>1169</x:v>
      </x:c>
    </x:row>
    <x:row r="461">
      <x:c r="M461" t="s">
        <x:v>1178</x:v>
      </x:c>
      <x:c r="N461" s="14">
        <x:v>-53</x:v>
      </x:c>
      <x:c r="O461" t="s">
        <x:v>679</x:v>
      </x:c>
      <x:c r="P461">
        <x:v>-76</x:v>
      </x:c>
      <x:c r="Q461" t="s">
        <x:v>1169</x:v>
      </x:c>
    </x:row>
    <x:row r="462">
      <x:c r="M462" t="s">
        <x:v>1179</x:v>
      </x:c>
      <x:c r="N462" s="14">
        <x:v>3900</x:v>
      </x:c>
      <x:c r="O462" t="s">
        <x:v>679</x:v>
      </x:c>
      <x:c r="P462">
        <x:v>3900</x:v>
      </x:c>
      <x:c r="Q462" t="s">
        <x:v>1169</x:v>
      </x:c>
    </x:row>
    <x:row r="463">
      <x:c r="M463" t="s">
        <x:v>1180</x:v>
      </x:c>
      <x:c r="N463" s="14">
        <x:v>792</x:v>
      </x:c>
      <x:c r="O463" t="s">
        <x:v>679</x:v>
      </x:c>
      <x:c r="P463">
        <x:v>792</x:v>
      </x:c>
      <x:c r="Q463" t="s">
        <x:v>1169</x:v>
      </x:c>
    </x:row>
    <x:row r="464">
      <x:c r="M464" t="s">
        <x:v>1181</x:v>
      </x:c>
      <x:c r="N464" s="14">
        <x:v>17.1</x:v>
      </x:c>
      <x:c r="O464" t="s">
        <x:v>679</x:v>
      </x:c>
      <x:c r="P464">
        <x:v>17.1</x:v>
      </x:c>
      <x:c r="Q464" t="s">
        <x:v>1169</x:v>
      </x:c>
    </x:row>
    <x:row r="465">
      <x:c r="M465" t="s">
        <x:v>1182</x:v>
      </x:c>
      <x:c r="N465" s="14">
        <x:v>3108</x:v>
      </x:c>
      <x:c r="O465" t="s">
        <x:v>679</x:v>
      </x:c>
      <x:c r="P465">
        <x:v>3108</x:v>
      </x:c>
      <x:c r="Q465" t="s">
        <x:v>1169</x:v>
      </x:c>
    </x:row>
    <x:row r="466">
      <x:c r="M466" t="s">
        <x:v>1183</x:v>
      </x:c>
      <x:c r="N466" s="14">
        <x:v>1479.8</x:v>
      </x:c>
      <x:c r="O466" t="s">
        <x:v>679</x:v>
      </x:c>
      <x:c r="P466">
        <x:v>1484.9</x:v>
      </x:c>
      <x:c r="Q466" t="s">
        <x:v>1169</x:v>
      </x:c>
    </x:row>
    <x:row r="467">
      <x:c r="M467" t="s">
        <x:v>1184</x:v>
      </x:c>
      <x:c r="N467" s="14">
        <x:v>1481</x:v>
      </x:c>
      <x:c r="O467" t="s">
        <x:v>679</x:v>
      </x:c>
      <x:c r="P467">
        <x:v>1487.6</x:v>
      </x:c>
      <x:c r="Q467" t="s">
        <x:v>1169</x:v>
      </x:c>
    </x:row>
    <x:row r="468">
      <x:c r="M468" t="s">
        <x:v>1185</x:v>
      </x:c>
      <x:c r="N468" s="14">
        <x:v>1.63</x:v>
      </x:c>
      <x:c r="O468" t="s">
        <x:v>679</x:v>
      </x:c>
      <x:c r="P468">
        <x:v>1.57</x:v>
      </x:c>
      <x:c r="Q468" t="s">
        <x:v>1169</x:v>
      </x:c>
    </x:row>
    <x:row r="469">
      <x:c r="M469" t="s">
        <x:v>1186</x:v>
      </x:c>
      <x:c r="N469" s="14">
        <x:v>2026</x:v>
      </x:c>
      <x:c r="O469" t="s">
        <x:v>679</x:v>
      </x:c>
      <x:c r="P469">
        <x:v>2026</x:v>
      </x:c>
      <x:c r="Q469" t="s">
        <x:v>1187</x:v>
      </x:c>
    </x:row>
    <x:row r="470">
      <x:c r="M470" t="s">
        <x:v>1188</x:v>
      </x:c>
      <x:c r="N470" s="14">
        <x:v>7563</x:v>
      </x:c>
      <x:c r="O470" t="s">
        <x:v>679</x:v>
      </x:c>
      <x:c r="P470">
        <x:v>7563</x:v>
      </x:c>
      <x:c r="Q470" t="s">
        <x:v>1187</x:v>
      </x:c>
    </x:row>
    <x:row r="471">
      <x:c r="M471" t="s">
        <x:v>1189</x:v>
      </x:c>
      <x:c r="N471" s="14">
        <x:v>1464</x:v>
      </x:c>
      <x:c r="O471" t="s">
        <x:v>679</x:v>
      </x:c>
      <x:c r="P471">
        <x:v>1464</x:v>
      </x:c>
      <x:c r="Q471" t="s">
        <x:v>1187</x:v>
      </x:c>
    </x:row>
    <x:row r="472">
      <x:c r="M472" t="s">
        <x:v>1190</x:v>
      </x:c>
      <x:c r="N472" s="14">
        <x:v>5931</x:v>
      </x:c>
      <x:c r="O472" t="s">
        <x:v>679</x:v>
      </x:c>
      <x:c r="P472">
        <x:v>5931</x:v>
      </x:c>
      <x:c r="Q472" t="s">
        <x:v>1187</x:v>
      </x:c>
    </x:row>
    <x:row r="473">
      <x:c r="M473" t="s">
        <x:v>1191</x:v>
      </x:c>
      <x:c r="N473" s="14">
        <x:v>7501</x:v>
      </x:c>
      <x:c r="O473" t="s">
        <x:v>679</x:v>
      </x:c>
      <x:c r="P473">
        <x:v>7501</x:v>
      </x:c>
      <x:c r="Q473" t="s">
        <x:v>1187</x:v>
      </x:c>
    </x:row>
    <x:row r="474">
      <x:c r="M474" t="s">
        <x:v>1192</x:v>
      </x:c>
      <x:c r="N474" s="14">
        <x:v>2144</x:v>
      </x:c>
      <x:c r="O474" t="s">
        <x:v>679</x:v>
      </x:c>
      <x:c r="P474">
        <x:v>2144</x:v>
      </x:c>
      <x:c r="Q474" t="s">
        <x:v>1187</x:v>
      </x:c>
    </x:row>
    <x:row r="475">
      <x:c r="M475" t="s">
        <x:v>1193</x:v>
      </x:c>
      <x:c r="N475" s="14">
        <x:v>24603</x:v>
      </x:c>
      <x:c r="O475" t="s">
        <x:v>679</x:v>
      </x:c>
      <x:c r="P475">
        <x:v>24603</x:v>
      </x:c>
      <x:c r="Q475" t="s">
        <x:v>1187</x:v>
      </x:c>
    </x:row>
    <x:row r="476">
      <x:c r="M476" t="s">
        <x:v>1194</x:v>
      </x:c>
      <x:c r="N476" s="14">
        <x:v>4796</x:v>
      </x:c>
      <x:c r="O476" t="s">
        <x:v>679</x:v>
      </x:c>
      <x:c r="P476">
        <x:v>4796</x:v>
      </x:c>
      <x:c r="Q476" t="s">
        <x:v>1187</x:v>
      </x:c>
    </x:row>
    <x:row r="477">
      <x:c r="M477" t="s">
        <x:v>1195</x:v>
      </x:c>
      <x:c r="N477" s="14">
        <x:v>2838</x:v>
      </x:c>
      <x:c r="O477" t="s">
        <x:v>679</x:v>
      </x:c>
      <x:c r="P477">
        <x:v>2838</x:v>
      </x:c>
      <x:c r="Q477" t="s">
        <x:v>1187</x:v>
      </x:c>
    </x:row>
    <x:row r="478">
      <x:c r="M478" t="s">
        <x:v>1196</x:v>
      </x:c>
      <x:c r="N478" s="14">
        <x:v>259</x:v>
      </x:c>
      <x:c r="O478" t="s">
        <x:v>679</x:v>
      </x:c>
      <x:c r="P478">
        <x:v>259</x:v>
      </x:c>
      <x:c r="Q478" t="s">
        <x:v>1187</x:v>
      </x:c>
    </x:row>
    <x:row r="479">
      <x:c r="M479" t="s">
        <x:v>1197</x:v>
      </x:c>
      <x:c r="N479" s="14">
        <x:v>240</x:v>
      </x:c>
      <x:c r="O479" t="s">
        <x:v>679</x:v>
      </x:c>
      <x:c r="P479">
        <x:v>240</x:v>
      </x:c>
      <x:c r="Q479" t="s">
        <x:v>1187</x:v>
      </x:c>
    </x:row>
    <x:row r="480">
      <x:c r="M480" t="s">
        <x:v>1198</x:v>
      </x:c>
      <x:c r="N480" s="14">
        <x:v>5674</x:v>
      </x:c>
      <x:c r="O480" t="s">
        <x:v>679</x:v>
      </x:c>
      <x:c r="P480">
        <x:v>5674</x:v>
      </x:c>
      <x:c r="Q480" t="s">
        <x:v>1187</x:v>
      </x:c>
    </x:row>
    <x:row r="481">
      <x:c r="M481" t="s">
        <x:v>1199</x:v>
      </x:c>
      <x:c r="N481" s="14">
        <x:v>38410</x:v>
      </x:c>
      <x:c r="O481" t="s">
        <x:v>679</x:v>
      </x:c>
      <x:c r="P481">
        <x:v>38410</x:v>
      </x:c>
      <x:c r="Q481" t="s">
        <x:v>1187</x:v>
      </x:c>
    </x:row>
    <x:row r="482">
      <x:c r="M482" t="s">
        <x:v>1200</x:v>
      </x:c>
      <x:c r="N482" s="14">
        <x:v>2000</x:v>
      </x:c>
      <x:c r="O482" t="s">
        <x:v>679</x:v>
      </x:c>
      <x:c r="P482">
        <x:v>2000</x:v>
      </x:c>
      <x:c r="Q482" t="s">
        <x:v>1187</x:v>
      </x:c>
    </x:row>
    <x:row r="483">
      <x:c r="M483" t="s">
        <x:v>1201</x:v>
      </x:c>
      <x:c r="N483" s="14">
        <x:v>3600</x:v>
      </x:c>
      <x:c r="O483" t="s">
        <x:v>679</x:v>
      </x:c>
      <x:c r="P483">
        <x:v>3600</x:v>
      </x:c>
      <x:c r="Q483" t="s">
        <x:v>1187</x:v>
      </x:c>
    </x:row>
    <x:row r="484">
      <x:c r="M484" t="s">
        <x:v>1202</x:v>
      </x:c>
      <x:c r="N484" s="14">
        <x:v>478</x:v>
      </x:c>
      <x:c r="O484" t="s">
        <x:v>679</x:v>
      </x:c>
      <x:c r="P484">
        <x:v>478</x:v>
      </x:c>
      <x:c r="Q484" t="s">
        <x:v>1187</x:v>
      </x:c>
    </x:row>
    <x:row r="485">
      <x:c r="M485" t="s">
        <x:v>1203</x:v>
      </x:c>
      <x:c r="N485" s="14">
        <x:v>6092</x:v>
      </x:c>
      <x:c r="O485" t="s">
        <x:v>679</x:v>
      </x:c>
      <x:c r="P485">
        <x:v>6092</x:v>
      </x:c>
      <x:c r="Q485" t="s">
        <x:v>1187</x:v>
      </x:c>
    </x:row>
    <x:row r="486">
      <x:c r="M486" t="s">
        <x:v>1204</x:v>
      </x:c>
      <x:c r="N486" s="14">
        <x:v>377</x:v>
      </x:c>
      <x:c r="O486" t="s">
        <x:v>679</x:v>
      </x:c>
      <x:c r="P486">
        <x:v>377</x:v>
      </x:c>
      <x:c r="Q486" t="s">
        <x:v>1187</x:v>
      </x:c>
    </x:row>
    <x:row r="487">
      <x:c r="M487" t="s">
        <x:v>1205</x:v>
      </x:c>
      <x:c r="N487" s="14">
        <x:v>12547</x:v>
      </x:c>
      <x:c r="O487" t="s">
        <x:v>679</x:v>
      </x:c>
      <x:c r="P487">
        <x:v>12547</x:v>
      </x:c>
      <x:c r="Q487" t="s">
        <x:v>1187</x:v>
      </x:c>
    </x:row>
    <x:row r="488">
      <x:c r="M488" t="s">
        <x:v>1206</x:v>
      </x:c>
      <x:c r="N488" s="14">
        <x:v>5942</x:v>
      </x:c>
      <x:c r="O488" t="s">
        <x:v>679</x:v>
      </x:c>
      <x:c r="P488">
        <x:v>5942</x:v>
      </x:c>
      <x:c r="Q488" t="s">
        <x:v>1187</x:v>
      </x:c>
    </x:row>
    <x:row r="489">
      <x:c r="M489" t="s">
        <x:v>1207</x:v>
      </x:c>
      <x:c r="N489" s="14">
        <x:v>2613</x:v>
      </x:c>
      <x:c r="O489" t="s">
        <x:v>679</x:v>
      </x:c>
      <x:c r="P489">
        <x:v>2613</x:v>
      </x:c>
      <x:c r="Q489" t="s">
        <x:v>1187</x:v>
      </x:c>
    </x:row>
    <x:row r="490">
      <x:c r="M490" t="s">
        <x:v>1208</x:v>
      </x:c>
      <x:c r="N490" s="14">
        <x:v>2443</x:v>
      </x:c>
      <x:c r="O490" t="s">
        <x:v>679</x:v>
      </x:c>
      <x:c r="P490">
        <x:v>2443</x:v>
      </x:c>
      <x:c r="Q490" t="s">
        <x:v>1187</x:v>
      </x:c>
    </x:row>
    <x:row r="491">
      <x:c r="M491" t="s">
        <x:v>1209</x:v>
      </x:c>
      <x:c r="N491" s="14">
        <x:v>14865</x:v>
      </x:c>
      <x:c r="O491" t="s">
        <x:v>679</x:v>
      </x:c>
      <x:c r="P491">
        <x:v>14865</x:v>
      </x:c>
      <x:c r="Q491" t="s">
        <x:v>1187</x:v>
      </x:c>
    </x:row>
    <x:row r="492">
      <x:c r="M492" t="s">
        <x:v>1210</x:v>
      </x:c>
      <x:c r="N492" s="14">
        <x:v>38410</x:v>
      </x:c>
      <x:c r="O492" t="s">
        <x:v>679</x:v>
      </x:c>
      <x:c r="P492">
        <x:v>38410</x:v>
      </x:c>
      <x:c r="Q492" t="s">
        <x:v>1187</x:v>
      </x:c>
    </x:row>
    <x:row r="493">
      <x:c r="M493" t="s">
        <x:v>1211</x:v>
      </x:c>
      <x:c r="N493" s="14">
        <x:v>747</x:v>
      </x:c>
      <x:c r="O493" t="s">
        <x:v>1212</x:v>
      </x:c>
      <x:c r="P493">
        <x:v>747</x:v>
      </x:c>
      <x:c r="Q493" t="s">
        <x:v>1213</x:v>
      </x:c>
    </x:row>
    <x:row r="494">
      <x:c r="M494" t="s">
        <x:v>1214</x:v>
      </x:c>
      <x:c r="N494" s="14">
        <x:v>-96</x:v>
      </x:c>
      <x:c r="O494" t="s">
        <x:v>1212</x:v>
      </x:c>
      <x:c r="P494">
        <x:v>-96</x:v>
      </x:c>
      <x:c r="Q494" t="s">
        <x:v>1213</x:v>
      </x:c>
    </x:row>
    <x:row r="495">
      <x:c r="M495" t="s">
        <x:v>1215</x:v>
      </x:c>
      <x:c r="N495" s="14">
        <x:v>715</x:v>
      </x:c>
      <x:c r="O495" t="s">
        <x:v>1212</x:v>
      </x:c>
      <x:c r="P495">
        <x:v>715</x:v>
      </x:c>
      <x:c r="Q495" t="s">
        <x:v>1213</x:v>
      </x:c>
    </x:row>
    <x:row r="496">
      <x:c r="M496" t="s">
        <x:v>1216</x:v>
      </x:c>
      <x:c r="N496" s="14">
        <x:v>50</x:v>
      </x:c>
      <x:c r="O496" t="s">
        <x:v>1212</x:v>
      </x:c>
      <x:c r="P496">
        <x:v>50</x:v>
      </x:c>
      <x:c r="Q496" t="s">
        <x:v>1213</x:v>
      </x:c>
    </x:row>
    <x:row r="497">
      <x:c r="M497" t="s">
        <x:v>1217</x:v>
      </x:c>
      <x:c r="N497" s="14">
        <x:v>22</x:v>
      </x:c>
      <x:c r="O497" t="s">
        <x:v>1212</x:v>
      </x:c>
      <x:c r="P497">
        <x:v>22</x:v>
      </x:c>
      <x:c r="Q497" t="s">
        <x:v>1213</x:v>
      </x:c>
    </x:row>
    <x:row r="498">
      <x:c r="M498" t="s">
        <x:v>1218</x:v>
      </x:c>
      <x:c r="N498" s="14">
        <x:v>-1207</x:v>
      </x:c>
      <x:c r="O498" t="s">
        <x:v>1212</x:v>
      </x:c>
      <x:c r="P498">
        <x:v>-1207</x:v>
      </x:c>
      <x:c r="Q498" t="s">
        <x:v>1213</x:v>
      </x:c>
    </x:row>
    <x:row r="499">
      <x:c r="M499" t="s">
        <x:v>1219</x:v>
      </x:c>
      <x:c r="N499" s="14">
        <x:v>-31</x:v>
      </x:c>
      <x:c r="O499" t="s">
        <x:v>1212</x:v>
      </x:c>
      <x:c r="P499">
        <x:v>-31</x:v>
      </x:c>
      <x:c r="Q499" t="s">
        <x:v>1213</x:v>
      </x:c>
    </x:row>
    <x:row r="500">
      <x:c r="M500" t="s">
        <x:v>1220</x:v>
      </x:c>
      <x:c r="N500" s="14">
        <x:v>519</x:v>
      </x:c>
      <x:c r="O500" t="s">
        <x:v>1212</x:v>
      </x:c>
      <x:c r="P500">
        <x:v>519</x:v>
      </x:c>
      <x:c r="Q500" t="s">
        <x:v>1213</x:v>
      </x:c>
    </x:row>
    <x:row r="501">
      <x:c r="M501" t="s">
        <x:v>1221</x:v>
      </x:c>
      <x:c r="N501" s="14">
        <x:v>-959</x:v>
      </x:c>
      <x:c r="O501" t="s">
        <x:v>1212</x:v>
      </x:c>
      <x:c r="P501">
        <x:v>-959</x:v>
      </x:c>
      <x:c r="Q501" t="s">
        <x:v>1213</x:v>
      </x:c>
    </x:row>
    <x:row r="502">
      <x:c r="M502" t="s">
        <x:v>1222</x:v>
      </x:c>
      <x:c r="N502" s="14">
        <x:v>2868</x:v>
      </x:c>
      <x:c r="O502" t="s">
        <x:v>1212</x:v>
      </x:c>
      <x:c r="P502">
        <x:v>2868</x:v>
      </x:c>
      <x:c r="Q502" t="s">
        <x:v>1213</x:v>
      </x:c>
    </x:row>
    <x:row r="503">
      <x:c r="M503" t="s">
        <x:v>1223</x:v>
      </x:c>
      <x:c r="N503" s="14">
        <x:v>-1316</x:v>
      </x:c>
      <x:c r="O503" t="s">
        <x:v>1212</x:v>
      </x:c>
      <x:c r="P503">
        <x:v>-1316</x:v>
      </x:c>
      <x:c r="Q503" t="s">
        <x:v>1213</x:v>
      </x:c>
    </x:row>
    <x:row r="504">
      <x:c r="M504" t="s">
        <x:v>1224</x:v>
      </x:c>
      <x:c r="N504" s="14">
        <x:v>556</x:v>
      </x:c>
      <x:c r="O504" t="s">
        <x:v>1212</x:v>
      </x:c>
      <x:c r="P504">
        <x:v>556</x:v>
      </x:c>
      <x:c r="Q504" t="s">
        <x:v>1213</x:v>
      </x:c>
    </x:row>
    <x:row r="505">
      <x:c r="M505" t="s">
        <x:v>1225</x:v>
      </x:c>
      <x:c r="N505" s="14">
        <x:v>1021</x:v>
      </x:c>
      <x:c r="O505" t="s">
        <x:v>1212</x:v>
      </x:c>
      <x:c r="P505">
        <x:v>1021</x:v>
      </x:c>
      <x:c r="Q505" t="s">
        <x:v>1213</x:v>
      </x:c>
    </x:row>
    <x:row r="506">
      <x:c r="M506" t="s">
        <x:v>1226</x:v>
      </x:c>
      <x:c r="N506" s="14">
        <x:v>-684</x:v>
      </x:c>
      <x:c r="O506" t="s">
        <x:v>1212</x:v>
      </x:c>
      <x:c r="P506">
        <x:v>-684</x:v>
      </x:c>
      <x:c r="Q506" t="s">
        <x:v>1213</x:v>
      </x:c>
    </x:row>
    <x:row r="507">
      <x:c r="M507" t="s">
        <x:v>1227</x:v>
      </x:c>
      <x:c r="N507" s="14">
        <x:v>-65</x:v>
      </x:c>
      <x:c r="O507" t="s">
        <x:v>1212</x:v>
      </x:c>
      <x:c r="P507">
        <x:v>-65</x:v>
      </x:c>
      <x:c r="Q507" t="s">
        <x:v>1213</x:v>
      </x:c>
    </x:row>
    <x:row r="508">
      <x:c r="M508" t="s">
        <x:v>1228</x:v>
      </x:c>
      <x:c r="N508" s="14">
        <x:v>-488</x:v>
      </x:c>
      <x:c r="O508" t="s">
        <x:v>1212</x:v>
      </x:c>
      <x:c r="P508">
        <x:v>-488</x:v>
      </x:c>
      <x:c r="Q508" t="s">
        <x:v>1213</x:v>
      </x:c>
    </x:row>
    <x:row r="509">
      <x:c r="M509" t="s">
        <x:v>1229</x:v>
      </x:c>
      <x:c r="N509" s="14">
        <x:v>0</x:v>
      </x:c>
      <x:c r="O509" t="s">
        <x:v>1212</x:v>
      </x:c>
      <x:c r="P509">
        <x:v>0</x:v>
      </x:c>
      <x:c r="Q509" t="s">
        <x:v>1213</x:v>
      </x:c>
    </x:row>
    <x:row r="510">
      <x:c r="M510" t="s">
        <x:v>1230</x:v>
      </x:c>
      <x:c r="N510" s="14">
        <x:v>354</x:v>
      </x:c>
      <x:c r="O510" t="s">
        <x:v>1212</x:v>
      </x:c>
      <x:c r="P510">
        <x:v>354</x:v>
      </x:c>
      <x:c r="Q510" t="s">
        <x:v>1213</x:v>
      </x:c>
    </x:row>
    <x:row r="511">
      <x:c r="M511" t="s">
        <x:v>1231</x:v>
      </x:c>
      <x:c r="N511" s="14">
        <x:v>-146</x:v>
      </x:c>
      <x:c r="O511" t="s">
        <x:v>1212</x:v>
      </x:c>
      <x:c r="P511">
        <x:v>-146</x:v>
      </x:c>
      <x:c r="Q511" t="s">
        <x:v>1213</x:v>
      </x:c>
    </x:row>
    <x:row r="512">
      <x:c r="M512" t="s">
        <x:v>1232</x:v>
      </x:c>
      <x:c r="N512" s="14">
        <x:v>-2407</x:v>
      </x:c>
      <x:c r="O512" t="s">
        <x:v>1212</x:v>
      </x:c>
      <x:c r="P512">
        <x:v>-2407</x:v>
      </x:c>
      <x:c r="Q512" t="s">
        <x:v>1213</x:v>
      </x:c>
    </x:row>
    <x:row r="513">
      <x:c r="M513" t="s">
        <x:v>1233</x:v>
      </x:c>
      <x:c r="N513" s="14">
        <x:v>-93</x:v>
      </x:c>
      <x:c r="O513" t="s">
        <x:v>1212</x:v>
      </x:c>
      <x:c r="P513">
        <x:v>-93</x:v>
      </x:c>
      <x:c r="Q513" t="s">
        <x:v>1213</x:v>
      </x:c>
    </x:row>
    <x:row r="514">
      <x:c r="M514" t="s">
        <x:v>1234</x:v>
      </x:c>
      <x:c r="N514" s="14">
        <x:v>-2292</x:v>
      </x:c>
      <x:c r="O514" t="s">
        <x:v>1212</x:v>
      </x:c>
      <x:c r="P514">
        <x:v>-2292</x:v>
      </x:c>
      <x:c r="Q514" t="s">
        <x:v>1213</x:v>
      </x:c>
    </x:row>
    <x:row r="515">
      <x:c r="M515" t="s">
        <x:v>1235</x:v>
      </x:c>
      <x:c r="N515" s="14">
        <x:v>11</x:v>
      </x:c>
      <x:c r="O515" t="s">
        <x:v>1212</x:v>
      </x:c>
      <x:c r="P515">
        <x:v>11</x:v>
      </x:c>
      <x:c r="Q515" t="s">
        <x:v>1213</x:v>
      </x:c>
    </x:row>
    <x:row r="516">
      <x:c r="M516" t="s">
        <x:v>1236</x:v>
      </x:c>
      <x:c r="N516" s="14">
        <x:v>99</x:v>
      </x:c>
      <x:c r="O516" t="s">
        <x:v>1212</x:v>
      </x:c>
      <x:c r="P516">
        <x:v>99</x:v>
      </x:c>
      <x:c r="Q516" t="s">
        <x:v>1213</x:v>
      </x:c>
    </x:row>
    <x:row r="517">
      <x:c r="M517" t="s">
        <x:v>1237</x:v>
      </x:c>
      <x:c r="N517" s="14">
        <x:v>7464</x:v>
      </x:c>
      <x:c r="O517" t="s">
        <x:v>1212</x:v>
      </x:c>
      <x:c r="P517">
        <x:v>7464</x:v>
      </x:c>
      <x:c r="Q517" t="s">
        <x:v>1213</x:v>
      </x:c>
    </x:row>
    <x:row r="518">
      <x:c r="M518" t="s">
        <x:v>1238</x:v>
      </x:c>
      <x:c r="N518" s="14">
        <x:v>7563</x:v>
      </x:c>
      <x:c r="O518" t="s">
        <x:v>1212</x:v>
      </x:c>
      <x:c r="P518">
        <x:v>7563</x:v>
      </x:c>
      <x:c r="Q518" t="s">
        <x:v>1213</x:v>
      </x:c>
    </x:row>
    <x:row r="519">
      <x:c r="M519" t="s">
        <x:v>1239</x:v>
      </x:c>
      <x:c r="N519" s="14">
        <x:v>323</x:v>
      </x:c>
      <x:c r="O519" t="s">
        <x:v>1212</x:v>
      </x:c>
      <x:c r="P519">
        <x:v>323</x:v>
      </x:c>
      <x:c r="Q519" t="s">
        <x:v>1213</x:v>
      </x:c>
    </x:row>
    <x:row r="520">
      <x:c r="M520" t="s">
        <x:v>1240</x:v>
      </x:c>
      <x:c r="N520" s="14">
        <x:v>174</x:v>
      </x:c>
      <x:c r="O520" t="s">
        <x:v>1212</x:v>
      </x:c>
      <x:c r="P520">
        <x:v>174</x:v>
      </x:c>
      <x:c r="Q520" t="s">
        <x:v>1213</x:v>
      </x:c>
    </x:row>
    <x:row r="521">
      <x:c r="M521" t="s">
        <x:v>1241</x:v>
      </x:c>
      <x:c r="N521" s="14">
        <x:v>13317</x:v>
      </x:c>
      <x:c r="O521" t="s">
        <x:v>679</x:v>
      </x:c>
      <x:c r="P521">
        <x:v>13317</x:v>
      </x:c>
      <x:c r="Q521" t="s">
        <x:v>1242</x:v>
      </x:c>
    </x:row>
    <x:row r="522">
      <x:c r="M522" t="s">
        <x:v>1243</x:v>
      </x:c>
      <x:c r="N522" s="14">
        <x:v>6075</x:v>
      </x:c>
      <x:c r="O522" t="s">
        <x:v>679</x:v>
      </x:c>
      <x:c r="P522">
        <x:v>6075</x:v>
      </x:c>
      <x:c r="Q522" t="s">
        <x:v>1242</x:v>
      </x:c>
    </x:row>
    <x:row r="523">
      <x:c r="M523" t="s">
        <x:v>1244</x:v>
      </x:c>
      <x:c r="N523" s="14">
        <x:v>1119</x:v>
      </x:c>
      <x:c r="O523" t="s">
        <x:v>679</x:v>
      </x:c>
      <x:c r="P523">
        <x:v>1119</x:v>
      </x:c>
      <x:c r="Q523" t="s">
        <x:v>1242</x:v>
      </x:c>
    </x:row>
    <x:row r="524">
      <x:c r="M524" t="s">
        <x:v>1245</x:v>
      </x:c>
      <x:c r="N524" s="14">
        <x:v>20511</x:v>
      </x:c>
      <x:c r="O524" t="s">
        <x:v>679</x:v>
      </x:c>
      <x:c r="P524">
        <x:v>20511</x:v>
      </x:c>
      <x:c r="Q524" t="s">
        <x:v>1242</x:v>
      </x:c>
    </x:row>
    <x:row r="525">
      <x:c r="M525" t="s">
        <x:v>1246</x:v>
      </x:c>
      <x:c r="N525" s="14">
        <x:v>7643</x:v>
      </x:c>
      <x:c r="O525" t="s">
        <x:v>679</x:v>
      </x:c>
      <x:c r="P525">
        <x:v>7643</x:v>
      </x:c>
      <x:c r="Q525" t="s">
        <x:v>1242</x:v>
      </x:c>
    </x:row>
    <x:row r="526">
      <x:c r="M526" t="s">
        <x:v>1247</x:v>
      </x:c>
      <x:c r="N526" s="14">
        <x:v>4210</x:v>
      </x:c>
      <x:c r="O526" t="s">
        <x:v>679</x:v>
      </x:c>
      <x:c r="P526">
        <x:v>4210</x:v>
      </x:c>
      <x:c r="Q526" t="s">
        <x:v>1242</x:v>
      </x:c>
    </x:row>
    <x:row r="527">
      <x:c r="M527" t="s">
        <x:v>1248</x:v>
      </x:c>
      <x:c r="N527" s="14">
        <x:v>719</x:v>
      </x:c>
      <x:c r="O527" t="s">
        <x:v>679</x:v>
      </x:c>
      <x:c r="P527">
        <x:v>719</x:v>
      </x:c>
      <x:c r="Q527" t="s">
        <x:v>1242</x:v>
      </x:c>
    </x:row>
    <x:row r="528">
      <x:c r="M528" t="s">
        <x:v>1249</x:v>
      </x:c>
      <x:c r="N528" s="14">
        <x:v>12572</x:v>
      </x:c>
      <x:c r="O528" t="s">
        <x:v>679</x:v>
      </x:c>
      <x:c r="P528">
        <x:v>12572</x:v>
      </x:c>
      <x:c r="Q528" t="s">
        <x:v>1242</x:v>
      </x:c>
    </x:row>
    <x:row r="529">
      <x:c r="M529" t="s">
        <x:v>1250</x:v>
      </x:c>
      <x:c r="N529" s="14">
        <x:v>4188</x:v>
      </x:c>
      <x:c r="O529" t="s">
        <x:v>679</x:v>
      </x:c>
      <x:c r="P529">
        <x:v>4188</x:v>
      </x:c>
      <x:c r="Q529" t="s">
        <x:v>1242</x:v>
      </x:c>
    </x:row>
    <x:row r="530">
      <x:c r="M530" t="s">
        <x:v>1251</x:v>
      </x:c>
      <x:c r="N530" s="14">
        <x:v>1535</x:v>
      </x:c>
      <x:c r="O530" t="s">
        <x:v>679</x:v>
      </x:c>
      <x:c r="P530">
        <x:v>1535</x:v>
      </x:c>
      <x:c r="Q530" t="s">
        <x:v>1242</x:v>
      </x:c>
    </x:row>
    <x:row r="531">
      <x:c r="M531" t="s">
        <x:v>1252</x:v>
      </x:c>
      <x:c r="N531" s="14">
        <x:v>124</x:v>
      </x:c>
      <x:c r="O531" t="s">
        <x:v>679</x:v>
      </x:c>
      <x:c r="P531">
        <x:v>124</x:v>
      </x:c>
      <x:c r="Q531" t="s">
        <x:v>1242</x:v>
      </x:c>
    </x:row>
    <x:row r="532">
      <x:c r="M532" t="s">
        <x:v>1253</x:v>
      </x:c>
      <x:c r="N532" s="14">
        <x:v>5847</x:v>
      </x:c>
      <x:c r="O532" t="s">
        <x:v>679</x:v>
      </x:c>
      <x:c r="P532">
        <x:v>5847</x:v>
      </x:c>
      <x:c r="Q532" t="s">
        <x:v>1242</x:v>
      </x:c>
    </x:row>
    <x:row r="533">
      <x:c r="M533" t="s">
        <x:v>1254</x:v>
      </x:c>
      <x:c r="N533" s="14">
        <x:v>4377</x:v>
      </x:c>
      <x:c r="O533" t="s">
        <x:v>679</x:v>
      </x:c>
      <x:c r="P533">
        <x:v>4377</x:v>
      </x:c>
      <x:c r="Q533" t="s">
        <x:v>1242</x:v>
      </x:c>
    </x:row>
    <x:row r="534">
      <x:c r="M534" t="s">
        <x:v>1255</x:v>
      </x:c>
      <x:c r="N534" s="14">
        <x:v>1629</x:v>
      </x:c>
      <x:c r="O534" t="s">
        <x:v>679</x:v>
      </x:c>
      <x:c r="P534">
        <x:v>1629</x:v>
      </x:c>
      <x:c r="Q534" t="s">
        <x:v>1242</x:v>
      </x:c>
    </x:row>
    <x:row r="535">
      <x:c r="M535" t="s">
        <x:v>1256</x:v>
      </x:c>
      <x:c r="N535" s="14">
        <x:v>237</x:v>
      </x:c>
      <x:c r="O535" t="s">
        <x:v>679</x:v>
      </x:c>
      <x:c r="P535">
        <x:v>237</x:v>
      </x:c>
      <x:c r="Q535" t="s">
        <x:v>1242</x:v>
      </x:c>
    </x:row>
    <x:row r="536">
      <x:c r="M536" t="s">
        <x:v>1257</x:v>
      </x:c>
      <x:c r="N536" s="14">
        <x:v>6243</x:v>
      </x:c>
      <x:c r="O536" t="s">
        <x:v>679</x:v>
      </x:c>
      <x:c r="P536">
        <x:v>6243</x:v>
      </x:c>
      <x:c r="Q536" t="s">
        <x:v>1242</x:v>
      </x:c>
    </x:row>
    <x:row r="537">
      <x:c r="M537" t="s">
        <x:v>1258</x:v>
      </x:c>
      <x:c r="N537" s="14">
        <x:v>49</x:v>
      </x:c>
      <x:c r="O537" t="s">
        <x:v>679</x:v>
      </x:c>
      <x:c r="P537">
        <x:v>49</x:v>
      </x:c>
      <x:c r="Q537" t="s">
        <x:v>1242</x:v>
      </x:c>
    </x:row>
    <x:row r="538">
      <x:c r="M538" t="s">
        <x:v>1259</x:v>
      </x:c>
      <x:c r="N538" s="14">
        <x:v>45222</x:v>
      </x:c>
      <x:c r="O538" t="s">
        <x:v>679</x:v>
      </x:c>
      <x:c r="P538">
        <x:v>45222</x:v>
      </x:c>
      <x:c r="Q538" t="s">
        <x:v>1242</x:v>
      </x:c>
    </x:row>
    <x:row r="539">
      <x:c r="M539" t="s">
        <x:v>1260</x:v>
      </x:c>
      <x:c r="N539" s="14">
        <x:v>1174</x:v>
      </x:c>
      <x:c r="O539" t="s">
        <x:v>679</x:v>
      </x:c>
      <x:c r="P539">
        <x:v>1174</x:v>
      </x:c>
      <x:c r="Q539" t="s">
        <x:v>1242</x:v>
      </x:c>
    </x:row>
    <x:row r="540">
      <x:c r="M540" t="s">
        <x:v>1261</x:v>
      </x:c>
      <x:c r="N540" s="14">
        <x:v>46398</x:v>
      </x:c>
      <x:c r="O540" t="s">
        <x:v>679</x:v>
      </x:c>
      <x:c r="P540">
        <x:v>46398</x:v>
      </x:c>
      <x:c r="Q540" t="s">
        <x:v>1242</x:v>
      </x:c>
    </x:row>
    <x:row r="541">
      <x:c r="M541" t="s">
        <x:v>1262</x:v>
      </x:c>
      <x:c r="N541" s="14">
        <x:v>29525</x:v>
      </x:c>
      <x:c r="O541" t="s">
        <x:v>679</x:v>
      </x:c>
      <x:c r="P541">
        <x:v>29525</x:v>
      </x:c>
      <x:c r="Q541" t="s">
        <x:v>1242</x:v>
      </x:c>
    </x:row>
    <x:row r="542">
      <x:c r="M542" t="s">
        <x:v>1263</x:v>
      </x:c>
      <x:c r="N542" s="14">
        <x:v>13449</x:v>
      </x:c>
      <x:c r="O542" t="s">
        <x:v>679</x:v>
      </x:c>
      <x:c r="P542">
        <x:v>13449</x:v>
      </x:c>
      <x:c r="Q542" t="s">
        <x:v>1242</x:v>
      </x:c>
    </x:row>
    <x:row r="543">
      <x:c r="M543" t="s">
        <x:v>1264</x:v>
      </x:c>
      <x:c r="N543" s="14">
        <x:v>2199</x:v>
      </x:c>
      <x:c r="O543" t="s">
        <x:v>679</x:v>
      </x:c>
      <x:c r="P543">
        <x:v>2199</x:v>
      </x:c>
      <x:c r="Q543" t="s">
        <x:v>1242</x:v>
      </x:c>
    </x:row>
    <x:row r="544">
      <x:c r="M544" t="s">
        <x:v>1265</x:v>
      </x:c>
      <x:c r="N544" s="14">
        <x:v>45222</x:v>
      </x:c>
      <x:c r="O544" t="s">
        <x:v>679</x:v>
      </x:c>
      <x:c r="P544">
        <x:v>45222</x:v>
      </x:c>
      <x:c r="Q544" t="s">
        <x:v>1242</x:v>
      </x:c>
    </x:row>
    <x:row r="545">
      <x:c r="M545" t="s">
        <x:v>1266</x:v>
      </x:c>
      <x:c r="N545" s="14">
        <x:v>5376</x:v>
      </x:c>
      <x:c r="O545" t="s">
        <x:v>679</x:v>
      </x:c>
      <x:c r="P545">
        <x:v>5376</x:v>
      </x:c>
      <x:c r="Q545" t="s">
        <x:v>1242</x:v>
      </x:c>
    </x:row>
    <x:row r="546">
      <x:c r="M546" t="s">
        <x:v>1267</x:v>
      </x:c>
      <x:c r="N546" s="14">
        <x:v>2417</x:v>
      </x:c>
      <x:c r="O546" t="s">
        <x:v>679</x:v>
      </x:c>
      <x:c r="P546">
        <x:v>2417</x:v>
      </x:c>
      <x:c r="Q546" t="s">
        <x:v>1242</x:v>
      </x:c>
    </x:row>
    <x:row r="547">
      <x:c r="M547" t="s">
        <x:v>1268</x:v>
      </x:c>
      <x:c r="N547" s="14">
        <x:v>1278</x:v>
      </x:c>
      <x:c r="O547" t="s">
        <x:v>679</x:v>
      </x:c>
      <x:c r="P547">
        <x:v>1278</x:v>
      </x:c>
      <x:c r="Q547" t="s">
        <x:v>1242</x:v>
      </x:c>
    </x:row>
    <x:row r="548">
      <x:c r="M548" t="s">
        <x:v>1269</x:v>
      </x:c>
      <x:c r="N548" s="14">
        <x:v>1387</x:v>
      </x:c>
      <x:c r="O548" t="s">
        <x:v>679</x:v>
      </x:c>
      <x:c r="P548">
        <x:v>1387</x:v>
      </x:c>
      <x:c r="Q548" t="s">
        <x:v>1242</x:v>
      </x:c>
    </x:row>
    <x:row r="549">
      <x:c r="M549" t="s">
        <x:v>1270</x:v>
      </x:c>
      <x:c r="N549" s="14">
        <x:v>-4603</x:v>
      </x:c>
      <x:c r="O549" t="s">
        <x:v>679</x:v>
      </x:c>
      <x:c r="P549">
        <x:v>-4603</x:v>
      </x:c>
      <x:c r="Q549" t="s">
        <x:v>1242</x:v>
      </x:c>
    </x:row>
    <x:row r="550">
      <x:c r="M550" t="s">
        <x:v>1271</x:v>
      </x:c>
      <x:c r="N550" s="14">
        <x:v>5855</x:v>
      </x:c>
      <x:c r="O550" t="s">
        <x:v>679</x:v>
      </x:c>
      <x:c r="P550">
        <x:v>5855</x:v>
      </x:c>
      <x:c r="Q550" t="s">
        <x:v>1242</x:v>
      </x:c>
    </x:row>
    <x:row r="551">
      <x:c r="M551" t="s">
        <x:v>1272</x:v>
      </x:c>
      <x:c r="N551" s="14">
        <x:v>18</x:v>
      </x:c>
      <x:c r="O551" t="s">
        <x:v>679</x:v>
      </x:c>
      <x:c r="P551">
        <x:v>18</x:v>
      </x:c>
      <x:c r="Q551" t="s">
        <x:v>1242</x:v>
      </x:c>
    </x:row>
    <x:row r="552">
      <x:c r="M552" t="s">
        <x:v>1273</x:v>
      </x:c>
      <x:c r="N552" s="14">
        <x:v>-2023</x:v>
      </x:c>
      <x:c r="O552" t="s">
        <x:v>679</x:v>
      </x:c>
      <x:c r="P552">
        <x:v>-2023</x:v>
      </x:c>
      <x:c r="Q552" t="s">
        <x:v>1242</x:v>
      </x:c>
    </x:row>
    <x:row r="553">
      <x:c r="M553" t="s">
        <x:v>1274</x:v>
      </x:c>
      <x:c r="N553" s="14">
        <x:v>3850</x:v>
      </x:c>
      <x:c r="O553" t="s">
        <x:v>679</x:v>
      </x:c>
      <x:c r="P553">
        <x:v>3850</x:v>
      </x:c>
      <x:c r="Q553" t="s">
        <x:v>1242</x:v>
      </x:c>
    </x:row>
    <x:row r="554">
      <x:c r="M554" t="s">
        <x:v>1275</x:v>
      </x:c>
      <x:c r="N554" s="14">
        <x:v>-107</x:v>
      </x:c>
      <x:c r="O554" t="s">
        <x:v>679</x:v>
      </x:c>
      <x:c r="P554">
        <x:v>-107</x:v>
      </x:c>
      <x:c r="Q554" t="s">
        <x:v>1242</x:v>
      </x:c>
    </x:row>
    <x:row r="555">
      <x:c r="M555" t="s">
        <x:v>1276</x:v>
      </x:c>
      <x:c r="N555" s="14">
        <x:v>792</x:v>
      </x:c>
      <x:c r="O555" t="s">
        <x:v>679</x:v>
      </x:c>
      <x:c r="P555">
        <x:v>792</x:v>
      </x:c>
      <x:c r="Q555" t="s">
        <x:v>1242</x:v>
      </x:c>
    </x:row>
    <x:row r="556">
      <x:c r="M556" t="s">
        <x:v>1277</x:v>
      </x:c>
      <x:c r="N556" s="14">
        <x:v>3108</x:v>
      </x:c>
      <x:c r="O556" t="s">
        <x:v>679</x:v>
      </x:c>
      <x:c r="P556">
        <x:v>3108</x:v>
      </x:c>
      <x:c r="Q556" t="s">
        <x:v>1242</x:v>
      </x:c>
    </x:row>
    <x:row r="557">
      <x:c r="M557" t="s">
        <x:v>1278</x:v>
      </x:c>
      <x:c r="N557" s="14">
        <x:v>46398</x:v>
      </x:c>
      <x:c r="O557" t="s">
        <x:v>679</x:v>
      </x:c>
      <x:c r="P557">
        <x:v>46398</x:v>
      </x:c>
      <x:c r="Q557" t="s">
        <x:v>1242</x:v>
      </x:c>
    </x:row>
    <x:row r="558">
      <x:c r="M558" t="s">
        <x:v>1279</x:v>
      </x:c>
      <x:c r="N558" s="14">
        <x:v>7</x:v>
      </x:c>
      <x:c r="O558" t="s">
        <x:v>679</x:v>
      </x:c>
      <x:c r="P558">
        <x:v>7</x:v>
      </x:c>
      <x:c r="Q558" t="s">
        <x:v>1242</x:v>
      </x:c>
    </x:row>
    <x:row r="559">
      <x:c r="M559" t="s">
        <x:v>1280</x:v>
      </x:c>
      <x:c r="N559" s="14">
        <x:v>8.2</x:v>
      </x:c>
      <x:c r="O559" t="s">
        <x:v>679</x:v>
      </x:c>
      <x:c r="P559">
        <x:v>8.2</x:v>
      </x:c>
      <x:c r="Q559" t="s">
        <x:v>1242</x:v>
      </x:c>
    </x:row>
    <x:row r="560">
      <x:c r="M560" t="s">
        <x:v>1281</x:v>
      </x:c>
      <x:c r="N560" s="14">
        <x:v>775</x:v>
      </x:c>
      <x:c r="O560" t="s">
        <x:v>1212</x:v>
      </x:c>
      <x:c r="P560">
        <x:v>775</x:v>
      </x:c>
      <x:c r="Q560" t="s">
        <x:v>1282</x:v>
      </x:c>
    </x:row>
    <x:row r="561">
      <x:c r="M561" t="s">
        <x:v>1283</x:v>
      </x:c>
      <x:c r="N561" s="14">
        <x:v>-288</x:v>
      </x:c>
      <x:c r="O561" t="s">
        <x:v>1212</x:v>
      </x:c>
      <x:c r="P561">
        <x:v>-288</x:v>
      </x:c>
      <x:c r="Q561" t="s">
        <x:v>1282</x:v>
      </x:c>
    </x:row>
    <x:row r="562">
      <x:c r="M562" t="s">
        <x:v>1284</x:v>
      </x:c>
      <x:c r="N562" s="14">
        <x:v>709</x:v>
      </x:c>
      <x:c r="O562" t="s">
        <x:v>1212</x:v>
      </x:c>
      <x:c r="P562">
        <x:v>709</x:v>
      </x:c>
      <x:c r="Q562" t="s">
        <x:v>1282</x:v>
      </x:c>
    </x:row>
    <x:row r="563">
      <x:c r="M563" t="s">
        <x:v>1285</x:v>
      </x:c>
      <x:c r="N563" s="14">
        <x:v>33</x:v>
      </x:c>
      <x:c r="O563" t="s">
        <x:v>1212</x:v>
      </x:c>
      <x:c r="P563">
        <x:v>33</x:v>
      </x:c>
      <x:c r="Q563" t="s">
        <x:v>1282</x:v>
      </x:c>
    </x:row>
    <x:row r="564">
      <x:c r="M564" t="s">
        <x:v>1286</x:v>
      </x:c>
      <x:c r="N564" s="14">
        <x:v>37</x:v>
      </x:c>
      <x:c r="O564" t="s">
        <x:v>1212</x:v>
      </x:c>
      <x:c r="P564">
        <x:v>37</x:v>
      </x:c>
      <x:c r="Q564" t="s">
        <x:v>1282</x:v>
      </x:c>
    </x:row>
    <x:row r="565">
      <x:c r="M565" t="s">
        <x:v>1287</x:v>
      </x:c>
      <x:c r="N565" s="14">
        <x:v>-257</x:v>
      </x:c>
      <x:c r="O565" t="s">
        <x:v>1212</x:v>
      </x:c>
      <x:c r="P565">
        <x:v>-257</x:v>
      </x:c>
      <x:c r="Q565" t="s">
        <x:v>1282</x:v>
      </x:c>
    </x:row>
    <x:row r="566">
      <x:c r="M566" t="s">
        <x:v>1288</x:v>
      </x:c>
      <x:c r="N566" s="14">
        <x:v>120</x:v>
      </x:c>
      <x:c r="O566" t="s">
        <x:v>1212</x:v>
      </x:c>
      <x:c r="P566">
        <x:v>120</x:v>
      </x:c>
      <x:c r="Q566" t="s">
        <x:v>1282</x:v>
      </x:c>
    </x:row>
    <x:row r="567">
      <x:c r="M567" t="s">
        <x:v>1289</x:v>
      </x:c>
      <x:c r="N567" s="14">
        <x:v>-224</x:v>
      </x:c>
      <x:c r="O567" t="s">
        <x:v>1212</x:v>
      </x:c>
      <x:c r="P567">
        <x:v>-224</x:v>
      </x:c>
      <x:c r="Q567" t="s">
        <x:v>1282</x:v>
      </x:c>
    </x:row>
    <x:row r="568">
      <x:c r="M568" t="s">
        <x:v>1290</x:v>
      </x:c>
      <x:c r="N568" s="14">
        <x:v>-426</x:v>
      </x:c>
      <x:c r="O568" t="s">
        <x:v>1212</x:v>
      </x:c>
      <x:c r="P568">
        <x:v>-426</x:v>
      </x:c>
      <x:c r="Q568" t="s">
        <x:v>1282</x:v>
      </x:c>
    </x:row>
    <x:row r="569">
      <x:c r="M569" t="s">
        <x:v>1291</x:v>
      </x:c>
      <x:c r="N569" s="14">
        <x:v>3698</x:v>
      </x:c>
      <x:c r="O569" t="s">
        <x:v>1212</x:v>
      </x:c>
      <x:c r="P569">
        <x:v>3698</x:v>
      </x:c>
      <x:c r="Q569" t="s">
        <x:v>1282</x:v>
      </x:c>
    </x:row>
    <x:row r="570">
      <x:c r="M570" t="s">
        <x:v>1292</x:v>
      </x:c>
      <x:c r="N570" s="14">
        <x:v>-3234</x:v>
      </x:c>
      <x:c r="O570" t="s">
        <x:v>1212</x:v>
      </x:c>
      <x:c r="P570">
        <x:v>-3234</x:v>
      </x:c>
      <x:c r="Q570" t="s">
        <x:v>1282</x:v>
      </x:c>
    </x:row>
    <x:row r="571">
      <x:c r="M571" t="s">
        <x:v>1293</x:v>
      </x:c>
      <x:c r="N571" s="14">
        <x:v>319</x:v>
      </x:c>
      <x:c r="O571" t="s">
        <x:v>1212</x:v>
      </x:c>
      <x:c r="P571">
        <x:v>319</x:v>
      </x:c>
      <x:c r="Q571" t="s">
        <x:v>1282</x:v>
      </x:c>
    </x:row>
    <x:row r="572">
      <x:c r="M572" t="s">
        <x:v>1294</x:v>
      </x:c>
      <x:c r="N572" s="14">
        <x:v>3062</x:v>
      </x:c>
      <x:c r="O572" t="s">
        <x:v>1212</x:v>
      </x:c>
      <x:c r="P572">
        <x:v>3062</x:v>
      </x:c>
      <x:c r="Q572" t="s">
        <x:v>1282</x:v>
      </x:c>
    </x:row>
    <x:row r="573">
      <x:c r="M573" t="s">
        <x:v>1295</x:v>
      </x:c>
      <x:c r="N573" s="14">
        <x:v>-430</x:v>
      </x:c>
      <x:c r="O573" t="s">
        <x:v>1212</x:v>
      </x:c>
      <x:c r="P573">
        <x:v>-430</x:v>
      </x:c>
      <x:c r="Q573" t="s">
        <x:v>1282</x:v>
      </x:c>
    </x:row>
    <x:row r="574">
      <x:c r="M574" t="s">
        <x:v>1296</x:v>
      </x:c>
      <x:c r="N574" s="14">
        <x:v>8</x:v>
      </x:c>
      <x:c r="O574" t="s">
        <x:v>1212</x:v>
      </x:c>
      <x:c r="P574">
        <x:v>8</x:v>
      </x:c>
      <x:c r="Q574" t="s">
        <x:v>1282</x:v>
      </x:c>
    </x:row>
    <x:row r="575">
      <x:c r="M575" t="s">
        <x:v>1297</x:v>
      </x:c>
      <x:c r="N575" s="14">
        <x:v>-275</x:v>
      </x:c>
      <x:c r="O575" t="s">
        <x:v>1212</x:v>
      </x:c>
      <x:c r="P575">
        <x:v>-275</x:v>
      </x:c>
      <x:c r="Q575" t="s">
        <x:v>1282</x:v>
      </x:c>
    </x:row>
    <x:row r="576">
      <x:c r="M576" t="s">
        <x:v>1298</x:v>
      </x:c>
      <x:c r="N576" s="14">
        <x:v>-1000</x:v>
      </x:c>
      <x:c r="O576" t="s">
        <x:v>1212</x:v>
      </x:c>
      <x:c r="P576">
        <x:v>-1000</x:v>
      </x:c>
      <x:c r="Q576" t="s">
        <x:v>1282</x:v>
      </x:c>
    </x:row>
    <x:row r="577">
      <x:c r="M577" t="s">
        <x:v>1299</x:v>
      </x:c>
      <x:c r="N577" s="14">
        <x:v>551</x:v>
      </x:c>
      <x:c r="O577" t="s">
        <x:v>1212</x:v>
      </x:c>
      <x:c r="P577">
        <x:v>551</x:v>
      </x:c>
      <x:c r="Q577" t="s">
        <x:v>1282</x:v>
      </x:c>
    </x:row>
    <x:row r="578">
      <x:c r="M578" t="s">
        <x:v>1300</x:v>
      </x:c>
      <x:c r="N578" s="14">
        <x:v>-2985</x:v>
      </x:c>
      <x:c r="O578" t="s">
        <x:v>1212</x:v>
      </x:c>
      <x:c r="P578">
        <x:v>-2985</x:v>
      </x:c>
      <x:c r="Q578" t="s">
        <x:v>1282</x:v>
      </x:c>
    </x:row>
    <x:row r="579">
      <x:c r="M579" t="s">
        <x:v>1301</x:v>
      </x:c>
      <x:c r="N579" s="14">
        <x:v>-2300</x:v>
      </x:c>
      <x:c r="O579" t="s">
        <x:v>1212</x:v>
      </x:c>
      <x:c r="P579">
        <x:v>-2300</x:v>
      </x:c>
      <x:c r="Q579" t="s">
        <x:v>1282</x:v>
      </x:c>
    </x:row>
    <x:row r="580">
      <x:c r="M580" t="s">
        <x:v>1302</x:v>
      </x:c>
      <x:c r="N580" s="14">
        <x:v>-86</x:v>
      </x:c>
      <x:c r="O580" t="s">
        <x:v>1212</x:v>
      </x:c>
      <x:c r="P580">
        <x:v>-86</x:v>
      </x:c>
      <x:c r="Q580" t="s">
        <x:v>1282</x:v>
      </x:c>
    </x:row>
    <x:row r="581">
      <x:c r="M581" t="s">
        <x:v>1303</x:v>
      </x:c>
      <x:c r="N581" s="14">
        <x:v>-5820</x:v>
      </x:c>
      <x:c r="O581" t="s">
        <x:v>1212</x:v>
      </x:c>
      <x:c r="P581">
        <x:v>-5820</x:v>
      </x:c>
      <x:c r="Q581" t="s">
        <x:v>1282</x:v>
      </x:c>
    </x:row>
    <x:row r="582">
      <x:c r="M582" t="s">
        <x:v>1304</x:v>
      </x:c>
      <x:c r="N582" s="14">
        <x:v>1</x:v>
      </x:c>
      <x:c r="O582" t="s">
        <x:v>1212</x:v>
      </x:c>
      <x:c r="P582">
        <x:v>1</x:v>
      </x:c>
      <x:c r="Q582" t="s">
        <x:v>1282</x:v>
      </x:c>
    </x:row>
    <x:row r="583">
      <x:c r="M583" t="s">
        <x:v>1305</x:v>
      </x:c>
      <x:c r="N583" s="14">
        <x:v>-2396</x:v>
      </x:c>
      <x:c r="O583" t="s">
        <x:v>1212</x:v>
      </x:c>
      <x:c r="P583">
        <x:v>-2396</x:v>
      </x:c>
      <x:c r="Q583" t="s">
        <x:v>1282</x:v>
      </x:c>
    </x:row>
    <x:row r="584">
      <x:c r="M584" t="s">
        <x:v>1306</x:v>
      </x:c>
      <x:c r="N584" s="14">
        <x:v>9860</x:v>
      </x:c>
      <x:c r="O584" t="s">
        <x:v>1212</x:v>
      </x:c>
      <x:c r="P584">
        <x:v>9860</x:v>
      </x:c>
      <x:c r="Q584" t="s">
        <x:v>1282</x:v>
      </x:c>
    </x:row>
    <x:row r="585">
      <x:c r="M585" t="s">
        <x:v>1307</x:v>
      </x:c>
      <x:c r="N585" s="14">
        <x:v>7464</x:v>
      </x:c>
      <x:c r="O585" t="s">
        <x:v>1212</x:v>
      </x:c>
      <x:c r="P585">
        <x:v>7464</x:v>
      </x:c>
      <x:c r="Q585" t="s">
        <x:v>1282</x:v>
      </x:c>
    </x:row>
    <x:row r="586">
      <x:c r="M586" t="s">
        <x:v>1308</x:v>
      </x:c>
      <x:c r="N586" s="14">
        <x:v>389</x:v>
      </x:c>
      <x:c r="O586" t="s">
        <x:v>1212</x:v>
      </x:c>
      <x:c r="P586">
        <x:v>389</x:v>
      </x:c>
      <x:c r="Q586" t="s">
        <x:v>1282</x:v>
      </x:c>
    </x:row>
    <x:row r="587">
      <x:c r="M587" t="s">
        <x:v>1309</x:v>
      </x:c>
      <x:c r="N587" s="14">
        <x:v>184</x:v>
      </x:c>
      <x:c r="O587" t="s">
        <x:v>1212</x:v>
      </x:c>
      <x:c r="P587">
        <x:v>184</x:v>
      </x:c>
      <x:c r="Q587" t="s">
        <x:v>1282</x:v>
      </x:c>
    </x:row>
  </x:sheetData>
  <x:pageMargins left="0.7" right="0.7" top="0.75" bottom="0.75" header="0.3" footer="0.3"/>
  <x:legacyDrawing xmlns:r="http://schemas.openxmlformats.org/officeDocument/2006/relationships" r:id="R7883600a7e37419b"/>
</x:worksheet>
</file>