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f453cb607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3a032c8ed7ba4ad4"/>
    <x:sheet xmlns:r="http://schemas.openxmlformats.org/officeDocument/2006/relationships" name="Revenue summary" sheetId="2" r:id="R140a3f1db84a4c72"/>
    <x:sheet xmlns:r="http://schemas.openxmlformats.org/officeDocument/2006/relationships" name="Segment - North America" sheetId="3" r:id="R11a5da1bc091491f"/>
    <x:sheet xmlns:r="http://schemas.openxmlformats.org/officeDocument/2006/relationships" name="Segment - EMEA" sheetId="4" r:id="R37c4db21c6674aee"/>
    <x:sheet xmlns:r="http://schemas.openxmlformats.org/officeDocument/2006/relationships" name="Segment - Greater China" sheetId="5" r:id="R000ea49c32ce494e"/>
    <x:sheet xmlns:r="http://schemas.openxmlformats.org/officeDocument/2006/relationships" name="Segment - APLA" sheetId="6" r:id="R5b46c692695f4a14"/>
    <x:sheet xmlns:r="http://schemas.openxmlformats.org/officeDocument/2006/relationships" name="Segment - Converse" sheetId="7" r:id="Rddf792dace3a4222"/>
    <x:sheet xmlns:r="http://schemas.openxmlformats.org/officeDocument/2006/relationships" name="Income Statement" sheetId="8" r:id="R13a678411eb74bd1"/>
    <x:sheet xmlns:r="http://schemas.openxmlformats.org/officeDocument/2006/relationships" name="Balance Sheet" sheetId="9" r:id="Rf3e42ad04d5d49c9"/>
    <x:sheet xmlns:r="http://schemas.openxmlformats.org/officeDocument/2006/relationships" name="Cash Flow Statement" sheetId="10" r:id="R6ba30045c89549d3"/>
    <x:sheet xmlns:r="http://schemas.openxmlformats.org/officeDocument/2006/relationships" name="Geo" sheetId="11" r:id="R18b3c07a10734f36"/>
    <x:sheet xmlns:r="http://schemas.openxmlformats.org/officeDocument/2006/relationships" name="Share Count" sheetId="12" r:id="Rf3c734ffe1974746"/>
    <x:sheet xmlns:r="http://schemas.openxmlformats.org/officeDocument/2006/relationships" name="Guidance" sheetId="13" r:id="R5c31829c01714777"/>
    <x:sheet xmlns:r="http://schemas.openxmlformats.org/officeDocument/2006/relationships" name="Sources" sheetId="14" r:id="R450e30bcda8b4dae"/>
    <x:sheet xmlns:r="http://schemas.openxmlformats.org/officeDocument/2006/relationships" name="Inputs" sheetId="15" r:id="R2de279de2c664658"/>
  </x:sheets>
</x:workbook>
</file>

<file path=xl/sharedStrings.xml><?xml version="1.0" encoding="utf-8"?>
<x:sst xmlns:x="http://schemas.openxmlformats.org/spreadsheetml/2006/main">
  <x:si>
    <x:t xml:space="preserve">NIKE, Inc.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</x:si>
  <x:si>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</x:si>
  <x:si>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</x:si>
  <x:si>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</x:si>
  <x:si>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1Q26A</x:t>
  </x:si>
  <x:si>
    <x:t xml:space="preserve">2Q26A</x:t>
  </x:si>
  <x:si>
    <x:t xml:space="preserve">3Q26A</x:t>
  </x:si>
  <x:si>
    <x:t xml:space="preserve">4Q26A</x:t>
  </x:si>
  <x:si>
    <x:t xml:space="preserve">FY26A</x:t>
  </x:si>
  <x:si>
    <x:t xml:space="preserve">1Q27E</x:t>
  </x:si>
  <x:si>
    <x:t xml:space="preserve">Period ending</x:t>
  </x:si>
  <x:si>
    <x:t xml:space="preserve">Days in period</x:t>
  </x:si>
  <x:si>
    <x:t xml:space="preserve">NIKE, Inc. | 1Q27 ending August 31, 2026</x:t>
  </x:si>
  <x:si>
    <x:t xml:space="preserve">FORECAST AT SEPTEMBER 26, 2026 INFORMATION CUTOFF</x:t>
  </x:si>
  <x:si>
    <x:t xml:space="preserve">Metric</x:t>
  </x:si>
  <x:si>
    <x:t xml:space="preserve">Shortcut estimate</x:t>
  </x:si>
  <x:si>
    <x:t xml:space="preserve">CapIQ Sep 24 consensus</x:t>
  </x:si>
  <x:si>
    <x:t xml:space="preserve">Issuer guide midpoint</x:t>
  </x:si>
  <x:si>
    <x:t xml:space="preserve">Estimate vs consensus</x:t>
  </x:si>
  <x:si>
    <x:t xml:space="preserve">Revenue, USD millions</x:t>
  </x:si>
  <x:si>
    <x:t xml:space="preserve">S16 consensus captured 2026-09-24, not 2026-09-26.</x:t>
  </x:si>
  <x:si>
    <x:t xml:space="preserve">Normalized net income, USD millions</x:t>
  </x:si>
  <x:si>
    <x:t xml:space="preserve">Not guided</x:t>
  </x:si>
  <x:si>
    <x:t xml:space="preserve">Normalized diluted EPS, USD/share</x:t>
  </x:si>
  <x:si>
    <x:t xml:space="preserve">S15 UBS channel checks forecast a 5c shortfall vs 44c consensus.</x:t>
  </x:si>
  <x:si>
    <x:t xml:space="preserve">GAAP diluted EPS, USD/share</x:t>
  </x:si>
  <x:si>
    <x:t xml:space="preserve">P(beat consensus EPS)</x:t>
  </x:si>
  <x:si>
    <x:t xml:space="preserve">Beat probability below half aligns with point estimate below 44c consensus.</x:t>
  </x:si>
  <x:si>
    <x:t xml:space="preserve">Confidence</x:t>
  </x:si>
  <x:si>
    <x:t xml:space="preserve">medium</x:t>
  </x:si>
  <x:si>
    <x:t xml:space="preserve">Overall check result</x:t>
  </x:si>
  <x:si>
    <x:t xml:space="preserve">Exchange</x:t>
  </x:si>
  <x:si>
    <x:t xml:space="preserve">NYSE:NKE</x:t>
  </x:si>
  <x:si>
    <x:t xml:space="preserve">Fiscal year end</x:t>
  </x:si>
  <x:si>
    <x:t xml:space="preserve">May 31</x:t>
  </x:si>
  <x:si>
    <x:t xml:space="preserve">Reporting currency</x:t>
  </x:si>
  <x:si>
    <x:t xml:space="preserve">USD</x:t>
  </x:si>
  <x:si>
    <x:t xml:space="preserve">EPS basis</x:t>
  </x:si>
  <x:si>
    <x:t xml:space="preserve">Normalized diluted USD per common share</x:t>
  </x:si>
  <x:si>
    <x:t xml:space="preserve">Information cutoff (UTC)</x:t>
  </x:si>
  <x:si>
    <x:t xml:space="preserve">2026-09-26T18:44:22.240587+00:00</x:t>
  </x:si>
  <x:si>
    <x:t xml:space="preserve">Expected report date</x:t>
  </x:si>
  <x:si>
    <x:t xml:space="preserve">Consensus capture</x:t>
  </x:si>
  <x:si>
    <x:t xml:space="preserve">2026-09-24; date only, not September 26</x:t>
  </x:si>
  <x:si>
    <x:t xml:space="preserve">Principal forecast risk</x:t>
  </x:si>
  <x:si>
    <x:t xml:space="preserve">China/lifestyle demand and promotional markdowns</x:t>
  </x:si>
  <x:si>
    <x:t xml:space="preserve">EPS normalization</x:t>
  </x:si>
  <x:si>
    <x:t xml:space="preserve">No Q1 tariff-refund gain assumed; 4Q26 $0.52/share excluded</x:t>
  </x:si>
  <x:si>
    <x:t xml:space="preserve">Not a reported result: August-quarter numbers remain unpublished at cutoff</x:t>
  </x:si>
  <x:si>
    <x:t xml:space="preserve">Revenue summary</x:t>
  </x:si>
  <x:si>
    <x:t xml:space="preserve">North America</x:t>
  </x:si>
  <x:si>
    <x:t xml:space="preserve">  Y/Y change</x:t>
  </x:si>
  <x:si>
    <x:t xml:space="preserve">  Q/Q change</x:t>
  </x:si>
  <x:si>
    <x:t xml:space="preserve">  % of total revenue</x:t>
  </x:si>
  <x:si>
    <x:t xml:space="preserve">  Organic growth</x:t>
  </x:si>
  <x:si>
    <x:t xml:space="preserve">  M&amp;A / scope</x:t>
  </x:si>
  <x:si>
    <x:t xml:space="preserve">  FX translation</x:t>
  </x:si>
  <x:si>
    <x:t xml:space="preserve">  Total Y/Y growth</x:t>
  </x:si>
  <x:si>
    <x:t xml:space="preserve">EMEA</x:t>
  </x:si>
  <x:si>
    <x:t xml:space="preserve">Greater China</x:t>
  </x:si>
  <x:si>
    <x:t xml:space="preserve">APLA</x:t>
  </x:si>
  <x:si>
    <x:t xml:space="preserve">Global Brand Divisions</x:t>
  </x:si>
  <x:si>
    <x:t xml:space="preserve">S01–S04; Global Brand Divisions licensing, not a reportable operating segment.</x:t>
  </x:si>
  <x:si>
    <x:t xml:space="preserve">Converse</x:t>
  </x:si>
  <x:si>
    <x:t xml:space="preserve">Corporate hedge revenue</x:t>
  </x:si>
  <x:si>
    <x:t xml:space="preserve">S01–S04; corporate revenue includes hedging gains/losses.</x:t>
  </x:si>
  <x:si>
    <x:t xml:space="preserve">TOTAL NIKE, INC. REVENUE</x:t>
  </x:si>
  <x:si>
    <x:t xml:space="preserve">S01–S09, S06; SUM of five reported segments plus licensing and corporate hedges.</x:t>
  </x:si>
  <x:si>
    <x:t xml:space="preserve">  Reported segments less total</x:t>
  </x:si>
  <x:si>
    <x:t xml:space="preserve">Product mix | NIKE Brand and Converse</x:t>
  </x:si>
  <x:si>
    <x:t xml:space="preserve">Footwear</x:t>
  </x:si>
  <x:si>
    <x:t xml:space="preserve">Apparel</x:t>
  </x:si>
  <x:si>
    <x:t xml:space="preserve">Equipment</x:t>
  </x:si>
  <x:si>
    <x:t xml:space="preserve">Licensing and other</x:t>
  </x:si>
  <x:si>
    <x:t xml:space="preserve">Corporate FX hedge revenue</x:t>
  </x:si>
  <x:si>
    <x:t xml:space="preserve">PRODUCT RECONCILIATION</x:t>
  </x:si>
  <x:si>
    <x:t xml:space="preserve">Wholesale, NIKE Brand + Converse</x:t>
  </x:si>
  <x:si>
    <x:t xml:space="preserve">Direct to consumer, NIKE Brand + Converse</x:t>
  </x:si>
  <x:si>
    <x:t xml:space="preserve">Licensing and corporate revenue</x:t>
  </x:si>
  <x:si>
    <x:t xml:space="preserve">CHANNEL RECONCILIATION</x:t>
  </x:si>
  <x:si>
    <x:t xml:space="preserve">PRODUCT / CHANNEL REVENUE DRIVER DETAIL — LINKED TO LINES ABOVE</x:t>
  </x:si>
  <x:si>
    <x:t xml:space="preserve">S01–S09, S06; product / channel data linked above. Quarter Y/Y requires FY25 comparable not retained in four-quarter timeline.</x:t>
  </x:si>
  <x:si>
    <x:t xml:space="preserve">  Y/Y growth</x:t>
  </x:si>
  <x:si>
    <x:t xml:space="preserve">  Sequential movement, $m</x:t>
  </x:si>
  <x:si>
    <x:t xml:space="preserve">  Share of total revenue</x:t>
  </x:si>
  <x:si>
    <x:t xml:space="preserve">Licensing / brand other</x:t>
  </x:si>
  <x:si>
    <x:t xml:space="preserve">Wholesale customer revenue</x:t>
  </x:si>
  <x:si>
    <x:t xml:space="preserve">Direct-to-consumer revenue</x:t>
  </x:si>
  <x:si>
    <x:t xml:space="preserve">Segment - North America</x:t>
  </x:si>
  <x:si>
    <x:t xml:space="preserve">S07–S09 / S06: SEC product-by-reported-segment revenue; 4Q derived FY minus 9M.</x:t>
  </x:si>
  <x:si>
    <x:t xml:space="preserve">  Sequential change, $m</x:t>
  </x:si>
  <x:si>
    <x:t xml:space="preserve">TOTAL SEGMENT REVENUE</x:t>
  </x:si>
  <x:si>
    <x:t xml:space="preserve">Issuer reports five operating segments, product lines and wholesale/direct; no unit count/ASP.</x:t>
  </x:si>
  <x:si>
    <x:t xml:space="preserve">S07–S09 / S06: reported wholesale revenue; forecast by segment channel assumption.</x:t>
  </x:si>
  <x:si>
    <x:t xml:space="preserve">Direct channel growth calibrated to product forecast at cutoff; independent channel reconciliation detects later assumption changes.</x:t>
  </x:si>
  <x:si>
    <x:t xml:space="preserve">Licensing and other revenue</x:t>
  </x:si>
  <x:si>
    <x:t xml:space="preserve">Segment EBIT (reported / modeled)</x:t>
  </x:si>
  <x:si>
    <x:t xml:space="preserve">S01–S04 EBIT by segment, 1Q27 EBIT modeled as revenue x margin assumption.</x:t>
  </x:si>
  <x:si>
    <x:t xml:space="preserve">  EBIT margin</x:t>
  </x:si>
  <x:si>
    <x:t xml:space="preserve">  Margin change, bps</x:t>
  </x:si>
  <x:si>
    <x:t xml:space="preserve">Unit and ASP drivers: not disclosed</x:t>
  </x:si>
  <x:si>
    <x:t xml:space="preserve">FY26 Form 10-K and available quarterly 10-Q do not disclose segment-level units, customer openings/adds/terminations, ASP or ARPU.</x:t>
  </x:si>
  <x:si>
    <x:t xml:space="preserve">CHANNEL DRIVER DETAIL — WHOLESALE AND DIRECT</x:t>
  </x:si>
  <x:si>
    <x:t xml:space="preserve">S06–S09: reported channel. Current quarter mix and growth assumptions are modeled, not published units or ASP.</x:t>
  </x:si>
  <x:si>
    <x:t xml:space="preserve">  Share of segment revenue</x:t>
  </x:si>
  <x:si>
    <x:t xml:space="preserve">Segment - EMEA</x:t>
  </x:si>
  <x:si>
    <x:t xml:space="preserve">Segment - Greater China</x:t>
  </x:si>
  <x:si>
    <x:t xml:space="preserve">Segment - APLA</x:t>
  </x:si>
  <x:si>
    <x:t xml:space="preserve">Segment - Converse</x:t>
  </x:si>
  <x:si>
    <x:t xml:space="preserve">Licensing / other</x:t>
  </x:si>
  <x:si>
    <x:t xml:space="preserve">Licensing / other revenue</x:t>
  </x:si>
  <x:si>
    <x:t xml:space="preserve">Income Statement</x:t>
  </x:si>
  <x:si>
    <x:t xml:space="preserve">TOTAL REVENUE</x:t>
  </x:si>
  <x:si>
    <x:t xml:space="preserve">S01–S04; links to Revenue summary.</x:t>
  </x:si>
  <x:si>
    <x:t xml:space="preserve">Cost of sales</x:t>
  </x:si>
  <x:si>
    <x:t xml:space="preserve">S01–S04; Q1 forecast gross-margin assumption below.</x:t>
  </x:si>
  <x:si>
    <x:t xml:space="preserve">GROSS PROFIT</x:t>
  </x:si>
  <x:si>
    <x:t xml:space="preserve">  Gross margin</x:t>
  </x:si>
  <x:si>
    <x:t xml:space="preserve">Demand creation expense</x:t>
  </x:si>
  <x:si>
    <x:t xml:space="preserve">S14: Q1 demand creation expected high-single-digit increase.</x:t>
  </x:si>
  <x:si>
    <x:t xml:space="preserve">Operating overhead expense</x:t>
  </x:si>
  <x:si>
    <x:t xml:space="preserve">S14: operating overhead expected lower, flat total SG&amp;A.</x:t>
  </x:si>
  <x:si>
    <x:t xml:space="preserve">TOTAL SELLING &amp; ADMINISTRATIVE</x:t>
  </x:si>
  <x:si>
    <x:t xml:space="preserve">  SG&amp;A / revenue</x:t>
  </x:si>
  <x:si>
    <x:t xml:space="preserve">  SG&amp;A Y/Y change</x:t>
  </x:si>
  <x:si>
    <x:t xml:space="preserve">OPERATING PROFIT (EBIT)</x:t>
  </x:si>
  <x:si>
    <x:t xml:space="preserve">Interest expense (income), net</x:t>
  </x:si>
  <x:si>
    <x:t xml:space="preserve">Other expense (income), net</x:t>
  </x:si>
  <x:si>
    <x:t xml:space="preserve">INCOME BEFORE TAX</x:t>
  </x:si>
  <x:si>
    <x:t xml:space="preserve">  Effective tax rate</x:t>
  </x:si>
  <x:si>
    <x:t xml:space="preserve">S14: full-year tax low 20% range.</x:t>
  </x:si>
  <x:si>
    <x:t xml:space="preserve">Income tax expense</x:t>
  </x:si>
  <x:si>
    <x:t xml:space="preserve">GAAP NET INCOME</x:t>
  </x:si>
  <x:si>
    <x:t xml:space="preserve">  Net margin</x:t>
  </x:si>
  <x:si>
    <x:t xml:space="preserve">  Net income Y/Y change</x:t>
  </x:si>
  <x:si>
    <x:t xml:space="preserve">Weighted-average basic shares</x:t>
  </x:si>
  <x:si>
    <x:t xml:space="preserve">Weighted-average diluted shares</x:t>
  </x:si>
  <x:si>
    <x:t xml:space="preserve">GAAP DILUTED EPS, USD/common share</x:t>
  </x:si>
  <x:si>
    <x:t xml:space="preserve">  EPS * shares less net income</x:t>
  </x:si>
  <x:si>
    <x:t xml:space="preserve">(-) IEEPA tariff-recovery benefit, net of tax</x:t>
  </x:si>
  <x:si>
    <x:t xml:space="preserve">S04 + Inputs: 4Q26 IEEPA recovery $986m pre-tax, $0.52/share; excluded from normalized.</x:t>
  </x:si>
  <x:si>
    <x:t xml:space="preserve">Other normalization adjustments (none identified)</x:t>
  </x:si>
  <x:si>
    <x:t xml:space="preserve">NORMALIZED NET INCOME</x:t>
  </x:si>
  <x:si>
    <x:t xml:space="preserve">NORMALIZED DILUTED EPS</x:t>
  </x:si>
  <x:si>
    <x:t xml:space="preserve">S16: primary CapIQ normalized diluted earnings comparator; 17 contributing EPS estimates.</x:t>
  </x:si>
  <x:si>
    <x:t xml:space="preserve">CapIQ normalized diluted EPS actual</x:t>
  </x:si>
  <x:si>
    <x:t xml:space="preserve">CapIQ GAAP diluted EPS actual</x:t>
  </x:si>
  <x:si>
    <x:t xml:space="preserve">CapIQ reported actual revenue</x:t>
  </x:si>
  <x:si>
    <x:t xml:space="preserve">Reported less CapIQ revenue</x:t>
  </x:si>
  <x:si>
    <x:t xml:space="preserve">3Q26 SEC reported $11,279m; supplied Capital IQ history lists $11,269m. Preserve vendor file and issuer actual: $10m difference.</x:t>
  </x:si>
  <x:si>
    <x:t xml:space="preserve">Normalized EPS less CapIQ actual, $</x:t>
  </x:si>
  <x:si>
    <x:t xml:space="preserve">Forecast gross margin assumption</x:t>
  </x:si>
  <x:si>
    <x:t xml:space="preserve">Assumption 42.3% vs 1Q26 reported 42.2%; guidance slight expansion, UBS promotional risk S15.</x:t>
  </x:si>
  <x:si>
    <x:t xml:space="preserve">Demand creation Y/Y growth assumption</x:t>
  </x:si>
  <x:si>
    <x:t xml:space="preserve">Overhead Y/Y growth assumption</x:t>
  </x:si>
  <x:si>
    <x:t xml:space="preserve">Balance Sheet</x:t>
  </x:si>
  <x:si>
    <x:t xml:space="preserve">Cash and equivalents</x:t>
  </x:si>
  <x:si>
    <x:t xml:space="preserve">Short-term investments</x:t>
  </x:si>
  <x:si>
    <x:t xml:space="preserve">Accounts receivable, net</x:t>
  </x:si>
  <x:si>
    <x:t xml:space="preserve">Inventories</x:t>
  </x:si>
  <x:si>
    <x:t xml:space="preserve">Prepaid expenses and other current assets</x:t>
  </x:si>
  <x:si>
    <x:t xml:space="preserve">TOTAL CURRENT ASSETS</x:t>
  </x:si>
  <x:si>
    <x:t xml:space="preserve">Property, plant and equipment, net</x:t>
  </x:si>
  <x:si>
    <x:t xml:space="preserve">Operating lease right-of-use assets, net</x:t>
  </x:si>
  <x:si>
    <x:t xml:space="preserve">Identifiable intangible assets, net</x:t>
  </x:si>
  <x:si>
    <x:t xml:space="preserve">Goodwill</x:t>
  </x:si>
  <x:si>
    <x:t xml:space="preserve">Deferred income taxes and other assets</x:t>
  </x:si>
  <x:si>
    <x:t xml:space="preserve">TOTAL ASSETS</x:t>
  </x:si>
  <x:si>
    <x:t xml:space="preserve">Current portion of long-term debt</x:t>
  </x:si>
  <x:si>
    <x:t xml:space="preserve">Notes payable</x:t>
  </x:si>
  <x:si>
    <x:t xml:space="preserve">Accounts payable</x:t>
  </x:si>
  <x:si>
    <x:t xml:space="preserve">Current portion of operating lease liabilities</x:t>
  </x:si>
  <x:si>
    <x:t xml:space="preserve">Accrued liabilities</x:t>
  </x:si>
  <x:si>
    <x:t xml:space="preserve">Income taxes payable</x:t>
  </x:si>
  <x:si>
    <x:t xml:space="preserve">TOTAL CURRENT LIABILITIES</x:t>
  </x:si>
  <x:si>
    <x:t xml:space="preserve">Long-term debt</x:t>
  </x:si>
  <x:si>
    <x:t xml:space="preserve">Operating lease liabilities</x:t>
  </x:si>
  <x:si>
    <x:t xml:space="preserve">Deferred income taxes and other liabilities</x:t>
  </x:si>
  <x:si>
    <x:t xml:space="preserve">TOTAL LIABILITIES</x:t>
  </x:si>
  <x:si>
    <x:t xml:space="preserve">Shareholders’ equity</x:t>
  </x:si>
  <x:si>
    <x:t xml:space="preserve">Independent equity roll-forward: prior equity + net income - dividends + stock issuance + stock compensation + other OCI assumption.</x:t>
  </x:si>
  <x:si>
    <x:t xml:space="preserve">ASSETS - LIABILITIES - EQUITY</x:t>
  </x:si>
  <x:si>
    <x:t xml:space="preserve">Other equity / OCI assumption, $m</x:t>
  </x:si>
  <x:si>
    <x:t xml:space="preserve">Analyst -$45m assumed other-equity/OCI movement; not specifically guided, reconciles working capital, assets and cash forecast.</x:t>
  </x:si>
  <x:si>
    <x:t xml:space="preserve">Accounts payable forecast increase</x:t>
  </x:si>
  <x:si>
    <x:t xml:space="preserve">Accrued liabilities forecast increase</x:t>
  </x:si>
  <x:si>
    <x:t xml:space="preserve">Cash Flow Statement</x:t>
  </x:si>
  <x:si>
    <x:t xml:space="preserve">CASH, BEGINNING OF PERIOD</x:t>
  </x:si>
  <x:si>
    <x:t xml:space="preserve">GAAP net income</x:t>
  </x:si>
  <x:si>
    <x:t xml:space="preserve">Depreciation and amortization</x:t>
  </x:si>
  <x:si>
    <x:t xml:space="preserve">Deferred income taxes</x:t>
  </x:si>
  <x:si>
    <x:t xml:space="preserve">Stock-based compensation</x:t>
  </x:si>
  <x:si>
    <x:t xml:space="preserve">Impairment and other</x:t>
  </x:si>
  <x:si>
    <x:t xml:space="preserve">Net foreign currency adjustments</x:t>
  </x:si>
  <x:si>
    <x:t xml:space="preserve">(Increase) decrease in accounts receivable</x:t>
  </x:si>
  <x:si>
    <x:t xml:space="preserve">(Increase) decrease in inventories</x:t>
  </x:si>
  <x:si>
    <x:t xml:space="preserve">Other prepaid / lease / asset change</x:t>
  </x:si>
  <x:si>
    <x:t xml:space="preserve">Other payables / accrual / lease change</x:t>
  </x:si>
  <x:si>
    <x:t xml:space="preserve">NET CASH FROM OPERATIONS</x:t>
  </x:si>
  <x:si>
    <x:t xml:space="preserve">S10–S13 cumulative 10-Q/FY10-K cash flow; quarterly values by subtraction.</x:t>
  </x:si>
  <x:si>
    <x:t xml:space="preserve">Purchases of short-term investments</x:t>
  </x:si>
  <x:si>
    <x:t xml:space="preserve">Maturities of short-term investments</x:t>
  </x:si>
  <x:si>
    <x:t xml:space="preserve">Sales of short-term investments</x:t>
  </x:si>
  <x:si>
    <x:t xml:space="preserve">Additions to property, plant and equipment</x:t>
  </x:si>
  <x:si>
    <x:t xml:space="preserve">Other investing activities</x:t>
  </x:si>
  <x:si>
    <x:t xml:space="preserve">NET CASH FROM INVESTING</x:t>
  </x:si>
  <x:si>
    <x:t xml:space="preserve">Increase (decrease) in notes payable, net</x:t>
  </x:si>
  <x:si>
    <x:t xml:space="preserve">Repayment of borrowings</x:t>
  </x:si>
  <x:si>
    <x:t xml:space="preserve">Repurchase of common stock</x:t>
  </x:si>
  <x:si>
    <x:t xml:space="preserve">Dividends — common and preferred</x:t>
  </x:si>
  <x:si>
    <x:t xml:space="preserve">Other financing activities</x:t>
  </x:si>
  <x:si>
    <x:t xml:space="preserve">NET CASH FROM FINANCING</x:t>
  </x:si>
  <x:si>
    <x:t xml:space="preserve">Effect of exchange rate changes on cash and equivalents</x:t>
  </x:si>
  <x:si>
    <x:t xml:space="preserve">CHANGE IN CASH</x:t>
  </x:si>
  <x:si>
    <x:t xml:space="preserve">CASH, END OF PERIOD</x:t>
  </x:si>
  <x:si>
    <x:t xml:space="preserve">Forecast cash rolls forward from FY26 beginning; BS cash formula-linked.</x:t>
  </x:si>
  <x:si>
    <x:t xml:space="preserve">Cash Flow less Balance Sheet cash</x:t>
  </x:si>
  <x:si>
    <x:t xml:space="preserve">Geo</x:t>
  </x:si>
  <x:si>
    <x:t xml:space="preserve">  Share of total</x:t>
  </x:si>
  <x:si>
    <x:t xml:space="preserve">TOTAL GEOGRAPHIC REVENUE</x:t>
  </x:si>
  <x:si>
    <x:t xml:space="preserve">S01–S09, S06; NIKE regions plus Global Brand Divisions, Converse and corporate.</x:t>
  </x:si>
  <x:si>
    <x:t xml:space="preserve">Geo less reported revenue</x:t>
  </x:si>
  <x:si>
    <x:t xml:space="preserve">United States share of global sales</x:t>
  </x:si>
  <x:si>
    <x:t xml:space="preserve">S05 FY26 NIKE 10-K reports United States approximately 44% of revenues; quarterly country sales are not disclosed.</x:t>
  </x:si>
  <x:si>
    <x:t xml:space="preserve">U.S. revenue, approximate annual disclosure</x:t>
  </x:si>
  <x:si>
    <x:t xml:space="preserve">FY26 annual $ amount estimated from issuer approximate 44% share; Q1 forecast extrapolates FY26 mix, not issuer guidance.</x:t>
  </x:si>
  <x:si>
    <x:t xml:space="preserve">Non-U.S. revenue, annual / estimated</x:t>
  </x:si>
  <x:si>
    <x:t xml:space="preserve">U.S. + non-U.S. less total</x:t>
  </x:si>
  <x:si>
    <x:t xml:space="preserve">Share Count</x:t>
  </x:si>
  <x:si>
    <x:t xml:space="preserve">Cash spent on share repurchases, $m</x:t>
  </x:si>
  <x:si>
    <x:t xml:space="preserve">Cash from stock options / issuance, $m</x:t>
  </x:si>
  <x:si>
    <x:t xml:space="preserve">Shares repurchased, million</x:t>
  </x:si>
  <x:si>
    <x:t xml:space="preserve">Shares issued, million (not fully disclosed)</x:t>
  </x:si>
  <x:si>
    <x:t xml:space="preserve">Share count issued in millions not fully disclosed each quarter; blanks are unavailable, not zero.</x:t>
  </x:si>
  <x:si>
    <x:t xml:space="preserve">Weighted-average basic shares, million</x:t>
  </x:si>
  <x:si>
    <x:t xml:space="preserve">  Sequential change, million</x:t>
  </x:si>
  <x:si>
    <x:t xml:space="preserve">Dilutive shares, million</x:t>
  </x:si>
  <x:si>
    <x:t xml:space="preserve">  Dilution Y/Y change</x:t>
  </x:si>
  <x:si>
    <x:t xml:space="preserve">S01–S04 diluted shares as reported, 1Q27 estimated from latest run rate.</x:t>
  </x:si>
  <x:si>
    <x:t xml:space="preserve">  Dilution sequential change, million</x:t>
  </x:si>
  <x:si>
    <x:t xml:space="preserve">WEIGHTED-AVERAGE DILUTED SHARES</x:t>
  </x:si>
  <x:si>
    <x:t xml:space="preserve">  Diluted shares Y/Y change</x:t>
  </x:si>
  <x:si>
    <x:t xml:space="preserve">  Diluted shares sequential change, million</x:t>
  </x:si>
  <x:si>
    <x:t xml:space="preserve">EPS diluted share denominator</x:t>
  </x:si>
  <x:si>
    <x:t xml:space="preserve">Share issuance data availability</x:t>
  </x:si>
  <x:si>
    <x:t xml:space="preserve">Full issued-share roll-forward is not disclosed for each quarter; issuer cash-flow issuance and weighted basic/diluted shares are modeled.</x:t>
  </x:si>
  <x:si>
    <x:t xml:space="preserve">Guidance</x:t>
  </x:si>
  <x:si>
    <x:t xml:space="preserve">Date</x:t>
  </x:si>
  <x:si>
    <x:t xml:space="preserve">Fiscal period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</x:si>
  <x:si>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</x:si>
  <x:si>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</x:si>
  <x:si>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</x:si>
  <x:si>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</x:si>
  <x:si>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miss</x:t>
  </x:si>
  <x:si>
    <x:t xml:space="preserve">Notes</x:t>
  </x:si>
  <x:si>
    <x:t xml:space="preserve">1Q27</x:t>
  </x:si>
  <x:si>
    <x:t xml:space="preserve">Revenue Y/Y growth</x:t>
  </x:si>
  <x:si>
    <x:t xml:space="preserve">S14: 1Q27 qualitative revenue low-to-mid-single-digit contraction; low/high analyst interpretation.</x:t>
  </x:si>
  <x:si>
    <x:t xml:space="preserve">Revenue, $m</x:t>
  </x:si>
  <x:si>
    <x:t xml:space="preserve">Derived from verbal growth guidance</x:t>
  </x:si>
  <x:si>
    <x:t xml:space="preserve">Gross margin Y/Y bps</x:t>
  </x:si>
  <x:si>
    <x:t xml:space="preserve">Slightly positive: numerical bound not provided</x:t>
  </x:si>
  <x:si>
    <x:t xml:space="preserve">SG&amp;A dollars Y/Y</x:t>
  </x:si>
  <x:si>
    <x:t xml:space="preserve">Management: flat</x:t>
  </x:si>
  <x:si>
    <x:t xml:space="preserve">Demand creation Y/Y</x:t>
  </x:si>
  <x:si>
    <x:t xml:space="preserve">Management: high-single-digit growth; numeric range not supplied</x:t>
  </x:si>
  <x:si>
    <x:t xml:space="preserve">FY27</x:t>
  </x:si>
  <x:si>
    <x:t xml:space="preserve">Effective tax rate</x:t>
  </x:si>
  <x:si>
    <x:t xml:space="preserve">Low 20% range; no numeric endpoints provided</x:t>
  </x:si>
  <x:si>
    <x:t xml:space="preserve">Capital IQ supplied revenue guidance range</x:t>
  </x:si>
  <x:si>
    <x:t xml:space="preserve">Third-party compiled range, not NIKE issuer guidance</x:t>
  </x:si>
  <x:si>
    <x:t xml:space="preserve">Sources</x:t>
  </x:si>
  <x:si>
    <x:t xml:space="preserve">ID</x:t>
  </x:si>
  <x:si>
    <x:t xml:space="preserve">Published</x:t>
  </x:si>
  <x:si>
    <x:t xml:space="preserve">Publisher</x:t>
  </x:si>
  <x:si>
    <x:t xml:space="preserve">URL / supplied input</x:t>
  </x:si>
  <x:si>
    <x:t xml:space="preserve">Feeds / evidence</x:t>
  </x:si>
  <x:si>
    <x:t xml:space="preserve">S01</x:t>
  </x:si>
  <x:si>
    <x:t xml:space="preserve">NIKE / SEC</x:t>
  </x:si>
  <x:si>
    <x:t xml:space="preserve">https://www.sec.gov/Archives/edgar/data/320187/000032018725000091/q1fy26exhibit991er.htm</x:t>
  </x:si>
  <x:si>
    <x:t xml:space="preserve">1Q26 income, balance, segment EBIT, geographical products</x:t>
  </x:si>
  <x:si>
    <x:t xml:space="preserve">S02</x:t>
  </x:si>
  <x:si>
    <x:t xml:space="preserve">https://www.sec.gov/Archives/edgar/data/320187/000032018725000138/q2fy26exhibit991er.htm</x:t>
  </x:si>
  <x:si>
    <x:t xml:space="preserve">2Q26 income, balance, segment EBIT</x:t>
  </x:si>
  <x:si>
    <x:t xml:space="preserve">S03</x:t>
  </x:si>
  <x:si>
    <x:t xml:space="preserve">https://www.sec.gov/Archives/edgar/data/320187/000032018726000026/q3fy26exhibit991er.htm</x:t>
  </x:si>
  <x:si>
    <x:t xml:space="preserve">3Q26 income, balance, segment EBIT</x:t>
  </x:si>
  <x:si>
    <x:t xml:space="preserve">S04</x:t>
  </x:si>
  <x:si>
    <x:t xml:space="preserve">https://www.sec.gov/Archives/edgar/data/320187/000032018726000076/q4fy26exhibit991er.htm</x:t>
  </x:si>
  <x:si>
    <x:t xml:space="preserve">4Q26 and FY26 statements; one-time tariff recovery</x:t>
  </x:si>
  <x:si>
    <x:t xml:space="preserve">S05</x:t>
  </x:si>
  <x:si>
    <x:t xml:space="preserve">https://www.sec.gov/Archives/edgar/data/320187/000032018726000088/nke-20260531.htm</x:t>
  </x:si>
  <x:si>
    <x:t xml:space="preserve">10-K: USD/common-share basis, five reportable segments, non-U.S. exposure</x:t>
  </x:si>
  <x:si>
    <x:t xml:space="preserve">S06</x:t>
  </x:si>
  <x:si>
    <x:t xml:space="preserve">https://www.sec.gov/Archives/edgar/data/320187/000032018726000088/R23.htm</x:t>
  </x:si>
  <x:si>
    <x:t xml:space="preserve">FY26 product/channel segment revenue</x:t>
  </x:si>
  <x:si>
    <x:t xml:space="preserve">S07</x:t>
  </x:si>
  <x:si>
    <x:t xml:space="preserve">https://www.sec.gov/Archives/edgar/data/320187/000032018725000097/R30.htm</x:t>
  </x:si>
  <x:si>
    <x:t xml:space="preserve">1Q26 product/channel revenue</x:t>
  </x:si>
  <x:si>
    <x:t xml:space="preserve">S08</x:t>
  </x:si>
  <x:si>
    <x:t xml:space="preserve">https://www.sec.gov/Archives/edgar/data/320187/000032018725000151/R30.htm</x:t>
  </x:si>
  <x:si>
    <x:t xml:space="preserve">2Q26 product/channel revenue</x:t>
  </x:si>
  <x:si>
    <x:t xml:space="preserve">S09</x:t>
  </x:si>
  <x:si>
    <x:t xml:space="preserve">https://www.sec.gov/Archives/edgar/data/320187/000032018726000037/R31.htm</x:t>
  </x:si>
  <x:si>
    <x:t xml:space="preserve">3Q26 product/channel revenue</x:t>
  </x:si>
  <x:si>
    <x:t xml:space="preserve">S10</x:t>
  </x:si>
  <x:si>
    <x:t xml:space="preserve">https://www.sec.gov/Archives/edgar/data/320187/000032018725000097/R6.htm</x:t>
  </x:si>
  <x:si>
    <x:t xml:space="preserve">1Q26 cash flow</x:t>
  </x:si>
  <x:si>
    <x:t xml:space="preserve">S11</x:t>
  </x:si>
  <x:si>
    <x:t xml:space="preserve">https://www.sec.gov/Archives/edgar/data/320187/000032018725000151/R6.htm</x:t>
  </x:si>
  <x:si>
    <x:t xml:space="preserve">2Q26 YTD cash flow; quarter by subtraction</x:t>
  </x:si>
  <x:si>
    <x:t xml:space="preserve">S12</x:t>
  </x:si>
  <x:si>
    <x:t xml:space="preserve">https://www.sec.gov/Archives/edgar/data/320187/000032018726000037/R6.htm</x:t>
  </x:si>
  <x:si>
    <x:t xml:space="preserve">3Q26 YTD cash flow; quarter by subtraction</x:t>
  </x:si>
  <x:si>
    <x:t xml:space="preserve">S13</x:t>
  </x:si>
  <x:si>
    <x:t xml:space="preserve">https://www.sec.gov/Archives/edgar/data/320187/000032018726000088/R7.htm</x:t>
  </x:si>
  <x:si>
    <x:t xml:space="preserve">FY26 cash flow; fourth quarter by subtraction</x:t>
  </x:si>
  <x:si>
    <x:t xml:space="preserve">S14</x:t>
  </x:si>
  <x:si>
    <x:t xml:space="preserve">NIKE earnings call</x:t>
  </x:si>
  <x:si>
    <x:t xml:space="preserve">https://exa.ai/library/markets/stocks/NKE/earnings/FY2026/Q4/transcript</x:t>
  </x:si>
  <x:si>
    <x:t xml:space="preserve">1Q27 verbal outlook: sales, margin, marketing, tax</x:t>
  </x:si>
  <x:si>
    <x:t xml:space="preserve">S15</x:t>
  </x:si>
  <x:si>
    <x:t xml:space="preserve">UBS via Yahoo Finance</x:t>
  </x:si>
  <x:si>
    <x:t xml:space="preserve">https://finance.yahoo.com/markets/stocks/articles/ubs-sees-negative-catalyst-ahead-143604307.html</x:t>
  </x:si>
  <x:si>
    <x:t xml:space="preserve">Channel checks, promotions and 5-cent below-consensus EPS call</x:t>
  </x:si>
  <x:si>
    <x:t xml:space="preserve">S16</x:t>
  </x:si>
  <x:si>
    <x:t xml:space="preserve">S&amp;P Capital IQ</x:t>
  </x:si>
  <x:si>
    <x:t xml:space="preserve">NKE_consensus.json</x:t>
  </x:si>
  <x:si>
    <x:t xml:space="preserve">Full supplied 1Q27 summary; September 24 capture, timestamp unknown</x:t>
  </x:si>
  <x:si>
    <x:t xml:space="preserve">S17</x:t>
  </x:si>
  <x:si>
    <x:t xml:space="preserve">supplied history</x:t>
  </x:si>
  <x:si>
    <x:t xml:space="preserve">NKE_history.csv</x:t>
  </x:si>
  <x:si>
    <x:t xml:space="preserve">Six historical quarters, reported actual/consensus EPS and revenue</x:t>
  </x:si>
  <x:si>
    <x:t xml:space="preserve">S18</x:t>
  </x:si>
  <x:si>
    <x:t xml:space="preserve">Baptista Research</x:t>
  </x:si>
  <x:si>
    <x:t xml:space="preserve">https://baptistaresearch.com/nike-earnings-preview-full-price-demand-turnaround/</x:t>
  </x:si>
  <x:si>
    <x:t xml:space="preserve">Public forecast/turnaround risks</x:t>
  </x:si>
  <x:si>
    <x:t xml:space="preserve">S19</x:t>
  </x:si>
  <x:si>
    <x:t xml:space="preserve">Stifel via Benzinga</x:t>
  </x:si>
  <x:si>
    <x:t xml:space="preserve">https://www.benzinga.com/analyst-stock-ratings/price-target/26/09/61901577/nike-faces-300m-world-cup-boost-but-stifel-sees-a-bigger-margin-squeeze</x:t>
  </x:si>
  <x:si>
    <x:t xml:space="preserve">World Cup sales upside vs promotional gross-margin risk (search-index excerpt)</x:t>
  </x:si>
  <x:si>
    <x:t xml:space="preserve">S20</x:t>
  </x:si>
  <x:si>
    <x:t xml:space="preserve">DICK'S / SEC</x:t>
  </x:si>
  <x:si>
    <x:t xml:space="preserve">https://www.sec.gov/Archives/edgar/data/1089063/000108906326000033/dks-2026801xex991earningsr.htm</x:t>
  </x:si>
  <x:si>
    <x:t xml:space="preserve">Foot Locker comps -3.6%; promotional footwear; World Cup lift</x:t>
  </x:si>
  <x:si>
    <x:t xml:space="preserve">S21</x:t>
  </x:si>
  <x:si>
    <x:t xml:space="preserve">JD Sports Fashion</x:t>
  </x:si>
  <x:si>
    <x:t xml:space="preserve">https://www.jdplc.com/half-year-results-2026-27/</x:t>
  </x:si>
  <x:si>
    <x:t xml:space="preserve">Half-year footwear -3% and gross margin -20bps; promotional market</x:t>
  </x:si>
  <x:si>
    <x:t xml:space="preserve">S22</x:t>
  </x:si>
  <x:si>
    <x:t xml:space="preserve">US Census Bureau</x:t>
  </x:si>
  <x:si>
    <x:t xml:space="preserve">https://www.census.gov/retail/sales.html?stream=business</x:t>
  </x:si>
  <x:si>
    <x:t xml:space="preserve">August US all-retail +6% Y/Y; broad category, not Nike-specific</x:t>
  </x:si>
  <x:si>
    <x:t xml:space="preserve">S23</x:t>
  </x:si>
  <x:si>
    <x:t xml:space="preserve">NIKE IR</x:t>
  </x:si>
  <x:si>
    <x:t xml:space="preserve">https://investors.nike.com/investors/news-events-and-reports/investor-news/investor-news-details/2026/NIKE-Inc--Announces-First-Quarter-Fiscal-2027-Earnings-and-Conference-Call/default.aspx</x:t>
  </x:si>
  <x:si>
    <x:t xml:space="preserve">Confirms Oct 1 reporting ~1:15pm Pacific / 4:15pm ET</x:t>
  </x:si>
  <x:si>
    <x:t xml:space="preserve">NKE_history.csv SHA256</x:t>
  </x:si>
  <x:si>
    <x:t xml:space="preserve">07e6e2b9401a407b28700ffa818e0a532a0e76348bf33e77db46831886ae358a</x:t>
  </x:si>
  <x:si>
    <x:t xml:space="preserve">NKE_consensus.json SHA256</x:t>
  </x:si>
  <x:si>
    <x:t xml:space="preserve">bbc2c3aeae9651f8a2e43539e23a2a57be0cca5c6b749cb1dc7cafa275a5c677</x:t>
  </x:si>
  <x:si>
    <x:t xml:space="preserve">No other operating segment</x:t>
  </x:si>
  <x:si>
    <x:t xml:space="preserve">FY26 NIKE 10-K identifies five reportable segments; GBD and corporate are revenue reconciliations.</x:t>
  </x:si>
  <x:si>
    <x:t xml:space="preserve">Product units and ASP unavailable</x:t>
  </x:si>
  <x:si>
    <x:t xml:space="preserve">FY26 10-K and FY26 quarterly filings omit NIKE unit counts, customer flows, price realization and ARPU.</x:t>
  </x:si>
  <x:si>
    <x:t xml:space="preserve">CapIQ historical revenue exception</x:t>
  </x:si>
  <x:si>
    <x:t xml:space="preserve">3Q26 issuer reported $11,279m; supplied CapIQ history lists $11,269m. Preserved issuer and input: Income Statement!F46 = $10m.</x:t>
  </x:si>
  <x:si>
    <x:t xml:space="preserve">Inputs</x:t>
  </x:si>
  <x:si>
    <x:t xml:space="preserve">History from NKE_history.csv — source as supplied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</x:si>
  <x:si>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</x:si>
  <x:si>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</x:si>
  <x:si>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</x:si>
  <x:si>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</x:si>
  <x:si>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</x:si>
  <x:si>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</x:si>
  <x:si>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</x:si>
  <x:si>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Full supplied summary row (target-price fields excluded: malformed range columns)</x:t>
  </x:si>
  <x:si>
    <x:t xml:space="preserve">S&amp;P Capital IQ, captured September 24, 2026</x:t>
  </x:si>
  <x:si>
    <x:t xml:space="preserve">ticker</x:t>
  </x:si>
  <x:si>
    <x:t xml:space="preserve">NKE</x:t>
  </x:si>
  <x:si>
    <x:t xml:space="preserve">company</x:t>
  </x:si>
  <x:si>
    <x:t xml:space="preserve">exchange_ticker</x:t>
  </x:si>
  <x:si>
    <x:t xml:space="preserve">capiq_company_id</x:t>
  </x:si>
  <x:si>
    <x:t xml:space="preserve">analyst_count</x:t>
  </x:si>
  <x:si>
    <x:t xml:space="preserve">fiscal_year_end</x:t>
  </x:si>
  <x:si>
    <x:t xml:space="preserve">May-31</x:t>
  </x:si>
  <x:si>
    <x:t xml:space="preserve">forward_quarter_label</x:t>
  </x:si>
  <x:si>
    <x:t xml:space="preserve">FQ1 2027 -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</x:si>
  <x:si>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</x:si>
  <x:si>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</x:si>
  <x:si>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</x:si>
  <x:si>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</x:si>
  <x:si>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</x:si>
  <x:si>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</x:si>
  <x:si>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</x:si>
  <x:si>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</x:si>
  <x:si>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</x:si>
  <x:si>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</x:si>
  <x:si>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</x:si>
  <x:si>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</x:si>
  <x:si>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</x:si>
  <x:si>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</x:si>
  <x:si>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</x:si>
  <x:si>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</x:si>
  <x:si>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</x:si>
  <x:si>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</x:si>
  <x:si>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</x:si>
  <x:si>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</x:si>
  <x:si>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</x:si>
  <x:si>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</x:si>
  <x:si>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</x:si>
  <x:si>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</x:si>
  <x:si>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</x:si>
  <x:si>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</x:si>
  <x:si>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</x:si>
  <x:si>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</x:si>
  <x:si>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</x:si>
  <x:si>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</x:si>
  <x:si>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</x:si>
  <x:si>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</x:si>
  <x:si>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</x:si>
  <x:si>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</x:si>
  <x:si>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</x:si>
  <x:si>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</x:si>
  <x:si>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recommendation</x:t>
  </x:si>
  <x:si>
    <x:t xml:space="preserve">Hold</x:t>
  </x:si>
  <x:si>
    <x:t xml:space="preserve">recommendation_score</x:t>
  </x:si>
  <x:si>
    <x:t xml:space="preserve">last_close_price</x:t>
  </x:si>
  <x:si>
    <x:t xml:space="preserve">notes</x:t>
  </x:si>
  <x:si>
    <x:t xml:space="preserve">Results approx 4:15 p.m. Oct 1. 52wk range 76.97/35.35. FY2027 ends May-31-2027; upcoming quarter is FQ1 2027 (Aug 2026).</x:t>
  </x:si>
  <x:si>
    <x:t xml:space="preserve">ARCHIVE ONLY — supplied target-price fields; malformed ranges / not used in estimate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</x:si>
  <x:si>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</x:si>
  <x:si>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</x:si>
  <x:si>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</x:si>
  <x:si>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</x:si>
  <x:si>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</x:si>
  <x:si>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</x:si>
  <x:si>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NIKE SEC 10-Q / 10-K cash flows, cumulative year to date ($m)</x:t>
  </x:si>
  <x:si>
    <x:t xml:space="preserve">Filed cash-flow category</x:t>
  </x:si>
  <x:si>
    <x:t xml:space="preserve">1Q26 YTD</x:t>
  </x:si>
  <x:si>
    <x:t xml:space="preserve">2Q26 YTD</x:t>
  </x:si>
  <x:si>
    <x:t xml:space="preserve">3Q26 YTD</x:t>
  </x:si>
  <x:si>
    <x:t xml:space="preserve">FY26 YTD</x:t>
  </x:si>
  <x:si>
    <x:t xml:space="preserve">(Increase) decrease in prepaid expenses, operating lease right-of-use assets and other current and non-current assets</x:t>
  </x:si>
  <x:si>
    <x:t xml:space="preserve">Increase (decrease) in accounts payable, accrued liabilities, operating lease liabilities and other current and non-current liabilities</x:t>
  </x:si>
  <x:si>
    <x:t xml:space="preserve">Proceeds from exercise of stock options and other stock issuances</x:t>
  </x:si>
  <x:si>
    <x:t xml:space="preserve">Issuer-reported consolidated revenue (SEC press releases), independent of segment sum</x:t>
  </x:si>
  <x:si>
    <x:t xml:space="preserve">Consolidated revenue, $m</x:t>
  </x:si>
</x:sst>
</file>

<file path=xl/styles.xml><?xml version="1.0" encoding="utf-8"?>
<x:styleSheet xmlns:x="http://schemas.openxmlformats.org/spreadsheetml/2006/main">
  <x:numFmts count="7">
    <x:numFmt numFmtId="164" formatCode="#,##0.0_);(#,##0.0);–_)"/>
    <x:numFmt numFmtId="165" formatCode="yyyy-mm-dd"/>
    <x:numFmt numFmtId="166" formatCode="0.0%_);(0.0%);–_)"/>
    <x:numFmt numFmtId="167" formatCode="$0.00"/>
    <x:numFmt numFmtId="168" formatCode="0.0%"/>
    <x:numFmt numFmtId="200" formatCode="0.0%;(0.0%);&quot;–&quot;"/>
    <x:numFmt numFmtId="201" formatCode="0"/>
  </x:numFmts>
  <x:fonts count="13">
    <x:font>
      <x:sz val="11"/>
      <x:name val="Calibri"/>
    </x:font>
    <x:font>
      <x:sz val="10"/>
      <x:color rgb="FF000000"/>
      <x:name val="Aptos Narrow"/>
    </x:font>
    <x:font>
      <x:b/>
      <x:sz val="10"/>
      <x:color rgb="FF242933"/>
      <x:name val="Aptos Narrow"/>
    </x:font>
    <x:font>
      <x:b/>
      <x:sz val="10"/>
      <x:color rgb="FF000000"/>
      <x:name val="Aptos Narrow"/>
    </x:font>
    <x:font>
      <x:sz val="10"/>
      <x:color rgb="FF0000FF"/>
      <x:name val="Aptos Narrow"/>
    </x:font>
    <x:font>
      <x:sz val="10"/>
      <x:color rgb="FF006100"/>
      <x:name val="Aptos Narrow"/>
    </x:font>
    <x:font>
      <x:b/>
      <x:sz val="11"/>
      <x:color rgb="FF000000"/>
      <x:name val="Aptos Narrow"/>
    </x:font>
    <x:font>
      <x:i/>
      <x:sz val="10"/>
      <x:color rgb="FF000000"/>
      <x:name val="Aptos Narrow"/>
    </x:font>
    <x:font>
      <x:b/>
      <x:sz val="12"/>
      <x:color rgb="FF000000"/>
      <x:name val="Aptos Narrow"/>
    </x:font>
    <x:font>
      <x:b/>
      <x:sz val="10"/>
      <x:color rgb="FF006100"/>
      <x:name val="Aptos Narrow"/>
    </x:font>
    <x:font>
      <x:b/>
      <x:sz val="10"/>
      <x:color rgb="FF0000FF"/>
      <x:name val="Aptos Narrow"/>
    </x:font>
    <x:font>
      <x:i/>
      <x:sz val="10"/>
      <x:color rgb="FF0000FF"/>
      <x:name val="Aptos Narrow"/>
    </x:font>
    <x:font>
      <x:i/>
      <x:sz val="10"/>
      <x:color rgb="FF006100"/>
      <x:name val="Aptos Narrow"/>
    </x:font>
  </x:fonts>
  <x:fills count="4">
    <x:fill>
      <x:patternFill patternType="none"/>
    </x:fill>
    <x:fill>
      <x:patternFill patternType="gray125"/>
    </x:fill>
    <x:fill>
      <x:patternFill patternType="solid">
        <x:fgColor rgb="FFF1F6FB"/>
      </x:patternFill>
    </x:fill>
    <x:fill>
      <x:patternFill patternType="solid">
        <x:fgColor rgb="FFECEFF2"/>
      </x:patternFill>
    </x:fill>
  </x:fills>
  <x:borders count="4">
    <x:border/>
    <x:border>
      <x:top style="thin">
        <x:color rgb="FFABB2B9"/>
      </x:top>
      <x:bottom style="thin">
        <x:color rgb="FFABB2B9"/>
      </x:bottom>
    </x:border>
    <x:border>
      <x:top style="thin">
        <x:color rgb="FF9BA4AD"/>
      </x:top>
    </x:border>
    <x:border>
      <x:top style="thin">
        <x:color rgb="FF9BA4AD"/>
      </x:top>
      <x:bottom style="thin">
        <x:color rgb="FF9BA4AD"/>
      </x:bottom>
    </x:border>
  </x:borders>
  <x:cellStyleXfs count="1">
    <x:xf numFmtId="0" fontId="0" fillId="0" borderId="0"/>
  </x:cellStyleXfs>
  <x:cellXfs count="63">
    <x:xf numFmtId="0" fontId="0" fillId="0" borderId="0" xfId="0"/>
    <x:xf numFmtId="164" fontId="1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0" fontId="2" fillId="3" borderId="1" xfId="0" applyFont="1" applyFill="1" applyBorder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top" wrapText="1"/>
    </x:xf>
    <x:xf numFmtId="0" fontId="3" fillId="3" borderId="1" xfId="0" applyFont="1" applyFill="1" applyBorder="1" applyAlignment="1">
      <x:alignment horizontal="general" vertical="top" wrapText="1"/>
    </x:xf>
    <x:xf numFmtId="165" fontId="2" fillId="3" borderId="1" xfId="0" applyNumberFormat="1" applyFont="1" applyFill="1" applyBorder="1" applyAlignment="1">
      <x:alignment horizontal="general" vertical="bottom"/>
    </x:xf>
    <x:xf numFmtId="164" fontId="3" fillId="3" borderId="1" xfId="0" applyNumberFormat="1" applyFont="1" applyFill="1" applyBorder="1" applyAlignment="1">
      <x:alignment horizontal="general" vertical="bottom"/>
    </x:xf>
    <x:xf numFmtId="164" fontId="4" fillId="0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0" fontId="6" fillId="0" borderId="0" xfId="0" applyFont="1" applyFill="1" applyAlignment="1">
      <x:alignment horizontal="general" vertical="bottom"/>
    </x:xf>
    <x:xf numFmtId="0" fontId="3" fillId="0" borderId="2" xfId="0" applyFont="1" applyFill="1" applyBorder="1" applyAlignment="1">
      <x:alignment horizontal="general" vertical="bottom"/>
    </x:xf>
    <x:xf numFmtId="166" fontId="7" fillId="2" borderId="0" xfId="0" applyNumberFormat="1" applyFont="1" applyFill="1" applyAlignment="1">
      <x:alignment horizontal="general" vertical="bottom"/>
    </x:xf>
    <x:xf numFmtId="166" fontId="4" fillId="0" borderId="0" xfId="0" applyNumberFormat="1" applyFont="1" applyFill="1" applyAlignment="1">
      <x:alignment horizontal="general" vertical="bottom"/>
    </x:xf>
    <x:xf numFmtId="0" fontId="8" fillId="0" borderId="0" xfId="0" applyFont="1" applyFill="1" applyAlignment="1">
      <x:alignment horizontal="general" vertical="bottom"/>
    </x:xf>
    <x:xf numFmtId="164" fontId="3" fillId="0" borderId="2" xfId="0" applyNumberFormat="1" applyFont="1" applyFill="1" applyBorder="1" applyAlignment="1">
      <x:alignment horizontal="general" vertical="bottom"/>
    </x:xf>
    <x:xf numFmtId="166" fontId="3" fillId="0" borderId="2" xfId="0" applyNumberFormat="1" applyFont="1" applyFill="1" applyBorder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/>
    </x:xf>
    <x:xf numFmtId="164" fontId="9" fillId="0" borderId="2" xfId="0" applyNumberFormat="1" applyFont="1" applyFill="1" applyBorder="1" applyAlignment="1">
      <x:alignment horizontal="general" vertical="bottom"/>
    </x:xf>
    <x:xf numFmtId="167" fontId="9" fillId="0" borderId="2" xfId="0" applyNumberFormat="1" applyFont="1" applyFill="1" applyBorder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top" wrapText="1"/>
    </x:xf>
    <x:xf numFmtId="164" fontId="4" fillId="2" borderId="0" xfId="0" applyNumberFormat="1" applyFont="1" applyFill="1" applyAlignment="1">
      <x:alignment horizontal="general" vertical="bottom"/>
    </x:xf>
    <x:xf numFmtId="164" fontId="10" fillId="0" borderId="2" xfId="0" applyNumberFormat="1" applyFont="1" applyFill="1" applyBorder="1" applyAlignment="1">
      <x:alignment horizontal="general" vertical="bottom"/>
    </x:xf>
    <x:xf numFmtId="168" fontId="4" fillId="0" borderId="0" xfId="0" applyNumberFormat="1" applyFont="1" applyFill="1" applyAlignment="1">
      <x:alignment horizontal="general" vertical="bottom"/>
    </x:xf>
    <x:xf numFmtId="164" fontId="5" fillId="2" borderId="0" xfId="0" applyNumberFormat="1" applyFont="1" applyFill="1" applyAlignment="1">
      <x:alignment horizontal="general" vertical="bottom"/>
    </x:xf>
    <x:xf numFmtId="167" fontId="3" fillId="0" borderId="2" xfId="0" applyNumberFormat="1" applyFont="1" applyFill="1" applyBorder="1" applyAlignment="1">
      <x:alignment horizontal="general" vertical="bottom"/>
    </x:xf>
    <x:xf numFmtId="166" fontId="7" fillId="0" borderId="0" xfId="0" applyNumberFormat="1" applyFont="1" applyFill="1" applyAlignment="1">
      <x:alignment horizontal="general" vertical="bottom"/>
    </x:xf>
    <x:xf numFmtId="166" fontId="11" fillId="2" borderId="0" xfId="0" applyNumberFormat="1" applyFont="1" applyFill="1" applyAlignment="1">
      <x:alignment horizontal="general" vertical="bottom"/>
    </x:xf>
    <x:xf numFmtId="164" fontId="3" fillId="2" borderId="2" xfId="0" applyNumberFormat="1" applyFont="1" applyFill="1" applyBorder="1" applyAlignment="1">
      <x:alignment horizontal="general" vertical="bottom"/>
    </x:xf>
    <x:xf numFmtId="167" fontId="1" fillId="2" borderId="0" xfId="0" applyNumberFormat="1" applyFont="1" applyFill="1" applyAlignment="1">
      <x:alignment horizontal="general" vertical="bottom"/>
    </x:xf>
    <x:xf numFmtId="167" fontId="3" fillId="2" borderId="2" xfId="0" applyNumberFormat="1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6" fontId="12" fillId="0" borderId="0" xfId="0" applyNumberFormat="1" applyFont="1" applyFill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4" fontId="9" fillId="2" borderId="2" xfId="0" applyNumberFormat="1" applyFont="1" applyFill="1" applyBorder="1" applyAlignment="1">
      <x:alignment horizontal="general" vertical="bottom"/>
    </x:xf>
    <x:xf numFmtId="166" fontId="12" fillId="2" borderId="0" xfId="0" applyNumberFormat="1" applyFont="1" applyFill="1" applyAlignment="1">
      <x:alignment horizontal="general" vertical="bottom"/>
    </x:xf>
    <x:xf numFmtId="168" fontId="7" fillId="2" borderId="0" xfId="0" applyNumberFormat="1" applyFont="1" applyFill="1" applyAlignment="1">
      <x:alignment horizontal="general" vertical="bottom"/>
    </x:xf>
    <x:xf numFmtId="0" fontId="3" fillId="3" borderId="3" xfId="0" applyFont="1" applyFill="1" applyBorder="1" applyAlignment="1">
      <x:alignment horizontal="general" vertical="bottom"/>
    </x:xf>
    <x:xf numFmtId="168" fontId="11" fillId="0" borderId="0" xfId="0" applyNumberFormat="1" applyFont="1" applyFill="1" applyAlignment="1">
      <x:alignment horizontal="general" vertical="bottom"/>
    </x:xf>
    <x:xf numFmtId="167" fontId="4" fillId="0" borderId="0" xfId="0" applyNumberFormat="1" applyFont="1" applyFill="1" applyAlignment="1">
      <x:alignment horizontal="general" vertical="bottom"/>
    </x:xf>
    <x:xf numFmtId="0" fontId="3" fillId="3" borderId="0" xfId="0" applyFont="1" applyFill="1" applyAlignment="1">
      <x:alignment horizontal="general" vertical="bottom"/>
    </x:xf>
    <x:xf numFmtId="164" fontId="10" fillId="2" borderId="2" xfId="0" applyNumberFormat="1" applyFont="1" applyFill="1" applyBorder="1" applyAlignment="1">
      <x:alignment horizontal="general" vertical="bottom"/>
    </x:xf>
    <x:xf numFmtId="164" fontId="3" fillId="3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0" fontId="2" fillId="3" borderId="1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3" fillId="3" borderId="1" xfId="0" applyNumberFormat="1" applyFont="1" applyFill="1" applyBorder="1" applyAlignment="1">
      <x:alignment horizontal="right" vertical="bottom"/>
    </x:xf>
    <x:xf numFmtId="0" fontId="3" fillId="3" borderId="0" xfId="0" applyNumberFormat="1" applyFont="1" applyFill="1" applyBorder="1" applyAlignment="1">
      <x:alignment horizontal="right" vertical="bottom"/>
    </x:xf>
    <x:xf numFmtId="164" fontId="3" fillId="3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200" fontId="3" fillId="2" borderId="2" xfId="0" applyNumberFormat="1" applyFont="1" applyFill="1" applyBorder="1" applyAlignment="1">
      <x:alignment horizontal="general" vertical="bottom"/>
    </x:xf>
    <x:xf numFmtId="200" fontId="1" fillId="2" borderId="0" xfId="0" applyNumberFormat="1" applyFont="1" applyFill="1" applyBorder="1" applyAlignment="1">
      <x:alignment horizontal="general" vertical="bottom"/>
    </x:xf>
    <x:xf numFmtId="165" fontId="4" fillId="2" borderId="0" xfId="0" applyNumberFormat="1" applyFont="1" applyFill="1" applyBorder="1" applyAlignment="1">
      <x:alignment horizontal="general" vertical="bottom"/>
    </x:xf>
    <x:xf numFmtId="165" fontId="4" fillId="0" borderId="0" xfId="0" applyNumberFormat="1" applyFont="1" applyFill="1" applyBorder="1" applyAlignment="1">
      <x:alignment horizontal="general" vertical="bottom"/>
    </x:xf>
    <x:xf numFmtId="201" fontId="4" fillId="0" borderId="0" xfId="0" applyNumberFormat="1" applyFont="1" applyFill="1" applyBorder="1" applyAlignment="1">
      <x:alignment horizontal="general" vertical="bottom"/>
    </x:xf>
    <x:xf numFmtId="0" fontId="1" fillId="0" borderId="0" xfId="0" applyNumberFormat="1" applyFont="1" applyFill="1" applyBorder="1" applyAlignment="1">
      <x:alignment horizontal="general" vertical="top"/>
    </x:xf>
    <x:xf numFmtId="165" fontId="1" fillId="0" borderId="0" xfId="0" applyNumberFormat="1" applyFont="1" applyFill="1" applyBorder="1" applyAlignment="1">
      <x:alignment horizontal="general" vertical="top"/>
    </x:xf>
    <x:xf numFmtId="164" fontId="1" fillId="0" borderId="0" xfId="0" applyNumberFormat="1" applyFont="1" applyFill="1" applyBorder="1" applyAlignment="1">
      <x:alignment horizontal="general" vertical="top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f1f1cedeb465d" /><Relationship Type="http://schemas.openxmlformats.org/officeDocument/2006/relationships/theme" Target="/xl/theme/theme1.xml" Id="R4212ccac12f44238" /><Relationship Type="http://schemas.openxmlformats.org/officeDocument/2006/relationships/sharedStrings" Target="/xl/sharedStrings.xml" Id="R5138f05b429f4464" /><Relationship Type="http://schemas.openxmlformats.org/officeDocument/2006/relationships/worksheet" Target="/xl/worksheets/sheet1.xml" Id="R3a032c8ed7ba4ad4" /><Relationship Type="http://schemas.openxmlformats.org/officeDocument/2006/relationships/worksheet" Target="/xl/worksheets/sheet2.xml" Id="R140a3f1db84a4c72" /><Relationship Type="http://schemas.openxmlformats.org/officeDocument/2006/relationships/worksheet" Target="/xl/worksheets/sheet3.xml" Id="R11a5da1bc091491f" /><Relationship Type="http://schemas.openxmlformats.org/officeDocument/2006/relationships/worksheet" Target="/xl/worksheets/sheet4.xml" Id="R37c4db21c6674aee" /><Relationship Type="http://schemas.openxmlformats.org/officeDocument/2006/relationships/worksheet" Target="/xl/worksheets/sheet5.xml" Id="R000ea49c32ce494e" /><Relationship Type="http://schemas.openxmlformats.org/officeDocument/2006/relationships/worksheet" Target="/xl/worksheets/sheet6.xml" Id="R5b46c692695f4a14" /><Relationship Type="http://schemas.openxmlformats.org/officeDocument/2006/relationships/worksheet" Target="/xl/worksheets/sheet7.xml" Id="Rddf792dace3a4222" /><Relationship Type="http://schemas.openxmlformats.org/officeDocument/2006/relationships/worksheet" Target="/xl/worksheets/sheet8.xml" Id="R13a678411eb74bd1" /><Relationship Type="http://schemas.openxmlformats.org/officeDocument/2006/relationships/worksheet" Target="/xl/worksheets/sheet9.xml" Id="Rf3e42ad04d5d49c9" /><Relationship Type="http://schemas.openxmlformats.org/officeDocument/2006/relationships/worksheet" Target="/xl/worksheets/sheet10.xml" Id="R6ba30045c89549d3" /><Relationship Type="http://schemas.openxmlformats.org/officeDocument/2006/relationships/worksheet" Target="/xl/worksheets/sheet11.xml" Id="R18b3c07a10734f36" /><Relationship Type="http://schemas.openxmlformats.org/officeDocument/2006/relationships/worksheet" Target="/xl/worksheets/sheet12.xml" Id="Rf3c734ffe1974746" /><Relationship Type="http://schemas.openxmlformats.org/officeDocument/2006/relationships/worksheet" Target="/xl/worksheets/sheet13.xml" Id="R5c31829c01714777" /><Relationship Type="http://schemas.openxmlformats.org/officeDocument/2006/relationships/worksheet" Target="/xl/worksheets/sheet14.xml" Id="R450e30bcda8b4dae" /><Relationship Type="http://schemas.openxmlformats.org/officeDocument/2006/relationships/worksheet" Target="/xl/worksheets/sheet15.xml" Id="R2de279de2c6646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ad426dc033f4b96" /></Relationships>
</file>

<file path=xl/drawings/drawing1.xml><?xml version="1.0" encoding="utf-8"?>
<xdr:wsDr xmlns:xdr="http://schemas.openxmlformats.org/drawingml/2006/spreadsheetDrawing">
  <xdr:oneCellAnchor>
    <xdr:from>
      <xdr:col>0</xdr:col>
      <xdr:colOff>85725</xdr:colOff>
      <xdr:row>0</xdr:row>
      <xdr:rowOff>66675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d426dc033f4b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f7ccd9e89ae4de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799999952316284" customWidth="1"/>
    <x:col min="2" max="2" width="36" customWidth="1"/>
    <x:col min="3" max="3" width="2.5" customWidth="1"/>
    <x:col min="4" max="4" width="21" customWidth="1"/>
    <x:col min="5" max="5" width="23" customWidth="1"/>
    <x:col min="6" max="6" width="21" customWidth="1"/>
    <x:col min="7" max="7" width="19" customWidth="1"/>
    <x:col min="8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12</x:v>
      </x:c>
      <x:c r="C9" s="2"/>
      <x:c r="D9" s="1"/>
      <x:c r="E9" s="1"/>
      <x:c r="F9" s="1"/>
      <x:c r="G9" s="1"/>
      <x:c r="H9" s="1"/>
      <x:c r="I9" s="3"/>
      <x:c r="J9" s="2"/>
    </x:row>
    <x:row r="10">
      <x:c r="B10" s="2"/>
      <x:c r="C10" s="2"/>
      <x:c r="D10" s="1"/>
      <x:c r="E10" s="1"/>
      <x:c r="F10" s="1"/>
      <x:c r="G10" s="1"/>
      <x:c r="H10" s="1"/>
      <x:c r="I10" s="3"/>
      <x:c r="J10" s="2"/>
    </x:row>
    <x:row r="11">
      <x:c r="B11" s="2" t="s">
        <x:v>13</x:v>
      </x:c>
      <x:c r="C11" s="2"/>
      <x:c r="D11" s="1"/>
      <x:c r="E11" s="1"/>
      <x:c r="F11" s="1"/>
      <x:c r="G11" s="1"/>
      <x:c r="H11" s="1"/>
      <x:c r="I11" s="3"/>
      <x:c r="J11" s="2"/>
    </x:row>
    <x:row r="12">
      <x:c r="B12" s="2" t="s">
        <x:v>14</x:v>
      </x:c>
      <x:c r="C12" s="2"/>
      <x:c r="D12" s="49" t="s">
        <x:v>15</x:v>
      </x:c>
      <x:c r="E12" s="49" t="s">
        <x:v>16</x:v>
      </x:c>
      <x:c r="F12" s="49" t="s">
        <x:v>17</x:v>
      </x:c>
      <x:c r="G12" s="49" t="s">
        <x:v>18</x:v>
      </x:c>
      <x:c r="H12" s="1"/>
      <x:c r="I12" s="3"/>
      <x:c r="J12" s="2"/>
    </x:row>
    <x:row r="13">
      <x:c r="B13" s="14" t="s">
        <x:v>19</x:v>
      </x:c>
      <x:c r="C13" s="14"/>
      <x:c r="D13" s="21" t="n">
        <x:f>'Income Statement'!I9</x:f>
        <x:v>11285.7</x:v>
      </x:c>
      <x:c r="E13" s="21" t="n">
        <x:f>Inputs!D48</x:f>
        <x:v>11328.63</x:v>
      </x:c>
      <x:c r="F13" s="21" t="n">
        <x:f>Guidance!G11</x:f>
        <x:v>11309.8</x:v>
      </x:c>
      <x:c r="G13" s="19" t="n">
        <x:f>D13/E13-1</x:f>
        <x:v>-0.003789513824707713</x:v>
      </x:c>
      <x:c r="H13" s="1"/>
      <x:c r="I13" s="3"/>
      <x:c r="J13" s="2" t="s">
        <x:v>20</x:v>
      </x:c>
    </x:row>
    <x:row r="14">
      <x:c r="B14" s="14" t="s">
        <x:v>21</x:v>
      </x:c>
      <x:c r="C14" s="14"/>
      <x:c r="D14" s="21" t="n">
        <x:f>'Income Statement'!I41</x:f>
        <x:v>596.1862023000007</x:v>
      </x:c>
      <x:c r="E14" s="21" t="n">
        <x:f>Inputs!D58</x:f>
        <x:v>654.36</x:v>
      </x:c>
      <x:c r="F14" s="18" t="s">
        <x:v>22</x:v>
      </x:c>
      <x:c r="G14" s="19" t="n">
        <x:f>D14/E14-1</x:f>
        <x:v>-0.0889018242251961</x:v>
      </x:c>
      <x:c r="H14" s="1"/>
      <x:c r="I14" s="3"/>
      <x:c r="J14" s="2"/>
    </x:row>
    <x:row r="15">
      <x:c r="B15" s="14" t="s">
        <x:v>23</x:v>
      </x:c>
      <x:c r="C15" s="14"/>
      <x:c r="D15" s="22" t="n">
        <x:f>'Income Statement'!I42</x:f>
        <x:v>0.40147219010101054</x:v>
      </x:c>
      <x:c r="E15" s="22" t="n">
        <x:f>Inputs!D31</x:f>
        <x:v>0.44</x:v>
      </x:c>
      <x:c r="F15" s="18" t="s">
        <x:v>22</x:v>
      </x:c>
      <x:c r="G15" s="28" t="n">
        <x:f>D15-E15</x:f>
        <x:v>-0.03852780989898946</x:v>
      </x:c>
      <x:c r="H15" s="1"/>
      <x:c r="I15" s="3"/>
      <x:c r="J15" s="2" t="s">
        <x:v>24</x:v>
      </x:c>
    </x:row>
    <x:row r="16">
      <x:c r="B16" s="14" t="s">
        <x:v>25</x:v>
      </x:c>
      <x:c r="C16" s="14"/>
      <x:c r="D16" s="22" t="n">
        <x:f>'Income Statement'!I35</x:f>
        <x:v>0.40147219010101054</x:v>
      </x:c>
      <x:c r="E16" s="22" t="n">
        <x:f>Inputs!D40</x:f>
        <x:v>0.44</x:v>
      </x:c>
      <x:c r="F16" s="18" t="s">
        <x:v>22</x:v>
      </x:c>
      <x:c r="G16" s="28" t="n">
        <x:f>D16-E16</x:f>
        <x:v>-0.03852780989898946</x:v>
      </x:c>
      <x:c r="H16" s="1"/>
      <x:c r="I16" s="3"/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 t="s">
        <x:v>26</x:v>
      </x:c>
      <x:c r="C18" s="2"/>
      <x:c r="D18" s="26">
        <x:v>0.37</x:v>
      </x:c>
      <x:c r="E18" s="1"/>
      <x:c r="F18" s="1"/>
      <x:c r="G18" s="1"/>
      <x:c r="H18" s="1"/>
      <x:c r="I18" s="3"/>
      <x:c r="J18" s="2" t="s">
        <x:v>27</x:v>
      </x:c>
    </x:row>
    <x:row r="19">
      <x:c r="B19" s="2" t="s">
        <x:v>28</x:v>
      </x:c>
      <x:c r="C19" s="2"/>
      <x:c r="D19" s="10" t="s">
        <x:v>29</x:v>
      </x:c>
      <x:c r="E19" s="1"/>
      <x:c r="F19" s="1"/>
      <x:c r="G19" s="1"/>
      <x:c r="H19" s="1"/>
      <x:c r="I19" s="3"/>
      <x:c r="J19" s="2"/>
    </x:row>
    <x:row r="20">
      <x:c r="B20" s="2"/>
      <x:c r="C20" s="2"/>
      <x:c r="D20" s="1"/>
      <x:c r="E20" s="1"/>
      <x:c r="F20" s="1"/>
      <x:c r="G20" s="1"/>
      <x:c r="H20" s="1"/>
      <x:c r="I20" s="3"/>
      <x:c r="J20" s="2"/>
    </x:row>
    <x:row r="21">
      <x:c r="B21" s="14" t="s">
        <x:v>30</x:v>
      </x:c>
      <x:c r="C21" s="14"/>
      <x:c r="D21" s="21" t="str">
        <x:f>IF(AND(ABS('Balance Sheet'!H38)&lt;0.005,ABS('Balance Sheet'!I38)&lt;0.005,ABS('Cash Flow Statement'!H40)&lt;0.005,ABS('Cash Flow Statement'!I40)&lt;0.005,ABS('Income Statement'!H11-SUM('Income Statement'!D11:G11))&lt;0.005,ABS('Income Statement'!H12-SUM('Income Statement'!D12:G12))&lt;0.005),"PASS","FAIL")</x:f>
        <x:v>PASS</x:v>
      </x:c>
      <x:c r="E21" s="18"/>
      <x:c r="F21" s="18"/>
      <x:c r="G21" s="18"/>
      <x:c r="H21" s="1"/>
      <x:c r="I21" s="3"/>
      <x:c r="J21" s="2"/>
    </x:row>
    <x:row r="22">
      <x:c r="B22" s="2"/>
      <x:c r="C22" s="2"/>
      <x:c r="D22" s="1"/>
      <x:c r="E22" s="1"/>
      <x:c r="F22" s="1"/>
      <x:c r="G22" s="1"/>
      <x:c r="H22" s="1"/>
      <x:c r="I22" s="3"/>
      <x:c r="J22" s="2"/>
    </x:row>
    <x:row r="23">
      <x:c r="B23" s="2"/>
      <x:c r="C23" s="2"/>
      <x:c r="D23" s="1"/>
      <x:c r="E23" s="1"/>
      <x:c r="F23" s="1"/>
      <x:c r="G23" s="1"/>
      <x:c r="H23" s="1"/>
      <x:c r="I23" s="3"/>
      <x:c r="J23" s="2"/>
    </x:row>
    <x:row r="24">
      <x:c r="B24" s="2" t="s">
        <x:v>31</x:v>
      </x:c>
      <x:c r="C24" s="2"/>
      <x:c r="D24" s="1" t="s">
        <x:v>32</x:v>
      </x:c>
      <x:c r="E24" s="1"/>
      <x:c r="F24" s="1"/>
      <x:c r="G24" s="1"/>
      <x:c r="H24" s="1"/>
      <x:c r="I24" s="3"/>
      <x:c r="J24" s="2"/>
    </x:row>
    <x:row r="25">
      <x:c r="B25" s="2" t="s">
        <x:v>33</x:v>
      </x:c>
      <x:c r="C25" s="2"/>
      <x:c r="D25" s="10" t="s">
        <x:v>34</x:v>
      </x:c>
      <x:c r="E25" s="1"/>
      <x:c r="F25" s="1"/>
      <x:c r="G25" s="1"/>
      <x:c r="H25" s="1"/>
      <x:c r="I25" s="3"/>
      <x:c r="J25" s="2"/>
    </x:row>
    <x:row r="26">
      <x:c r="B26" s="2" t="s">
        <x:v>35</x:v>
      </x:c>
      <x:c r="C26" s="2"/>
      <x:c r="D26" s="1" t="s">
        <x:v>36</x:v>
      </x:c>
      <x:c r="E26" s="1"/>
      <x:c r="F26" s="1"/>
      <x:c r="G26" s="1"/>
      <x:c r="H26" s="1"/>
      <x:c r="I26" s="3"/>
      <x:c r="J26" s="2"/>
    </x:row>
    <x:row r="27">
      <x:c r="B27" s="2" t="s">
        <x:v>37</x:v>
      </x:c>
      <x:c r="C27" s="2"/>
      <x:c r="D27" s="1" t="s">
        <x:v>38</x:v>
      </x:c>
      <x:c r="E27" s="1"/>
      <x:c r="F27" s="1"/>
      <x:c r="G27" s="1"/>
      <x:c r="H27" s="1"/>
      <x:c r="I27" s="3"/>
      <x:c r="J27" s="2"/>
    </x:row>
    <x:row r="28">
      <x:c r="B28" s="2" t="s">
        <x:v>39</x:v>
      </x:c>
      <x:c r="C28" s="2"/>
      <x:c r="D28" s="1" t="s">
        <x:v>40</x:v>
      </x:c>
      <x:c r="E28" s="1"/>
      <x:c r="F28" s="1"/>
      <x:c r="G28" s="1"/>
      <x:c r="H28" s="1"/>
      <x:c r="I28" s="3"/>
      <x:c r="J28" s="2"/>
    </x:row>
    <x:row r="29">
      <x:c r="B29" s="2" t="s">
        <x:v>41</x:v>
      </x:c>
      <x:c r="C29" s="2"/>
      <x:c r="D29" s="37" t="n">
        <x:f>Inputs!D30</x:f>
        <x:v>46296</x:v>
      </x:c>
      <x:c r="E29" s="1"/>
      <x:c r="F29" s="1"/>
      <x:c r="G29" s="1"/>
      <x:c r="H29" s="1"/>
      <x:c r="I29" s="3"/>
      <x:c r="J29" s="2"/>
    </x:row>
    <x:row r="30">
      <x:c r="B30" s="2" t="s">
        <x:v>42</x:v>
      </x:c>
      <x:c r="C30" s="2"/>
      <x:c r="D30" s="1" t="s">
        <x:v>43</x:v>
      </x:c>
      <x:c r="E30" s="1"/>
      <x:c r="F30" s="1"/>
      <x:c r="G30" s="1"/>
      <x:c r="H30" s="1"/>
      <x:c r="I30" s="3"/>
      <x:c r="J30" s="2"/>
    </x:row>
    <x:row r="31">
      <x:c r="B31" s="2"/>
      <x:c r="C31" s="2"/>
      <x:c r="D31" s="1"/>
      <x:c r="E31" s="1"/>
      <x:c r="F31" s="1"/>
      <x:c r="G31" s="1"/>
      <x:c r="H31" s="1"/>
      <x:c r="I31" s="3"/>
      <x:c r="J31" s="2"/>
    </x:row>
    <x:row r="32">
      <x:c r="B32" s="2" t="s">
        <x:v>44</x:v>
      </x:c>
      <x:c r="C32" s="2"/>
      <x:c r="D32" s="1" t="s">
        <x:v>45</x:v>
      </x:c>
      <x:c r="E32" s="1"/>
      <x:c r="F32" s="1"/>
      <x:c r="G32" s="1"/>
      <x:c r="H32" s="1"/>
      <x:c r="I32" s="3"/>
      <x:c r="J32" s="2"/>
    </x:row>
    <x:row r="33">
      <x:c r="B33" s="2" t="s">
        <x:v>46</x:v>
      </x:c>
      <x:c r="C33" s="2"/>
      <x:c r="D33" s="1" t="s">
        <x:v>47</x:v>
      </x:c>
      <x:c r="E33" s="1"/>
      <x:c r="F33" s="1"/>
      <x:c r="G33" s="1"/>
      <x:c r="H33" s="1"/>
      <x:c r="I33" s="3"/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 t="s">
        <x:v>48</x:v>
      </x:c>
      <x:c r="C35" s="2"/>
      <x:c r="D35" s="1"/>
      <x:c r="E35" s="1"/>
      <x:c r="F35" s="1"/>
      <x:c r="G35" s="1"/>
      <x:c r="H35" s="1"/>
      <x:c r="I35" s="3"/>
      <x:c r="J35" s="2"/>
    </x:row>
    <x:row r="36">
      <x:c r="B36" s="2"/>
      <x:c r="C36" s="2"/>
      <x:c r="D36" s="1"/>
      <x:c r="E36" s="1"/>
      <x:c r="F36" s="1"/>
      <x:c r="G36" s="1"/>
      <x:c r="H36" s="1"/>
      <x:c r="I36" s="3"/>
      <x:c r="J36" s="2"/>
    </x:row>
  </x:sheetData>
  <x:pageMargins left="0.7" right="0.7" top="0.75" bottom="0.75" header="0.3" footer="0.3"/>
  <x:drawing xmlns:r="http://schemas.openxmlformats.org/officeDocument/2006/relationships" r:id="R9f7ccd9e89ae4de1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49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50</x:v>
      </x:c>
      <x:c r="C9" s="2"/>
      <x:c r="D9" s="11" t="n">
        <x:f>'Segment - North America'!D45</x:f>
        <x:v>5020</x:v>
      </x:c>
      <x:c r="E9" s="11" t="n">
        <x:f>'Segment - North America'!E45</x:f>
        <x:v>5633</x:v>
      </x:c>
      <x:c r="F9" s="11" t="n">
        <x:f>'Segment - North America'!F45</x:f>
        <x:v>5026</x:v>
      </x:c>
      <x:c r="G9" s="11" t="n">
        <x:f>'Segment - North America'!G45</x:f>
        <x:v>4832</x:v>
      </x:c>
      <x:c r="H9" s="11" t="n">
        <x:f>'Segment - North America'!H45</x:f>
        <x:v>20511</x:v>
      </x:c>
      <x:c r="I9" s="27" t="n">
        <x:f>'Segment - North America'!I45</x:f>
        <x:v>5135.14</x:v>
      </x:c>
      <x:c r="J9" s="2"/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15" t="n">
        <x:f>I9/D9-1</x:f>
        <x:v>0.022936254980079784</x:v>
      </x:c>
      <x:c r="J10" s="2"/>
    </x:row>
    <x:row r="11">
      <x:c r="B11" s="2" t="s">
        <x:v>52</x:v>
      </x:c>
      <x:c r="C11" s="2"/>
      <x:c r="D11" s="29"/>
      <x:c r="E11" s="29" t="n">
        <x:f>E9/D9-1</x:f>
        <x:v>0.1221115537848605</x:v>
      </x:c>
      <x:c r="F11" s="29" t="n">
        <x:f>F9/E9-1</x:f>
        <x:v>-0.10775785549440797</x:v>
      </x:c>
      <x:c r="G11" s="29" t="n">
        <x:f>G9/F9-1</x:f>
        <x:v>-0.03859928372463195</x:v>
      </x:c>
      <x:c r="H11" s="29"/>
      <x:c r="I11" s="15" t="n">
        <x:f>I9/G9-1</x:f>
        <x:v>0.06273592715231802</x:v>
      </x:c>
      <x:c r="J11" s="2"/>
    </x:row>
    <x:row r="12">
      <x:c r="B12" s="2" t="s">
        <x:v>53</x:v>
      </x:c>
      <x:c r="C12" s="2"/>
      <x:c r="D12" s="29" t="n">
        <x:f>D9/D66</x:f>
        <x:v>0.4283276450511945</x:v>
      </x:c>
      <x:c r="E12" s="29" t="n">
        <x:f>E9/E66</x:f>
        <x:v>0.4532871972318339</x:v>
      </x:c>
      <x:c r="F12" s="29" t="n">
        <x:f>F9/F66</x:f>
        <x:v>0.44560688004255694</x:v>
      </x:c>
      <x:c r="G12" s="29" t="n">
        <x:f>G9/G66</x:f>
        <x:v>0.44039372949325556</x:v>
      </x:c>
      <x:c r="H12" s="29" t="n">
        <x:f>H9/H66</x:f>
        <x:v>0.4420664683822579</x:v>
      </x:c>
      <x:c r="I12" s="15" t="n">
        <x:f>I9/I66</x:f>
        <x:v>0.45501298102908994</x:v>
      </x:c>
      <x:c r="J12" s="2"/>
    </x:row>
    <x:row r="13">
      <x:c r="B13" s="2" t="s">
        <x:v>54</x:v>
      </x:c>
      <x:c r="C13" s="2"/>
      <x:c r="D13" s="29"/>
      <x:c r="E13" s="29"/>
      <x:c r="F13" s="29"/>
      <x:c r="G13" s="29"/>
      <x:c r="H13" s="29"/>
      <x:c r="I13" s="15" t="n">
        <x:f>(1+I16)/((1+I14)*(1+I15))-1</x:f>
        <x:v>0.022936254980079784</x:v>
      </x:c>
      <x:c r="J13" s="2"/>
    </x:row>
    <x:row r="14">
      <x:c r="B14" s="2" t="s">
        <x:v>55</x:v>
      </x:c>
      <x:c r="C14" s="2"/>
      <x:c r="D14" s="29"/>
      <x:c r="E14" s="29"/>
      <x:c r="F14" s="29"/>
      <x:c r="G14" s="29"/>
      <x:c r="H14" s="29"/>
      <x:c r="I14" s="30">
        <x:v>0</x:v>
      </x:c>
      <x:c r="J14" s="2"/>
    </x:row>
    <x:row r="15">
      <x:c r="B15" s="2" t="s">
        <x:v>56</x:v>
      </x:c>
      <x:c r="C15" s="2"/>
      <x:c r="D15" s="29"/>
      <x:c r="E15" s="29"/>
      <x:c r="F15" s="29"/>
      <x:c r="G15" s="29"/>
      <x:c r="H15" s="29"/>
      <x:c r="I15" s="30">
        <x:v>0</x:v>
      </x:c>
      <x:c r="J15" s="2"/>
    </x:row>
    <x:row r="16">
      <x:c r="B16" s="2" t="s">
        <x:v>57</x:v>
      </x:c>
      <x:c r="C16" s="2"/>
      <x:c r="D16" s="29"/>
      <x:c r="E16" s="29"/>
      <x:c r="F16" s="29"/>
      <x:c r="G16" s="29"/>
      <x:c r="H16" s="29"/>
      <x:c r="I16" s="15" t="n">
        <x:f>I9/D9-1</x:f>
        <x:v>0.022936254980079784</x:v>
      </x:c>
      <x:c r="J16" s="2"/>
    </x:row>
    <x:row r="17">
      <x:c r="B17" s="2" t="s">
        <x:v>58</x:v>
      </x:c>
      <x:c r="C17" s="2"/>
      <x:c r="D17" s="11" t="n">
        <x:f>'Segment - EMEA'!D45</x:f>
        <x:v>3331</x:v>
      </x:c>
      <x:c r="E17" s="11" t="n">
        <x:f>'Segment - EMEA'!E45</x:f>
        <x:v>3392</x:v>
      </x:c>
      <x:c r="F17" s="11" t="n">
        <x:f>'Segment - EMEA'!F45</x:f>
        <x:v>2874</x:v>
      </x:c>
      <x:c r="G17" s="11" t="n">
        <x:f>'Segment - EMEA'!G45</x:f>
        <x:v>2975</x:v>
      </x:c>
      <x:c r="H17" s="11" t="n">
        <x:f>'Segment - EMEA'!H45</x:f>
        <x:v>12572</x:v>
      </x:c>
      <x:c r="I17" s="27" t="n">
        <x:f>'Segment - EMEA'!I45</x:f>
        <x:v>3135.09</x:v>
      </x:c>
      <x:c r="J17" s="2"/>
    </x:row>
    <x:row r="18">
      <x:c r="B18" s="2" t="s">
        <x:v>51</x:v>
      </x:c>
      <x:c r="C18" s="2"/>
      <x:c r="D18" s="29"/>
      <x:c r="E18" s="29"/>
      <x:c r="F18" s="29"/>
      <x:c r="G18" s="29"/>
      <x:c r="H18" s="29"/>
      <x:c r="I18" s="15" t="n">
        <x:f>I17/D17-1</x:f>
        <x:v>-0.05881416991894317</x:v>
      </x:c>
      <x:c r="J18" s="2"/>
    </x:row>
    <x:row r="19">
      <x:c r="B19" s="2" t="s">
        <x:v>52</x:v>
      </x:c>
      <x:c r="C19" s="2"/>
      <x:c r="D19" s="29"/>
      <x:c r="E19" s="29" t="n">
        <x:f>E17/D17-1</x:f>
        <x:v>0.018312818973281297</x:v>
      </x:c>
      <x:c r="F19" s="29" t="n">
        <x:f>F17/E17-1</x:f>
        <x:v>-0.1527122641509434</x:v>
      </x:c>
      <x:c r="G19" s="29" t="n">
        <x:f>G17/F17-1</x:f>
        <x:v>0.03514265831593599</x:v>
      </x:c>
      <x:c r="H19" s="29"/>
      <x:c r="I19" s="15" t="n">
        <x:f>I17/G17-1</x:f>
        <x:v>0.05381176470588245</x:v>
      </x:c>
      <x:c r="J19" s="2"/>
    </x:row>
    <x:row r="20">
      <x:c r="B20" s="2" t="s">
        <x:v>53</x:v>
      </x:c>
      <x:c r="C20" s="2"/>
      <x:c r="D20" s="29" t="n">
        <x:f>D17/D66</x:f>
        <x:v>0.2842150170648464</x:v>
      </x:c>
      <x:c r="E20" s="29" t="n">
        <x:f>E17/E66</x:f>
        <x:v>0.27295405166170433</x:v>
      </x:c>
      <x:c r="F20" s="29" t="n">
        <x:f>F17/F66</x:f>
        <x:v>0.25480982356591897</x:v>
      </x:c>
      <x:c r="G20" s="29" t="n">
        <x:f>G17/G66</x:f>
        <x:v>0.271144732045206</x:v>
      </x:c>
      <x:c r="H20" s="29" t="n">
        <x:f>H17/H66</x:f>
        <x:v>0.2709599551704815</x:v>
      </x:c>
      <x:c r="I20" s="15" t="n">
        <x:f>I17/I66</x:f>
        <x:v>0.27779313644700815</x:v>
      </x:c>
      <x:c r="J20" s="2"/>
    </x:row>
    <x:row r="21">
      <x:c r="B21" s="2" t="s">
        <x:v>54</x:v>
      </x:c>
      <x:c r="C21" s="2"/>
      <x:c r="D21" s="29"/>
      <x:c r="E21" s="29"/>
      <x:c r="F21" s="29"/>
      <x:c r="G21" s="29"/>
      <x:c r="H21" s="29"/>
      <x:c r="I21" s="15" t="n">
        <x:f>(1+I24)/((1+I22)*(1+I23))-1</x:f>
        <x:v>-0.05881416991894317</x:v>
      </x:c>
      <x:c r="J21" s="2"/>
    </x:row>
    <x:row r="22">
      <x:c r="B22" s="2" t="s">
        <x:v>55</x:v>
      </x:c>
      <x:c r="C22" s="2"/>
      <x:c r="D22" s="29"/>
      <x:c r="E22" s="29"/>
      <x:c r="F22" s="29"/>
      <x:c r="G22" s="29"/>
      <x:c r="H22" s="29"/>
      <x:c r="I22" s="30">
        <x:v>0</x:v>
      </x:c>
      <x:c r="J22" s="2"/>
    </x:row>
    <x:row r="23">
      <x:c r="B23" s="2" t="s">
        <x:v>56</x:v>
      </x:c>
      <x:c r="C23" s="2"/>
      <x:c r="D23" s="29"/>
      <x:c r="E23" s="29"/>
      <x:c r="F23" s="29"/>
      <x:c r="G23" s="29"/>
      <x:c r="H23" s="29"/>
      <x:c r="I23" s="30">
        <x:v>0</x:v>
      </x:c>
      <x:c r="J23" s="2"/>
    </x:row>
    <x:row r="24">
      <x:c r="B24" s="2" t="s">
        <x:v>57</x:v>
      </x:c>
      <x:c r="C24" s="2"/>
      <x:c r="D24" s="29"/>
      <x:c r="E24" s="29"/>
      <x:c r="F24" s="29"/>
      <x:c r="G24" s="29"/>
      <x:c r="H24" s="29"/>
      <x:c r="I24" s="15" t="n">
        <x:f>I17/D17-1</x:f>
        <x:v>-0.05881416991894317</x:v>
      </x:c>
      <x:c r="J24" s="2"/>
    </x:row>
    <x:row r="25">
      <x:c r="B25" s="2" t="s">
        <x:v>59</x:v>
      </x:c>
      <x:c r="C25" s="2"/>
      <x:c r="D25" s="11" t="n">
        <x:f>'Segment - Greater China'!D45</x:f>
        <x:v>1512</x:v>
      </x:c>
      <x:c r="E25" s="11" t="n">
        <x:f>'Segment - Greater China'!E45</x:f>
        <x:v>1423</x:v>
      </x:c>
      <x:c r="F25" s="11" t="n">
        <x:f>'Segment - Greater China'!F45</x:f>
        <x:v>1615</x:v>
      </x:c>
      <x:c r="G25" s="11" t="n">
        <x:f>'Segment - Greater China'!G45</x:f>
        <x:v>1297</x:v>
      </x:c>
      <x:c r="H25" s="11" t="n">
        <x:f>'Segment - Greater China'!H45</x:f>
        <x:v>5847</x:v>
      </x:c>
      <x:c r="I25" s="27" t="n">
        <x:f>'Segment - Greater China'!I45</x:f>
        <x:v>1270.03</x:v>
      </x:c>
      <x:c r="J25" s="2"/>
    </x:row>
    <x:row r="26">
      <x:c r="B26" s="2" t="s">
        <x:v>51</x:v>
      </x:c>
      <x:c r="C26" s="2"/>
      <x:c r="D26" s="29"/>
      <x:c r="E26" s="29"/>
      <x:c r="F26" s="29"/>
      <x:c r="G26" s="29"/>
      <x:c r="H26" s="29"/>
      <x:c r="I26" s="15" t="n">
        <x:f>I25/D25-1</x:f>
        <x:v>-0.16003306878306878</x:v>
      </x:c>
      <x:c r="J26" s="2"/>
    </x:row>
    <x:row r="27">
      <x:c r="B27" s="2" t="s">
        <x:v>52</x:v>
      </x:c>
      <x:c r="C27" s="2"/>
      <x:c r="D27" s="29"/>
      <x:c r="E27" s="29" t="n">
        <x:f>E25/D25-1</x:f>
        <x:v>-0.05886243386243384</x:v>
      </x:c>
      <x:c r="F27" s="29" t="n">
        <x:f>F25/E25-1</x:f>
        <x:v>0.13492621222768797</x:v>
      </x:c>
      <x:c r="G27" s="29" t="n">
        <x:f>G25/F25-1</x:f>
        <x:v>-0.1969040247678019</x:v>
      </x:c>
      <x:c r="H27" s="29"/>
      <x:c r="I27" s="15" t="n">
        <x:f>I25/G25-1</x:f>
        <x:v>-0.020794140323824206</x:v>
      </x:c>
      <x:c r="J27" s="2"/>
    </x:row>
    <x:row r="28">
      <x:c r="B28" s="2" t="s">
        <x:v>53</x:v>
      </x:c>
      <x:c r="C28" s="2"/>
      <x:c r="D28" s="29" t="n">
        <x:f>D25/D66</x:f>
        <x:v>0.12901023890784982</x:v>
      </x:c>
      <x:c r="E28" s="29" t="n">
        <x:f>E25/E66</x:f>
        <x:v>0.11450873098897561</x:v>
      </x:c>
      <x:c r="F28" s="29" t="n">
        <x:f>F25/F66</x:f>
        <x:v>0.14318645269970742</x:v>
      </x:c>
      <x:c r="G28" s="29" t="n">
        <x:f>G25/G66</x:f>
        <x:v>0.11820998906306963</x:v>
      </x:c>
      <x:c r="H28" s="29" t="n">
        <x:f>H25/H66</x:f>
        <x:v>0.12601836286046814</x:v>
      </x:c>
      <x:c r="I28" s="15" t="n">
        <x:f>I25/I66</x:f>
        <x:v>0.11253444624613448</x:v>
      </x:c>
      <x:c r="J28" s="2"/>
    </x:row>
    <x:row r="29">
      <x:c r="B29" s="2" t="s">
        <x:v>54</x:v>
      </x:c>
      <x:c r="C29" s="2"/>
      <x:c r="D29" s="29"/>
      <x:c r="E29" s="29"/>
      <x:c r="F29" s="29"/>
      <x:c r="G29" s="29"/>
      <x:c r="H29" s="29"/>
      <x:c r="I29" s="15" t="n">
        <x:f>(1+I32)/((1+I30)*(1+I31))-1</x:f>
        <x:v>-0.16003306878306878</x:v>
      </x:c>
      <x:c r="J29" s="2"/>
    </x:row>
    <x:row r="30">
      <x:c r="B30" s="2" t="s">
        <x:v>55</x:v>
      </x:c>
      <x:c r="C30" s="2"/>
      <x:c r="D30" s="29"/>
      <x:c r="E30" s="29"/>
      <x:c r="F30" s="29"/>
      <x:c r="G30" s="29"/>
      <x:c r="H30" s="29"/>
      <x:c r="I30" s="30">
        <x:v>0</x:v>
      </x:c>
      <x:c r="J30" s="2"/>
    </x:row>
    <x:row r="31">
      <x:c r="B31" s="2" t="s">
        <x:v>56</x:v>
      </x:c>
      <x:c r="C31" s="2"/>
      <x:c r="D31" s="29"/>
      <x:c r="E31" s="29"/>
      <x:c r="F31" s="29"/>
      <x:c r="G31" s="29"/>
      <x:c r="H31" s="29"/>
      <x:c r="I31" s="30">
        <x:v>0</x:v>
      </x:c>
      <x:c r="J31" s="2"/>
    </x:row>
    <x:row r="32">
      <x:c r="B32" s="2" t="s">
        <x:v>57</x:v>
      </x:c>
      <x:c r="C32" s="2"/>
      <x:c r="D32" s="29"/>
      <x:c r="E32" s="29"/>
      <x:c r="F32" s="29"/>
      <x:c r="G32" s="29"/>
      <x:c r="H32" s="29"/>
      <x:c r="I32" s="15" t="n">
        <x:f>I25/D25-1</x:f>
        <x:v>-0.16003306878306878</x:v>
      </x:c>
      <x:c r="J32" s="2"/>
    </x:row>
    <x:row r="33">
      <x:c r="B33" s="2" t="s">
        <x:v>60</x:v>
      </x:c>
      <x:c r="C33" s="2"/>
      <x:c r="D33" s="11" t="n">
        <x:f>'Segment - APLA'!D45</x:f>
        <x:v>1490</x:v>
      </x:c>
      <x:c r="E33" s="11" t="n">
        <x:f>'Segment - APLA'!E45</x:f>
        <x:v>1667</x:v>
      </x:c>
      <x:c r="F33" s="11" t="n">
        <x:f>'Segment - APLA'!F45</x:f>
        <x:v>1490</x:v>
      </x:c>
      <x:c r="G33" s="11" t="n">
        <x:f>'Segment - APLA'!G45</x:f>
        <x:v>1596</x:v>
      </x:c>
      <x:c r="H33" s="11" t="n">
        <x:f>'Segment - APLA'!H45</x:f>
        <x:v>6243</x:v>
      </x:c>
      <x:c r="I33" s="27" t="n">
        <x:f>'Segment - APLA'!I45</x:f>
        <x:v>1469.59</x:v>
      </x:c>
      <x:c r="J33" s="2"/>
    </x:row>
    <x:row r="34">
      <x:c r="B34" s="2" t="s">
        <x:v>51</x:v>
      </x:c>
      <x:c r="C34" s="2"/>
      <x:c r="D34" s="29"/>
      <x:c r="E34" s="29"/>
      <x:c r="F34" s="29"/>
      <x:c r="G34" s="29"/>
      <x:c r="H34" s="29"/>
      <x:c r="I34" s="15" t="n">
        <x:f>I33/D33-1</x:f>
        <x:v>-0.013697986577181243</x:v>
      </x:c>
      <x:c r="J34" s="2"/>
    </x:row>
    <x:row r="35">
      <x:c r="B35" s="2" t="s">
        <x:v>52</x:v>
      </x:c>
      <x:c r="C35" s="2"/>
      <x:c r="D35" s="29"/>
      <x:c r="E35" s="29" t="n">
        <x:f>E33/D33-1</x:f>
        <x:v>0.1187919463087248</x:v>
      </x:c>
      <x:c r="F35" s="29" t="n">
        <x:f>F33/E33-1</x:f>
        <x:v>-0.10617876424715056</x:v>
      </x:c>
      <x:c r="G35" s="29" t="n">
        <x:f>G33/F33-1</x:f>
        <x:v>0.07114093959731549</x:v>
      </x:c>
      <x:c r="H35" s="29"/>
      <x:c r="I35" s="15" t="n">
        <x:f>I33/G33-1</x:f>
        <x:v>-0.07920426065162911</x:v>
      </x:c>
      <x:c r="J35" s="2"/>
    </x:row>
    <x:row r="36">
      <x:c r="B36" s="2" t="s">
        <x:v>53</x:v>
      </x:c>
      <x:c r="C36" s="2"/>
      <x:c r="D36" s="29" t="n">
        <x:f>D33/D66</x:f>
        <x:v>0.12713310580204779</x:v>
      </x:c>
      <x:c r="E36" s="29" t="n">
        <x:f>E33/E66</x:f>
        <x:v>0.13414339744105577</x:v>
      </x:c>
      <x:c r="F36" s="29" t="n">
        <x:f>F33/F66</x:f>
        <x:v>0.1321039099210923</x:v>
      </x:c>
      <x:c r="G36" s="29" t="n">
        <x:f>G33/G66</x:f>
        <x:v>0.14546117389719285</x:v>
      </x:c>
      <x:c r="H36" s="29" t="n">
        <x:f>H33/H66</x:f>
        <x:v>0.13455321350058191</x:v>
      </x:c>
      <x:c r="I36" s="15" t="n">
        <x:f>I33/I66</x:f>
        <x:v>0.1302170002746839</x:v>
      </x:c>
      <x:c r="J36" s="2"/>
    </x:row>
    <x:row r="37">
      <x:c r="B37" s="2" t="s">
        <x:v>54</x:v>
      </x:c>
      <x:c r="C37" s="2"/>
      <x:c r="D37" s="29"/>
      <x:c r="E37" s="29"/>
      <x:c r="F37" s="29"/>
      <x:c r="G37" s="29"/>
      <x:c r="H37" s="29"/>
      <x:c r="I37" s="15" t="n">
        <x:f>(1+I40)/((1+I38)*(1+I39))-1</x:f>
        <x:v>-0.013697986577181243</x:v>
      </x:c>
      <x:c r="J37" s="2"/>
    </x:row>
    <x:row r="38">
      <x:c r="B38" s="2" t="s">
        <x:v>55</x:v>
      </x:c>
      <x:c r="C38" s="2"/>
      <x:c r="D38" s="29"/>
      <x:c r="E38" s="29"/>
      <x:c r="F38" s="29"/>
      <x:c r="G38" s="29"/>
      <x:c r="H38" s="29"/>
      <x:c r="I38" s="30">
        <x:v>0</x:v>
      </x:c>
      <x:c r="J38" s="2"/>
    </x:row>
    <x:row r="39">
      <x:c r="B39" s="2" t="s">
        <x:v>56</x:v>
      </x:c>
      <x:c r="C39" s="2"/>
      <x:c r="D39" s="29"/>
      <x:c r="E39" s="29"/>
      <x:c r="F39" s="29"/>
      <x:c r="G39" s="29"/>
      <x:c r="H39" s="29"/>
      <x:c r="I39" s="30">
        <x:v>0</x:v>
      </x:c>
      <x:c r="J39" s="2"/>
    </x:row>
    <x:row r="40">
      <x:c r="B40" s="2" t="s">
        <x:v>57</x:v>
      </x:c>
      <x:c r="C40" s="2"/>
      <x:c r="D40" s="29"/>
      <x:c r="E40" s="29"/>
      <x:c r="F40" s="29"/>
      <x:c r="G40" s="29"/>
      <x:c r="H40" s="29"/>
      <x:c r="I40" s="15" t="n">
        <x:f>I33/D33-1</x:f>
        <x:v>-0.013697986577181243</x:v>
      </x:c>
      <x:c r="J40" s="2"/>
    </x:row>
    <x:row r="41">
      <x:c r="B41" s="2" t="s">
        <x:v>61</x:v>
      </x:c>
      <x:c r="C41" s="2"/>
      <x:c r="D41" s="10">
        <x:v>9</x:v>
      </x:c>
      <x:c r="E41" s="10">
        <x:v>9</x:v>
      </x:c>
      <x:c r="F41" s="10">
        <x:v>7</x:v>
      </x:c>
      <x:c r="G41" s="10">
        <x:v>24</x:v>
      </x:c>
      <x:c r="H41" s="1" t="n">
        <x:f>SUM(D41:G41)</x:f>
        <x:v>49</x:v>
      </x:c>
      <x:c r="I41" s="3" t="n">
        <x:f>D41*(1+I42)</x:f>
        <x:v>9.9</x:v>
      </x:c>
      <x:c r="J41" s="2" t="s">
        <x:v>62</x:v>
      </x:c>
    </x:row>
    <x:row r="42">
      <x:c r="B42" s="2" t="s">
        <x:v>51</x:v>
      </x:c>
      <x:c r="C42" s="2"/>
      <x:c r="D42" s="29"/>
      <x:c r="E42" s="29"/>
      <x:c r="F42" s="29"/>
      <x:c r="G42" s="29"/>
      <x:c r="H42" s="29"/>
      <x:c r="I42" s="30">
        <x:v>0.1</x:v>
      </x:c>
      <x:c r="J42" s="2"/>
    </x:row>
    <x:row r="43">
      <x:c r="B43" s="2" t="s">
        <x:v>52</x:v>
      </x:c>
      <x:c r="C43" s="2"/>
      <x:c r="D43" s="29"/>
      <x:c r="E43" s="29" t="n">
        <x:f>E41/D41-1</x:f>
        <x:v>0</x:v>
      </x:c>
      <x:c r="F43" s="29" t="n">
        <x:f>F41/E41-1</x:f>
        <x:v>-0.2222222222222222</x:v>
      </x:c>
      <x:c r="G43" s="29" t="n">
        <x:f>G41/F41-1</x:f>
        <x:v>2.4285714285714284</x:v>
      </x:c>
      <x:c r="H43" s="29"/>
      <x:c r="I43" s="15" t="n">
        <x:f>I41/G41-1</x:f>
        <x:v>-0.5874999999999999</x:v>
      </x:c>
      <x:c r="J43" s="2"/>
    </x:row>
    <x:row r="44">
      <x:c r="B44" s="2" t="s">
        <x:v>53</x:v>
      </x:c>
      <x:c r="C44" s="2"/>
      <x:c r="D44" s="29" t="n">
        <x:f>D41/D66</x:f>
        <x:v>0.0007679180887372013</x:v>
      </x:c>
      <x:c r="E44" s="29" t="n">
        <x:f>E41/E66</x:f>
        <x:v>0.0007242295002816448</x:v>
      </x:c>
      <x:c r="F44" s="29" t="n">
        <x:f>F41/F66</x:f>
        <x:v>0.000620622395602447</x:v>
      </x:c>
      <x:c r="G44" s="29" t="n">
        <x:f>G41/G66</x:f>
        <x:v>0.002187386073641998</x:v>
      </x:c>
      <x:c r="H44" s="29" t="n">
        <x:f>H41/H66</x:f>
        <x:v>0.0010560800034484245</x:v>
      </x:c>
      <x:c r="I44" s="15" t="n">
        <x:f>I41/I66</x:f>
        <x:v>0.0008772163002737978</x:v>
      </x:c>
      <x:c r="J44" s="2"/>
    </x:row>
    <x:row r="45">
      <x:c r="B45" s="2" t="s">
        <x:v>54</x:v>
      </x:c>
      <x:c r="C45" s="2"/>
      <x:c r="D45" s="29"/>
      <x:c r="E45" s="29"/>
      <x:c r="F45" s="29"/>
      <x:c r="G45" s="29"/>
      <x:c r="H45" s="29"/>
      <x:c r="I45" s="15" t="n">
        <x:f>(1+I48)/((1+I46)*(1+I47))-1</x:f>
        <x:v>0.10000000000000009</x:v>
      </x:c>
      <x:c r="J45" s="2"/>
    </x:row>
    <x:row r="46">
      <x:c r="B46" s="2" t="s">
        <x:v>55</x:v>
      </x:c>
      <x:c r="C46" s="2"/>
      <x:c r="D46" s="29"/>
      <x:c r="E46" s="29"/>
      <x:c r="F46" s="29"/>
      <x:c r="G46" s="29"/>
      <x:c r="H46" s="29"/>
      <x:c r="I46" s="30">
        <x:v>0</x:v>
      </x:c>
      <x:c r="J46" s="2"/>
    </x:row>
    <x:row r="47">
      <x:c r="B47" s="2" t="s">
        <x:v>56</x:v>
      </x:c>
      <x:c r="C47" s="2"/>
      <x:c r="D47" s="29"/>
      <x:c r="E47" s="29"/>
      <x:c r="F47" s="29"/>
      <x:c r="G47" s="29"/>
      <x:c r="H47" s="29"/>
      <x:c r="I47" s="30">
        <x:v>0</x:v>
      </x:c>
      <x:c r="J47" s="2"/>
    </x:row>
    <x:row r="48">
      <x:c r="B48" s="2" t="s">
        <x:v>57</x:v>
      </x:c>
      <x:c r="C48" s="2"/>
      <x:c r="D48" s="29"/>
      <x:c r="E48" s="29"/>
      <x:c r="F48" s="29"/>
      <x:c r="G48" s="29"/>
      <x:c r="H48" s="29"/>
      <x:c r="I48" s="15" t="n">
        <x:f>I41/D41-1</x:f>
        <x:v>0.10000000000000009</x:v>
      </x:c>
      <x:c r="J48" s="2"/>
    </x:row>
    <x:row r="49">
      <x:c r="B49" s="2" t="s">
        <x:v>63</x:v>
      </x:c>
      <x:c r="C49" s="2"/>
      <x:c r="D49" s="11" t="n">
        <x:f>'Segment - Converse'!D45</x:f>
        <x:v>366</x:v>
      </x:c>
      <x:c r="E49" s="11" t="n">
        <x:f>'Segment - Converse'!E45</x:f>
        <x:v>300</x:v>
      </x:c>
      <x:c r="F49" s="11" t="n">
        <x:f>'Segment - Converse'!F45</x:f>
        <x:v>264</x:v>
      </x:c>
      <x:c r="G49" s="11" t="n">
        <x:f>'Segment - Converse'!G45</x:f>
        <x:v>244</x:v>
      </x:c>
      <x:c r="H49" s="11" t="n">
        <x:f>'Segment - Converse'!H45</x:f>
        <x:v>1174</x:v>
      </x:c>
      <x:c r="I49" s="27" t="n">
        <x:f>'Segment - Converse'!I45</x:f>
        <x:v>273.95</x:v>
      </x:c>
      <x:c r="J49" s="2"/>
    </x:row>
    <x:row r="50">
      <x:c r="B50" s="2" t="s">
        <x:v>51</x:v>
      </x:c>
      <x:c r="C50" s="2"/>
      <x:c r="D50" s="29"/>
      <x:c r="E50" s="29"/>
      <x:c r="F50" s="29"/>
      <x:c r="G50" s="29"/>
      <x:c r="H50" s="29"/>
      <x:c r="I50" s="15" t="n">
        <x:f>I49/D49-1</x:f>
        <x:v>-0.2515027322404372</x:v>
      </x:c>
      <x:c r="J50" s="2"/>
    </x:row>
    <x:row r="51">
      <x:c r="B51" s="2" t="s">
        <x:v>52</x:v>
      </x:c>
      <x:c r="C51" s="2"/>
      <x:c r="D51" s="29"/>
      <x:c r="E51" s="29" t="n">
        <x:f>E49/D49-1</x:f>
        <x:v>-0.180327868852459</x:v>
      </x:c>
      <x:c r="F51" s="29" t="n">
        <x:f>F49/E49-1</x:f>
        <x:v>-0.12</x:v>
      </x:c>
      <x:c r="G51" s="29" t="n">
        <x:f>G49/F49-1</x:f>
        <x:v>-0.0757575757575758</x:v>
      </x:c>
      <x:c r="H51" s="29"/>
      <x:c r="I51" s="15" t="n">
        <x:f>I49/G49-1</x:f>
        <x:v>0.12274590163934418</x:v>
      </x:c>
      <x:c r="J51" s="2"/>
    </x:row>
    <x:row r="52">
      <x:c r="B52" s="2" t="s">
        <x:v>53</x:v>
      </x:c>
      <x:c r="C52" s="2"/>
      <x:c r="D52" s="29" t="n">
        <x:f>D49/D66</x:f>
        <x:v>0.031228668941979523</x:v>
      </x:c>
      <x:c r="E52" s="29" t="n">
        <x:f>E49/E66</x:f>
        <x:v>0.024140983342721495</x:v>
      </x:c>
      <x:c r="F52" s="29" t="n">
        <x:f>F49/F66</x:f>
        <x:v>0.023406330348435145</x:v>
      </x:c>
      <x:c r="G52" s="29" t="n">
        <x:f>G49/G66</x:f>
        <x:v>0.022238425082026978</x:v>
      </x:c>
      <x:c r="H52" s="29" t="n">
        <x:f>H49/H66</x:f>
        <x:v>0.025302814776498986</x:v>
      </x:c>
      <x:c r="I52" s="15" t="n">
        <x:f>I49/I66</x:f>
        <x:v>0.024274081359596654</x:v>
      </x:c>
      <x:c r="J52" s="2"/>
    </x:row>
    <x:row r="53">
      <x:c r="B53" s="2" t="s">
        <x:v>54</x:v>
      </x:c>
      <x:c r="C53" s="2"/>
      <x:c r="D53" s="29"/>
      <x:c r="E53" s="29"/>
      <x:c r="F53" s="29"/>
      <x:c r="G53" s="29"/>
      <x:c r="H53" s="29"/>
      <x:c r="I53" s="15" t="n">
        <x:f>(1+I56)/((1+I54)*(1+I55))-1</x:f>
        <x:v>-0.2515027322404372</x:v>
      </x:c>
      <x:c r="J53" s="2"/>
    </x:row>
    <x:row r="54">
      <x:c r="B54" s="2" t="s">
        <x:v>55</x:v>
      </x:c>
      <x:c r="C54" s="2"/>
      <x:c r="D54" s="29"/>
      <x:c r="E54" s="29"/>
      <x:c r="F54" s="29"/>
      <x:c r="G54" s="29"/>
      <x:c r="H54" s="29"/>
      <x:c r="I54" s="30">
        <x:v>0</x:v>
      </x:c>
      <x:c r="J54" s="2"/>
    </x:row>
    <x:row r="55">
      <x:c r="B55" s="2" t="s">
        <x:v>56</x:v>
      </x:c>
      <x:c r="C55" s="2"/>
      <x:c r="D55" s="29"/>
      <x:c r="E55" s="29"/>
      <x:c r="F55" s="29"/>
      <x:c r="G55" s="29"/>
      <x:c r="H55" s="29"/>
      <x:c r="I55" s="30">
        <x:v>0</x:v>
      </x:c>
      <x:c r="J55" s="2"/>
    </x:row>
    <x:row r="56">
      <x:c r="B56" s="2" t="s">
        <x:v>57</x:v>
      </x:c>
      <x:c r="C56" s="2"/>
      <x:c r="D56" s="29"/>
      <x:c r="E56" s="29"/>
      <x:c r="F56" s="29"/>
      <x:c r="G56" s="29"/>
      <x:c r="H56" s="29"/>
      <x:c r="I56" s="15" t="n">
        <x:f>I49/D49-1</x:f>
        <x:v>-0.2515027322404372</x:v>
      </x:c>
      <x:c r="J56" s="2"/>
    </x:row>
    <x:row r="57">
      <x:c r="B57" s="2" t="s">
        <x:v>64</x:v>
      </x:c>
      <x:c r="C57" s="2"/>
      <x:c r="D57" s="10">
        <x:v>-8</x:v>
      </x:c>
      <x:c r="E57" s="10">
        <x:v>3</x:v>
      </x:c>
      <x:c r="F57" s="10">
        <x:v>3</x:v>
      </x:c>
      <x:c r="G57" s="10">
        <x:v>4</x:v>
      </x:c>
      <x:c r="H57" s="1" t="n">
        <x:f>SUM(D57:G57)</x:f>
        <x:v>2</x:v>
      </x:c>
      <x:c r="I57" s="3" t="n">
        <x:f>D57</x:f>
        <x:v>-8</x:v>
      </x:c>
      <x:c r="J57" s="2" t="s">
        <x:v>65</x:v>
      </x:c>
    </x:row>
    <x:row r="58">
      <x:c r="B58" s="2" t="s">
        <x:v>51</x:v>
      </x:c>
      <x:c r="C58" s="2"/>
      <x:c r="D58" s="29"/>
      <x:c r="E58" s="29"/>
      <x:c r="F58" s="29"/>
      <x:c r="G58" s="29"/>
      <x:c r="H58" s="29"/>
      <x:c r="I58" s="15" t="n">
        <x:f>I57/D57-1</x:f>
        <x:v>0</x:v>
      </x:c>
      <x:c r="J58" s="2"/>
    </x:row>
    <x:row r="59">
      <x:c r="B59" s="2" t="s">
        <x:v>52</x:v>
      </x:c>
      <x:c r="C59" s="2"/>
      <x:c r="D59" s="29"/>
      <x:c r="E59" s="29" t="n">
        <x:f>E57/D57-1</x:f>
        <x:v>-1.375</x:v>
      </x:c>
      <x:c r="F59" s="29" t="n">
        <x:f>F57/E57-1</x:f>
        <x:v>0</x:v>
      </x:c>
      <x:c r="G59" s="29" t="n">
        <x:f>G57/F57-1</x:f>
        <x:v>0.33333333333333326</x:v>
      </x:c>
      <x:c r="H59" s="29"/>
      <x:c r="I59" s="15" t="n">
        <x:f>I57/G57-1</x:f>
        <x:v>-3</x:v>
      </x:c>
      <x:c r="J59" s="2"/>
    </x:row>
    <x:row r="60">
      <x:c r="B60" s="2" t="s">
        <x:v>53</x:v>
      </x:c>
      <x:c r="C60" s="2"/>
      <x:c r="D60" s="29" t="n">
        <x:f>D57/D66</x:f>
        <x:v>-0.0006825938566552901</x:v>
      </x:c>
      <x:c r="E60" s="29" t="n">
        <x:f>E57/E66</x:f>
        <x:v>0.00024140983342721493</x:v>
      </x:c>
      <x:c r="F60" s="29" t="n">
        <x:f>F57/F66</x:f>
        <x:v>0.00026598102668676303</x:v>
      </x:c>
      <x:c r="G60" s="29" t="n">
        <x:f>G57/G66</x:f>
        <x:v>0.0003645643456069996</x:v>
      </x:c>
      <x:c r="H60" s="29" t="n">
        <x:f>H57/H66</x:f>
        <x:v>0.000043105306263201</x:v>
      </x:c>
      <x:c r="I60" s="15" t="n">
        <x:f>I57/I66</x:f>
        <x:v>-0.0007088616567869073</x:v>
      </x:c>
      <x:c r="J60" s="2"/>
    </x:row>
    <x:row r="61">
      <x:c r="B61" s="2" t="s">
        <x:v>54</x:v>
      </x:c>
      <x:c r="C61" s="2"/>
      <x:c r="D61" s="29"/>
      <x:c r="E61" s="29"/>
      <x:c r="F61" s="29"/>
      <x:c r="G61" s="29"/>
      <x:c r="H61" s="29"/>
      <x:c r="I61" s="15" t="n">
        <x:f>(1+I64)/((1+I62)*(1+I63))-1</x:f>
        <x:v>0</x:v>
      </x:c>
      <x:c r="J61" s="2"/>
    </x:row>
    <x:row r="62">
      <x:c r="B62" s="2" t="s">
        <x:v>55</x:v>
      </x:c>
      <x:c r="C62" s="2"/>
      <x:c r="D62" s="29"/>
      <x:c r="E62" s="29"/>
      <x:c r="F62" s="29"/>
      <x:c r="G62" s="29"/>
      <x:c r="H62" s="29"/>
      <x:c r="I62" s="30">
        <x:v>0</x:v>
      </x:c>
      <x:c r="J62" s="2"/>
    </x:row>
    <x:row r="63">
      <x:c r="B63" s="2" t="s">
        <x:v>56</x:v>
      </x:c>
      <x:c r="C63" s="2"/>
      <x:c r="D63" s="29"/>
      <x:c r="E63" s="29"/>
      <x:c r="F63" s="29"/>
      <x:c r="G63" s="29"/>
      <x:c r="H63" s="29"/>
      <x:c r="I63" s="30">
        <x:v>0</x:v>
      </x:c>
      <x:c r="J63" s="2"/>
    </x:row>
    <x:row r="64">
      <x:c r="B64" s="2" t="s">
        <x:v>57</x:v>
      </x:c>
      <x:c r="C64" s="2"/>
      <x:c r="D64" s="29"/>
      <x:c r="E64" s="29"/>
      <x:c r="F64" s="29"/>
      <x:c r="G64" s="29"/>
      <x:c r="H64" s="29"/>
      <x:c r="I64" s="15" t="n">
        <x:f>I57/D57-1</x:f>
        <x:v>0</x:v>
      </x:c>
      <x:c r="J64" s="2"/>
    </x:row>
    <x:row r="65">
      <x:c r="B65" s="2"/>
      <x:c r="C65" s="2"/>
      <x:c r="D65" s="1"/>
      <x:c r="E65" s="1"/>
      <x:c r="F65" s="1"/>
      <x:c r="G65" s="1"/>
      <x:c r="H65" s="1"/>
      <x:c r="I65" s="3"/>
      <x:c r="J65" s="2"/>
    </x:row>
    <x:row r="66">
      <x:c r="B66" s="14" t="s">
        <x:v>66</x:v>
      </x:c>
      <x:c r="C66" s="14"/>
      <x:c r="D66" s="18" t="n">
        <x:f>SUM(D9,D17,D25,D33,D41,D49,D57)</x:f>
        <x:v>11720</x:v>
      </x:c>
      <x:c r="E66" s="18" t="n">
        <x:f>SUM(E9,E17,E25,E33,E41,E49,E57)</x:f>
        <x:v>12427</x:v>
      </x:c>
      <x:c r="F66" s="18" t="n">
        <x:f>SUM(F9,F17,F25,F33,F41,F49,F57)</x:f>
        <x:v>11279</x:v>
      </x:c>
      <x:c r="G66" s="18" t="n">
        <x:f>SUM(G9,G17,G25,G33,G41,G49,G57)</x:f>
        <x:v>10972</x:v>
      </x:c>
      <x:c r="H66" s="18" t="n">
        <x:f>SUM(H9,H17,H25,H33,H41,H49,H57)</x:f>
        <x:v>46398</x:v>
      </x:c>
      <x:c r="I66" s="31" t="n">
        <x:f>SUM(I9,I17,I25,I33,I41,I49,I57)</x:f>
        <x:v>11285.7</x:v>
      </x:c>
      <x:c r="J66" s="2" t="s">
        <x:v>67</x:v>
      </x:c>
    </x:row>
    <x:row r="67">
      <x:c r="B67" s="2" t="s">
        <x:v>51</x:v>
      </x:c>
      <x:c r="C67" s="2"/>
      <x:c r="D67" s="29"/>
      <x:c r="E67" s="29"/>
      <x:c r="F67" s="29"/>
      <x:c r="G67" s="29"/>
      <x:c r="H67" s="29"/>
      <x:c r="I67" s="15" t="n">
        <x:f>I66/D66-1</x:f>
        <x:v>-0.037056313993173995</x:v>
      </x:c>
      <x:c r="J67" s="2"/>
    </x:row>
    <x:row r="68">
      <x:c r="B68" s="2" t="s">
        <x:v>52</x:v>
      </x:c>
      <x:c r="C68" s="2"/>
      <x:c r="D68" s="29"/>
      <x:c r="E68" s="29"/>
      <x:c r="F68" s="29"/>
      <x:c r="G68" s="29"/>
      <x:c r="H68" s="29"/>
      <x:c r="I68" s="15" t="n">
        <x:f>I66/G66-1</x:f>
        <x:v>0.028590958804229016</x:v>
      </x:c>
      <x:c r="J68" s="2"/>
    </x:row>
    <x:row r="69">
      <x:c r="B69" s="2" t="s">
        <x:v>68</x:v>
      </x:c>
      <x:c r="C69" s="2"/>
      <x:c r="D69" s="11" t="n">
        <x:f>D66-Inputs!D120</x:f>
        <x:v>0</x:v>
      </x:c>
      <x:c r="E69" s="11" t="n">
        <x:f>E66-Inputs!E120</x:f>
        <x:v>0</x:v>
      </x:c>
      <x:c r="F69" s="11" t="n">
        <x:f>F66-Inputs!F120</x:f>
        <x:v>0</x:v>
      </x:c>
      <x:c r="G69" s="11" t="n">
        <x:f>G66-Inputs!G120</x:f>
        <x:v>0</x:v>
      </x:c>
      <x:c r="H69" s="11" t="n">
        <x:f>H66-Inputs!H120</x:f>
        <x:v>0</x:v>
      </x:c>
      <x:c r="I69" s="3" t="n">
        <x:f>I66-SUM(I89:I91)</x:f>
        <x:v>1.8189894035458565e-12</x:v>
      </x:c>
      <x:c r="J69" s="2"/>
    </x:row>
    <x:row r="70">
      <x:c r="B70" s="2"/>
      <x:c r="C70" s="2"/>
      <x:c r="D70" s="1"/>
      <x:c r="E70" s="1"/>
      <x:c r="F70" s="1"/>
      <x:c r="G70" s="1"/>
      <x:c r="H70" s="1"/>
      <x:c r="I70" s="3"/>
      <x:c r="J70" s="2"/>
    </x:row>
    <x:row r="71">
      <x:c r="B71" s="2"/>
      <x:c r="C71" s="2"/>
      <x:c r="D71" s="1"/>
      <x:c r="E71" s="1"/>
      <x:c r="F71" s="1"/>
      <x:c r="G71" s="1"/>
      <x:c r="H71" s="1"/>
      <x:c r="I71" s="3"/>
      <x:c r="J71" s="2"/>
    </x:row>
    <x:row r="72">
      <x:c r="B72" s="2"/>
      <x:c r="C72" s="2"/>
      <x:c r="D72" s="1"/>
      <x:c r="E72" s="1"/>
      <x:c r="F72" s="1"/>
      <x:c r="G72" s="1"/>
      <x:c r="H72" s="1"/>
      <x:c r="I72" s="3"/>
      <x:c r="J72" s="2"/>
    </x:row>
    <x:row r="73">
      <x:c r="B73" s="2" t="s">
        <x:v>69</x:v>
      </x:c>
      <x:c r="C73" s="2"/>
      <x:c r="D73" s="1"/>
      <x:c r="E73" s="1"/>
      <x:c r="F73" s="1"/>
      <x:c r="G73" s="1"/>
      <x:c r="H73" s="1"/>
      <x:c r="I73" s="3"/>
      <x:c r="J73" s="2"/>
    </x:row>
    <x:row r="74">
      <x:c r="B74" s="2"/>
      <x:c r="C74" s="2"/>
      <x:c r="D74" s="1"/>
      <x:c r="E74" s="1"/>
      <x:c r="F74" s="1"/>
      <x:c r="G74" s="1"/>
      <x:c r="H74" s="1"/>
      <x:c r="I74" s="3"/>
      <x:c r="J74" s="2"/>
    </x:row>
    <x:row r="75">
      <x:c r="B75" s="14" t="s">
        <x:v>70</x:v>
      </x:c>
      <x:c r="C75" s="14"/>
      <x:c r="D75" s="21" t="n">
        <x:f>SUM('Segment - North America'!D9,'Segment - EMEA'!D9,'Segment - Greater China'!D9,'Segment - APLA'!D9,'Segment - Converse'!D9)</x:f>
        <x:v>7731</x:v>
      </x:c>
      <x:c r="E75" s="21" t="n">
        <x:f>SUM('Segment - North America'!E9,'Segment - EMEA'!E9,'Segment - Greater China'!E9,'Segment - APLA'!E9,'Segment - Converse'!E9)</x:f>
        <x:v>7914</x:v>
      </x:c>
      <x:c r="F75" s="21" t="n">
        <x:f>SUM('Segment - North America'!F9,'Segment - EMEA'!F9,'Segment - Greater China'!F9,'Segment - APLA'!F9,'Segment - Converse'!F9)</x:f>
        <x:v>7584</x:v>
      </x:c>
      <x:c r="G75" s="21" t="n">
        <x:f>SUM('Segment - North America'!G9,'Segment - EMEA'!G9,'Segment - Greater China'!G9,'Segment - APLA'!G9,'Segment - Converse'!G9)</x:f>
        <x:v>7309</x:v>
      </x:c>
      <x:c r="H75" s="21" t="n">
        <x:f>SUM('Segment - North America'!H9,'Segment - EMEA'!H9,'Segment - Greater China'!H9,'Segment - APLA'!H9,'Segment - Converse'!H9)</x:f>
        <x:v>30538</x:v>
      </x:c>
      <x:c r="I75" s="38" t="n">
        <x:f>SUM('Segment - North America'!I9,'Segment - EMEA'!I9,'Segment - Greater China'!I9,'Segment - APLA'!I9,'Segment - Converse'!I9)</x:f>
        <x:v>7352.82</x:v>
      </x:c>
      <x:c r="J75" s="2"/>
    </x:row>
    <x:row r="76">
      <x:c r="B76" s="2" t="s">
        <x:v>53</x:v>
      </x:c>
      <x:c r="C76" s="2"/>
      <x:c r="D76" s="29" t="n">
        <x:f>D75/D66</x:f>
        <x:v>0.659641638225256</x:v>
      </x:c>
      <x:c r="E76" s="29" t="n">
        <x:f>E75/E66</x:f>
        <x:v>0.636839140580993</x:v>
      </x:c>
      <x:c r="F76" s="29" t="n">
        <x:f>F75/F66</x:f>
        <x:v>0.6724000354641368</x:v>
      </x:c>
      <x:c r="G76" s="29" t="n">
        <x:f>G75/G66</x:f>
        <x:v>0.6661502005103901</x:v>
      </x:c>
      <x:c r="H76" s="29" t="n">
        <x:f>H75/H66</x:f>
        <x:v>0.6581749213328161</x:v>
      </x:c>
      <x:c r="I76" s="15" t="n">
        <x:f>I75/I66</x:f>
        <x:v>0.6515165209069884</x:v>
      </x:c>
      <x:c r="J76" s="2"/>
    </x:row>
    <x:row r="77">
      <x:c r="B77" s="14" t="s">
        <x:v>71</x:v>
      </x:c>
      <x:c r="C77" s="14"/>
      <x:c r="D77" s="21" t="n">
        <x:f>SUM('Segment - North America'!D18,'Segment - EMEA'!D18,'Segment - Greater China'!D18,'Segment - APLA'!D18,'Segment - Converse'!D18)</x:f>
        <x:v>3324</x:v>
      </x:c>
      <x:c r="E77" s="21" t="n">
        <x:f>SUM('Segment - North America'!E18,'Segment - EMEA'!E18,'Segment - Greater China'!E18,'Segment - APLA'!E18,'Segment - Converse'!E18)</x:f>
        <x:v>3921</x:v>
      </x:c>
      <x:c r="F77" s="21" t="n">
        <x:f>SUM('Segment - North America'!F18,'Segment - EMEA'!F18,'Segment - Greater China'!F18,'Segment - APLA'!F18,'Segment - Converse'!F18)</x:f>
        <x:v>3196</x:v>
      </x:c>
      <x:c r="G77" s="21" t="n">
        <x:f>SUM('Segment - North America'!G18,'Segment - EMEA'!G18,'Segment - Greater China'!G18,'Segment - APLA'!G18,'Segment - Converse'!G18)</x:f>
        <x:v>3056</x:v>
      </x:c>
      <x:c r="H77" s="21" t="n">
        <x:f>SUM('Segment - North America'!H18,'Segment - EMEA'!H18,'Segment - Greater China'!H18,'Segment - APLA'!H18,'Segment - Converse'!H18)</x:f>
        <x:v>13497</x:v>
      </x:c>
      <x:c r="I77" s="38" t="n">
        <x:f>SUM('Segment - North America'!I18,'Segment - EMEA'!I18,'Segment - Greater China'!I18,'Segment - APLA'!I18,'Segment - Converse'!I18)</x:f>
        <x:v>3288.19</x:v>
      </x:c>
      <x:c r="J77" s="2"/>
    </x:row>
    <x:row r="78">
      <x:c r="B78" s="2" t="s">
        <x:v>53</x:v>
      </x:c>
      <x:c r="C78" s="2"/>
      <x:c r="D78" s="29" t="n">
        <x:f>D77/D66</x:f>
        <x:v>0.283617747440273</x:v>
      </x:c>
      <x:c r="E78" s="29" t="n">
        <x:f>E77/E66</x:f>
        <x:v>0.31552265228936993</x:v>
      </x:c>
      <x:c r="F78" s="29" t="n">
        <x:f>F77/F66</x:f>
        <x:v>0.2833584537636315</x:v>
      </x:c>
      <x:c r="G78" s="29" t="n">
        <x:f>G77/G66</x:f>
        <x:v>0.2785271600437477</x:v>
      </x:c>
      <x:c r="H78" s="29" t="n">
        <x:f>H77/H66</x:f>
        <x:v>0.29089615931721197</x:v>
      </x:c>
      <x:c r="I78" s="15" t="n">
        <x:f>I77/I66</x:f>
        <x:v>0.29135897640376757</x:v>
      </x:c>
      <x:c r="J78" s="2"/>
    </x:row>
    <x:row r="79">
      <x:c r="B79" s="14" t="s">
        <x:v>72</x:v>
      </x:c>
      <x:c r="C79" s="14"/>
      <x:c r="D79" s="21" t="n">
        <x:f>SUM('Segment - North America'!D27,'Segment - EMEA'!D27,'Segment - Greater China'!D27,'Segment - APLA'!D27,'Segment - Converse'!D27)</x:f>
        <x:v>638</x:v>
      </x:c>
      <x:c r="E79" s="21" t="n">
        <x:f>SUM('Segment - North America'!E27,'Segment - EMEA'!E27,'Segment - Greater China'!E27,'Segment - APLA'!E27,'Segment - Converse'!E27)</x:f>
        <x:v>555</x:v>
      </x:c>
      <x:c r="F79" s="21" t="n">
        <x:f>SUM('Segment - North America'!F27,'Segment - EMEA'!F27,'Segment - Greater China'!F27,'Segment - APLA'!F27,'Segment - Converse'!F27)</x:f>
        <x:v>472</x:v>
      </x:c>
      <x:c r="G79" s="21" t="n">
        <x:f>SUM('Segment - North America'!G27,'Segment - EMEA'!G27,'Segment - Greater China'!G27,'Segment - APLA'!G27,'Segment - Converse'!G27)</x:f>
        <x:v>555</x:v>
      </x:c>
      <x:c r="H79" s="21" t="n">
        <x:f>SUM('Segment - North America'!H27,'Segment - EMEA'!H27,'Segment - Greater China'!H27,'Segment - APLA'!H27,'Segment - Converse'!H27)</x:f>
        <x:v>2220</x:v>
      </x:c>
      <x:c r="I79" s="38" t="n">
        <x:f>SUM('Segment - North America'!I27,'Segment - EMEA'!I27,'Segment - Greater China'!I27,'Segment - APLA'!I27,'Segment - Converse'!I27)</x:f>
        <x:v>623.2900000000001</x:v>
      </x:c>
      <x:c r="J79" s="2"/>
    </x:row>
    <x:row r="80">
      <x:c r="B80" s="2" t="s">
        <x:v>53</x:v>
      </x:c>
      <x:c r="C80" s="2"/>
      <x:c r="D80" s="29" t="n">
        <x:f>D79/D66</x:f>
        <x:v>0.05443686006825939</x:v>
      </x:c>
      <x:c r="E80" s="29" t="n">
        <x:f>E79/E66</x:f>
        <x:v>0.044660819184034764</x:v>
      </x:c>
      <x:c r="F80" s="29" t="n">
        <x:f>F79/F66</x:f>
        <x:v>0.041847681532050714</x:v>
      </x:c>
      <x:c r="G80" s="29" t="n">
        <x:f>G79/G66</x:f>
        <x:v>0.0505833029529712</x:v>
      </x:c>
      <x:c r="H80" s="29" t="n">
        <x:f>H79/H66</x:f>
        <x:v>0.04784688995215311</x:v>
      </x:c>
      <x:c r="I80" s="15" t="n">
        <x:f>I79/I66</x:f>
        <x:v>0.05522829775733894</x:v>
      </x:c>
      <x:c r="J80" s="2"/>
    </x:row>
    <x:row r="81">
      <x:c r="B81" s="14" t="s">
        <x:v>73</x:v>
      </x:c>
      <x:c r="C81" s="14"/>
      <x:c r="D81" s="21" t="n">
        <x:f>D41+'Segment - Converse'!D36</x:f>
        <x:v>35</x:v>
      </x:c>
      <x:c r="E81" s="21" t="n">
        <x:f>E41+'Segment - Converse'!E36</x:f>
        <x:v>34</x:v>
      </x:c>
      <x:c r="F81" s="21" t="n">
        <x:f>F41+'Segment - Converse'!F36</x:f>
        <x:v>24</x:v>
      </x:c>
      <x:c r="G81" s="21" t="n">
        <x:f>G41+'Segment - Converse'!G36</x:f>
        <x:v>48</x:v>
      </x:c>
      <x:c r="H81" s="21" t="n">
        <x:f>H41+'Segment - Converse'!H36</x:f>
        <x:v>141</x:v>
      </x:c>
      <x:c r="I81" s="38" t="n">
        <x:f>I41+'Segment - Converse'!I36</x:f>
        <x:v>29.4</x:v>
      </x:c>
      <x:c r="J81" s="2"/>
    </x:row>
    <x:row r="82">
      <x:c r="B82" s="2" t="s">
        <x:v>53</x:v>
      </x:c>
      <x:c r="C82" s="2"/>
      <x:c r="D82" s="29" t="n">
        <x:f>D81/D66</x:f>
        <x:v>0.0029863481228668944</x:v>
      </x:c>
      <x:c r="E82" s="29" t="n">
        <x:f>E81/E66</x:f>
        <x:v>0.0027359781121751026</x:v>
      </x:c>
      <x:c r="F82" s="29" t="n">
        <x:f>F81/F66</x:f>
        <x:v>0.0021278482134941042</x:v>
      </x:c>
      <x:c r="G82" s="29" t="n">
        <x:f>G81/G66</x:f>
        <x:v>0.004374772147283996</x:v>
      </x:c>
      <x:c r="H82" s="29" t="n">
        <x:f>H81/H66</x:f>
        <x:v>0.0030389240915556703</x:v>
      </x:c>
      <x:c r="I82" s="15" t="n">
        <x:f>I81/I66</x:f>
        <x:v>0.002605066588691884</x:v>
      </x:c>
      <x:c r="J82" s="2"/>
    </x:row>
    <x:row r="83">
      <x:c r="B83" s="14" t="s">
        <x:v>74</x:v>
      </x:c>
      <x:c r="C83" s="14"/>
      <x:c r="D83" s="18" t="n">
        <x:f>D57</x:f>
        <x:v>-8</x:v>
      </x:c>
      <x:c r="E83" s="18" t="n">
        <x:f>E57</x:f>
        <x:v>3</x:v>
      </x:c>
      <x:c r="F83" s="18" t="n">
        <x:f>F57</x:f>
        <x:v>3</x:v>
      </x:c>
      <x:c r="G83" s="18" t="n">
        <x:f>G57</x:f>
        <x:v>4</x:v>
      </x:c>
      <x:c r="H83" s="18" t="n">
        <x:f>H57</x:f>
        <x:v>2</x:v>
      </x:c>
      <x:c r="I83" s="31" t="n">
        <x:f>I57</x:f>
        <x:v>-8</x:v>
      </x:c>
      <x:c r="J83" s="2"/>
    </x:row>
    <x:row r="84">
      <x:c r="B84" s="2" t="s">
        <x:v>53</x:v>
      </x:c>
      <x:c r="C84" s="2"/>
      <x:c r="D84" s="29" t="n">
        <x:f>D83/D66</x:f>
        <x:v>-0.0006825938566552901</x:v>
      </x:c>
      <x:c r="E84" s="29" t="n">
        <x:f>E83/E66</x:f>
        <x:v>0.00024140983342721493</x:v>
      </x:c>
      <x:c r="F84" s="29" t="n">
        <x:f>F83/F66</x:f>
        <x:v>0.00026598102668676303</x:v>
      </x:c>
      <x:c r="G84" s="29" t="n">
        <x:f>G83/G66</x:f>
        <x:v>0.0003645643456069996</x:v>
      </x:c>
      <x:c r="H84" s="29" t="n">
        <x:f>H83/H66</x:f>
        <x:v>0.000043105306263201</x:v>
      </x:c>
      <x:c r="I84" s="15" t="n">
        <x:f>I83/I66</x:f>
        <x:v>-0.0007088616567869073</x:v>
      </x:c>
      <x:c r="J84" s="2"/>
    </x:row>
    <x:row r="85">
      <x:c r="B85" s="14" t="s">
        <x:v>75</x:v>
      </x:c>
      <x:c r="C85" s="14"/>
      <x:c r="D85" s="18" t="n">
        <x:f>D66-SUM(D75,D77,D79,D81,D83)</x:f>
        <x:v>0</x:v>
      </x:c>
      <x:c r="E85" s="18" t="n">
        <x:f>E66-SUM(E75,E77,E79,E81,E83)</x:f>
        <x:v>0</x:v>
      </x:c>
      <x:c r="F85" s="18" t="n">
        <x:f>F66-SUM(F75,F77,F79,F81,F83)</x:f>
        <x:v>0</x:v>
      </x:c>
      <x:c r="G85" s="18" t="n">
        <x:f>G66-SUM(G75,G77,G79,G81,G83)</x:f>
        <x:v>0</x:v>
      </x:c>
      <x:c r="H85" s="18" t="n">
        <x:f>H66-SUM(H75,H77,H79,H81,H83)</x:f>
        <x:v>0</x:v>
      </x:c>
      <x:c r="I85" s="31" t="n">
        <x:f>I66-SUM(I75,I77,I79,I81,I83)</x:f>
        <x:v>0</x:v>
      </x:c>
      <x:c r="J85" s="2"/>
    </x:row>
    <x:row r="86">
      <x:c r="B86" s="2"/>
      <x:c r="C86" s="2"/>
      <x:c r="D86" s="1"/>
      <x:c r="E86" s="1"/>
      <x:c r="F86" s="1"/>
      <x:c r="G86" s="1"/>
      <x:c r="H86" s="1"/>
      <x:c r="I86" s="3"/>
      <x:c r="J86" s="2"/>
    </x:row>
    <x:row r="87">
      <x:c r="B87" s="2"/>
      <x:c r="C87" s="2"/>
      <x:c r="D87" s="1"/>
      <x:c r="E87" s="1"/>
      <x:c r="F87" s="1"/>
      <x:c r="G87" s="1"/>
      <x:c r="H87" s="1"/>
      <x:c r="I87" s="3"/>
      <x:c r="J87" s="2"/>
    </x:row>
    <x:row r="88">
      <x:c r="B88" s="2"/>
      <x:c r="C88" s="2"/>
      <x:c r="D88" s="1"/>
      <x:c r="E88" s="1"/>
      <x:c r="F88" s="1"/>
      <x:c r="G88" s="1"/>
      <x:c r="H88" s="1"/>
      <x:c r="I88" s="3"/>
      <x:c r="J88" s="2"/>
    </x:row>
    <x:row r="89">
      <x:c r="B89" s="14" t="s">
        <x:v>76</x:v>
      </x:c>
      <x:c r="C89" s="14"/>
      <x:c r="D89" s="21" t="n">
        <x:f>SUM('Segment - North America'!D53,'Segment - EMEA'!D53,'Segment - Greater China'!D53,'Segment - APLA'!D53,'Segment - Converse'!D53)</x:f>
        <x:v>7034</x:v>
      </x:c>
      <x:c r="E89" s="21" t="n">
        <x:f>SUM('Segment - North America'!E53,'Segment - EMEA'!E53,'Segment - Greater China'!E53,'Segment - APLA'!E53,'Segment - Converse'!E53)</x:f>
        <x:v>7642</x:v>
      </x:c>
      <x:c r="F89" s="21" t="n">
        <x:f>SUM('Segment - North America'!F53,'Segment - EMEA'!F53,'Segment - Greater China'!F53,'Segment - APLA'!F53,'Segment - Converse'!F53)</x:f>
        <x:v>6608</x:v>
      </x:c>
      <x:c r="G89" s="21" t="n">
        <x:f>SUM('Segment - North America'!G53,'Segment - EMEA'!G53,'Segment - Greater China'!G53,'Segment - APLA'!G53,'Segment - Converse'!G53)</x:f>
        <x:v>6774</x:v>
      </x:c>
      <x:c r="H89" s="21" t="n">
        <x:f>SUM('Segment - North America'!H53,'Segment - EMEA'!H53,'Segment - Greater China'!H53,'Segment - APLA'!H53,'Segment - Converse'!H53)</x:f>
        <x:v>28058</x:v>
      </x:c>
      <x:c r="I89" s="38" t="n">
        <x:f>SUM('Segment - North America'!I53,'Segment - EMEA'!I53,'Segment - Greater China'!I53,'Segment - APLA'!I53,'Segment - Converse'!I53)</x:f>
        <x:v>6924.739999999999</x:v>
      </x:c>
      <x:c r="J89" s="2"/>
    </x:row>
    <x:row r="90">
      <x:c r="B90" s="14" t="s">
        <x:v>77</x:v>
      </x:c>
      <x:c r="C90" s="14"/>
      <x:c r="D90" s="21" t="n">
        <x:f>SUM('Segment - North America'!D58,'Segment - EMEA'!D58,'Segment - Greater China'!D58,'Segment - APLA'!D58,'Segment - Converse'!D58)</x:f>
        <x:v>4659</x:v>
      </x:c>
      <x:c r="E90" s="21" t="n">
        <x:f>SUM('Segment - North America'!E58,'Segment - EMEA'!E58,'Segment - Greater China'!E58,'Segment - APLA'!E58,'Segment - Converse'!E58)</x:f>
        <x:v>4748</x:v>
      </x:c>
      <x:c r="F90" s="21" t="n">
        <x:f>SUM('Segment - North America'!F58,'Segment - EMEA'!F58,'Segment - Greater China'!F58,'Segment - APLA'!F58,'Segment - Converse'!F58)</x:f>
        <x:v>4644</x:v>
      </x:c>
      <x:c r="G90" s="21" t="n">
        <x:f>SUM('Segment - North America'!G58,'Segment - EMEA'!G58,'Segment - Greater China'!G58,'Segment - APLA'!G58,'Segment - Converse'!G58)</x:f>
        <x:v>4146</x:v>
      </x:c>
      <x:c r="H90" s="21" t="n">
        <x:f>SUM('Segment - North America'!H58,'Segment - EMEA'!H58,'Segment - Greater China'!H58,'Segment - APLA'!H58,'Segment - Converse'!H58)</x:f>
        <x:v>18197</x:v>
      </x:c>
      <x:c r="I90" s="38" t="n">
        <x:f>SUM('Segment - North America'!I58,'Segment - EMEA'!I58,'Segment - Greater China'!I58,'Segment - APLA'!I58,'Segment - Converse'!I58)</x:f>
        <x:v>4339.560000000001</x:v>
      </x:c>
      <x:c r="J90" s="2"/>
    </x:row>
    <x:row r="91">
      <x:c r="B91" s="2" t="s">
        <x:v>78</x:v>
      </x:c>
      <x:c r="C91" s="2"/>
      <x:c r="D91" s="11" t="n">
        <x:f>D41+'Segment - Converse'!D63+D57</x:f>
        <x:v>27</x:v>
      </x:c>
      <x:c r="E91" s="11" t="n">
        <x:f>E41+'Segment - Converse'!E63+E57</x:f>
        <x:v>37</x:v>
      </x:c>
      <x:c r="F91" s="11" t="n">
        <x:f>F41+'Segment - Converse'!F63+F57</x:f>
        <x:v>27</x:v>
      </x:c>
      <x:c r="G91" s="11" t="n">
        <x:f>G41+'Segment - Converse'!G63+G57</x:f>
        <x:v>52</x:v>
      </x:c>
      <x:c r="H91" s="11" t="n">
        <x:f>H41+'Segment - Converse'!H63+H57</x:f>
        <x:v>143</x:v>
      </x:c>
      <x:c r="I91" s="27" t="n">
        <x:f>I41+'Segment - Converse'!I63+I57</x:f>
        <x:v>21.4</x:v>
      </x:c>
      <x:c r="J91" s="2"/>
    </x:row>
    <x:row r="92">
      <x:c r="B92" s="14" t="s">
        <x:v>79</x:v>
      </x:c>
      <x:c r="C92" s="14"/>
      <x:c r="D92" s="18" t="n">
        <x:f>D66-SUM(D89:D91)</x:f>
        <x:v>0</x:v>
      </x:c>
      <x:c r="E92" s="18" t="n">
        <x:f>E66-SUM(E89:E91)</x:f>
        <x:v>0</x:v>
      </x:c>
      <x:c r="F92" s="18" t="n">
        <x:f>F66-SUM(F89:F91)</x:f>
        <x:v>0</x:v>
      </x:c>
      <x:c r="G92" s="18" t="n">
        <x:f>G66-SUM(G89:G91)</x:f>
        <x:v>0</x:v>
      </x:c>
      <x:c r="H92" s="18" t="n">
        <x:f>H66-SUM(H89:H91)</x:f>
        <x:v>0</x:v>
      </x:c>
      <x:c r="I92" s="31" t="n">
        <x:f>I66-SUM(I89:I91)</x:f>
        <x:v>1.8189894035458565e-12</x:v>
      </x:c>
      <x:c r="J92" s="2"/>
    </x:row>
    <x:row r="93">
      <x:c r="B93" s="2"/>
      <x:c r="C93" s="2"/>
      <x:c r="D93" s="1"/>
      <x:c r="E93" s="1"/>
      <x:c r="F93" s="1"/>
      <x:c r="G93" s="1"/>
      <x:c r="H93" s="1"/>
      <x:c r="I93" s="3"/>
      <x:c r="J93" s="2"/>
    </x:row>
    <x:row r="94">
      <x:c r="B94" s="2"/>
      <x:c r="C94" s="2"/>
      <x:c r="D94" s="1"/>
      <x:c r="E94" s="1"/>
      <x:c r="F94" s="1"/>
      <x:c r="G94" s="1"/>
      <x:c r="H94" s="1"/>
      <x:c r="I94" s="3"/>
      <x:c r="J94" s="2"/>
    </x:row>
    <x:row r="95">
      <x:c r="B95" s="2"/>
      <x:c r="C95" s="2"/>
      <x:c r="D95" s="1"/>
      <x:c r="E95" s="1"/>
      <x:c r="F95" s="1"/>
      <x:c r="G95" s="1"/>
      <x:c r="H95" s="1"/>
      <x:c r="I95" s="3"/>
      <x:c r="J95" s="2"/>
    </x:row>
    <x:row r="96">
      <x:c r="B96" s="41" t="s">
        <x:v>80</x:v>
      </x:c>
      <x:c r="C96" s="41"/>
      <x:c r="D96" s="41"/>
      <x:c r="E96" s="41"/>
      <x:c r="F96" s="41"/>
      <x:c r="G96" s="41"/>
      <x:c r="H96" s="41"/>
      <x:c r="I96" s="41"/>
      <x:c r="J96" s="2"/>
    </x:row>
    <x:row r="97">
      <x:c r="B97" s="14" t="s">
        <x:v>70</x:v>
      </x:c>
      <x:c r="C97" s="14"/>
      <x:c r="D97" s="18" t="n">
        <x:f>D75</x:f>
        <x:v>7731</x:v>
      </x:c>
      <x:c r="E97" s="18" t="n">
        <x:f>E75</x:f>
        <x:v>7914</x:v>
      </x:c>
      <x:c r="F97" s="18" t="n">
        <x:f>F75</x:f>
        <x:v>7584</x:v>
      </x:c>
      <x:c r="G97" s="18" t="n">
        <x:f>G75</x:f>
        <x:v>7309</x:v>
      </x:c>
      <x:c r="H97" s="18" t="n">
        <x:f>H75</x:f>
        <x:v>30538</x:v>
      </x:c>
      <x:c r="I97" s="31" t="n">
        <x:f>I75</x:f>
        <x:v>7352.82</x:v>
      </x:c>
      <x:c r="J97" s="2" t="s">
        <x:v>81</x:v>
      </x:c>
    </x:row>
    <x:row r="98">
      <x:c r="B98" s="2" t="s">
        <x:v>82</x:v>
      </x:c>
      <x:c r="C98" s="2"/>
      <x:c r="D98" s="29"/>
      <x:c r="E98" s="29"/>
      <x:c r="F98" s="29"/>
      <x:c r="G98" s="29"/>
      <x:c r="H98" s="29"/>
      <x:c r="I98" s="15" t="n">
        <x:f>I97/D97-1</x:f>
        <x:v>-0.04891734575087314</x:v>
      </x:c>
      <x:c r="J98" s="2"/>
    </x:row>
    <x:row r="99">
      <x:c r="B99" s="2" t="s">
        <x:v>83</x:v>
      </x:c>
      <x:c r="C99" s="2"/>
      <x:c r="D99" s="1"/>
      <x:c r="E99" s="1" t="n">
        <x:f>E97-D97</x:f>
        <x:v>183</x:v>
      </x:c>
      <x:c r="F99" s="1" t="n">
        <x:f>F97-E97</x:f>
        <x:v>-330</x:v>
      </x:c>
      <x:c r="G99" s="1" t="n">
        <x:f>G97-F97</x:f>
        <x:v>-275</x:v>
      </x:c>
      <x:c r="H99" s="1"/>
      <x:c r="I99" s="3" t="n">
        <x:f>I97-G97</x:f>
        <x:v>43.81999999999971</x:v>
      </x:c>
      <x:c r="J99" s="2"/>
    </x:row>
    <x:row r="100">
      <x:c r="B100" s="2" t="s">
        <x:v>54</x:v>
      </x:c>
      <x:c r="C100" s="2"/>
      <x:c r="D100" s="29"/>
      <x:c r="E100" s="29"/>
      <x:c r="F100" s="29"/>
      <x:c r="G100" s="29"/>
      <x:c r="H100" s="29"/>
      <x:c r="I100" s="15" t="n">
        <x:f>(1+I103)/((1+I101)*(1+I102))-1</x:f>
        <x:v>-0.04891734575087314</x:v>
      </x:c>
      <x:c r="J100" s="2"/>
    </x:row>
    <x:row r="101">
      <x:c r="B101" s="2" t="s">
        <x:v>55</x:v>
      </x:c>
      <x:c r="C101" s="2"/>
      <x:c r="D101" s="29"/>
      <x:c r="E101" s="29"/>
      <x:c r="F101" s="29"/>
      <x:c r="G101" s="29"/>
      <x:c r="H101" s="29"/>
      <x:c r="I101" s="15" t="n">
        <x:f>I14</x:f>
        <x:v>0</x:v>
      </x:c>
      <x:c r="J101" s="2"/>
    </x:row>
    <x:row r="102">
      <x:c r="B102" s="2" t="s">
        <x:v>56</x:v>
      </x:c>
      <x:c r="C102" s="2"/>
      <x:c r="D102" s="29"/>
      <x:c r="E102" s="29"/>
      <x:c r="F102" s="29"/>
      <x:c r="G102" s="29"/>
      <x:c r="H102" s="29"/>
      <x:c r="I102" s="15" t="n">
        <x:f>I15</x:f>
        <x:v>0</x:v>
      </x:c>
      <x:c r="J102" s="2"/>
    </x:row>
    <x:row r="103">
      <x:c r="B103" s="2" t="s">
        <x:v>57</x:v>
      </x:c>
      <x:c r="C103" s="2"/>
      <x:c r="D103" s="29"/>
      <x:c r="E103" s="29"/>
      <x:c r="F103" s="29"/>
      <x:c r="G103" s="29"/>
      <x:c r="H103" s="29"/>
      <x:c r="I103" s="15" t="n">
        <x:f>I98</x:f>
        <x:v>-0.04891734575087314</x:v>
      </x:c>
      <x:c r="J103" s="2"/>
    </x:row>
    <x:row r="104">
      <x:c r="B104" s="2" t="s">
        <x:v>84</x:v>
      </x:c>
      <x:c r="C104" s="2"/>
      <x:c r="D104" s="29" t="n">
        <x:f>D97/D66</x:f>
        <x:v>0.659641638225256</x:v>
      </x:c>
      <x:c r="E104" s="29" t="n">
        <x:f>E97/E66</x:f>
        <x:v>0.636839140580993</x:v>
      </x:c>
      <x:c r="F104" s="29" t="n">
        <x:f>F97/F66</x:f>
        <x:v>0.6724000354641368</x:v>
      </x:c>
      <x:c r="G104" s="29" t="n">
        <x:f>G97/G66</x:f>
        <x:v>0.6661502005103901</x:v>
      </x:c>
      <x:c r="H104" s="29" t="n">
        <x:f>H97/H66</x:f>
        <x:v>0.6581749213328161</x:v>
      </x:c>
      <x:c r="I104" s="15" t="n">
        <x:f>I97/I66</x:f>
        <x:v>0.6515165209069884</x:v>
      </x:c>
      <x:c r="J104" s="2"/>
    </x:row>
    <x:row r="105">
      <x:c r="B105" s="14" t="s">
        <x:v>71</x:v>
      </x:c>
      <x:c r="C105" s="14"/>
      <x:c r="D105" s="18" t="n">
        <x:f>D77</x:f>
        <x:v>3324</x:v>
      </x:c>
      <x:c r="E105" s="18" t="n">
        <x:f>E77</x:f>
        <x:v>3921</x:v>
      </x:c>
      <x:c r="F105" s="18" t="n">
        <x:f>F77</x:f>
        <x:v>3196</x:v>
      </x:c>
      <x:c r="G105" s="18" t="n">
        <x:f>G77</x:f>
        <x:v>3056</x:v>
      </x:c>
      <x:c r="H105" s="18" t="n">
        <x:f>H77</x:f>
        <x:v>13497</x:v>
      </x:c>
      <x:c r="I105" s="31" t="n">
        <x:f>I77</x:f>
        <x:v>3288.19</x:v>
      </x:c>
      <x:c r="J105" s="2" t="s">
        <x:v>81</x:v>
      </x:c>
    </x:row>
    <x:row r="106">
      <x:c r="B106" s="2" t="s">
        <x:v>82</x:v>
      </x:c>
      <x:c r="C106" s="2"/>
      <x:c r="D106" s="29"/>
      <x:c r="E106" s="29"/>
      <x:c r="F106" s="29"/>
      <x:c r="G106" s="29"/>
      <x:c r="H106" s="29"/>
      <x:c r="I106" s="15" t="n">
        <x:f>I105/D105-1</x:f>
        <x:v>-0.010773164861612505</x:v>
      </x:c>
      <x:c r="J106" s="2"/>
    </x:row>
    <x:row r="107">
      <x:c r="B107" s="2" t="s">
        <x:v>83</x:v>
      </x:c>
      <x:c r="C107" s="2"/>
      <x:c r="D107" s="1"/>
      <x:c r="E107" s="1" t="n">
        <x:f>E105-D105</x:f>
        <x:v>597</x:v>
      </x:c>
      <x:c r="F107" s="1" t="n">
        <x:f>F105-E105</x:f>
        <x:v>-725</x:v>
      </x:c>
      <x:c r="G107" s="1" t="n">
        <x:f>G105-F105</x:f>
        <x:v>-140</x:v>
      </x:c>
      <x:c r="H107" s="1"/>
      <x:c r="I107" s="3" t="n">
        <x:f>I105-G105</x:f>
        <x:v>232.19000000000005</x:v>
      </x:c>
      <x:c r="J107" s="2"/>
    </x:row>
    <x:row r="108">
      <x:c r="B108" s="2" t="s">
        <x:v>54</x:v>
      </x:c>
      <x:c r="C108" s="2"/>
      <x:c r="D108" s="29"/>
      <x:c r="E108" s="29"/>
      <x:c r="F108" s="29"/>
      <x:c r="G108" s="29"/>
      <x:c r="H108" s="29"/>
      <x:c r="I108" s="15" t="n">
        <x:f>(1+I111)/((1+I109)*(1+I110))-1</x:f>
        <x:v>-0.010773164861612505</x:v>
      </x:c>
      <x:c r="J108" s="2"/>
    </x:row>
    <x:row r="109">
      <x:c r="B109" s="2" t="s">
        <x:v>55</x:v>
      </x:c>
      <x:c r="C109" s="2"/>
      <x:c r="D109" s="29"/>
      <x:c r="E109" s="29"/>
      <x:c r="F109" s="29"/>
      <x:c r="G109" s="29"/>
      <x:c r="H109" s="29"/>
      <x:c r="I109" s="15" t="n">
        <x:f>I14</x:f>
        <x:v>0</x:v>
      </x:c>
      <x:c r="J109" s="2"/>
    </x:row>
    <x:row r="110">
      <x:c r="B110" s="2" t="s">
        <x:v>56</x:v>
      </x:c>
      <x:c r="C110" s="2"/>
      <x:c r="D110" s="29"/>
      <x:c r="E110" s="29"/>
      <x:c r="F110" s="29"/>
      <x:c r="G110" s="29"/>
      <x:c r="H110" s="29"/>
      <x:c r="I110" s="15" t="n">
        <x:f>I15</x:f>
        <x:v>0</x:v>
      </x:c>
      <x:c r="J110" s="2"/>
    </x:row>
    <x:row r="111">
      <x:c r="B111" s="2" t="s">
        <x:v>57</x:v>
      </x:c>
      <x:c r="C111" s="2"/>
      <x:c r="D111" s="29"/>
      <x:c r="E111" s="29"/>
      <x:c r="F111" s="29"/>
      <x:c r="G111" s="29"/>
      <x:c r="H111" s="29"/>
      <x:c r="I111" s="15" t="n">
        <x:f>I106</x:f>
        <x:v>-0.010773164861612505</x:v>
      </x:c>
      <x:c r="J111" s="2"/>
    </x:row>
    <x:row r="112">
      <x:c r="B112" s="2" t="s">
        <x:v>84</x:v>
      </x:c>
      <x:c r="C112" s="2"/>
      <x:c r="D112" s="29" t="n">
        <x:f>D105/D66</x:f>
        <x:v>0.283617747440273</x:v>
      </x:c>
      <x:c r="E112" s="29" t="n">
        <x:f>E105/E66</x:f>
        <x:v>0.31552265228936993</x:v>
      </x:c>
      <x:c r="F112" s="29" t="n">
        <x:f>F105/F66</x:f>
        <x:v>0.2833584537636315</x:v>
      </x:c>
      <x:c r="G112" s="29" t="n">
        <x:f>G105/G66</x:f>
        <x:v>0.2785271600437477</x:v>
      </x:c>
      <x:c r="H112" s="29" t="n">
        <x:f>H105/H66</x:f>
        <x:v>0.29089615931721197</x:v>
      </x:c>
      <x:c r="I112" s="15" t="n">
        <x:f>I105/I66</x:f>
        <x:v>0.29135897640376757</x:v>
      </x:c>
      <x:c r="J112" s="2"/>
    </x:row>
    <x:row r="113">
      <x:c r="B113" s="14" t="s">
        <x:v>72</x:v>
      </x:c>
      <x:c r="C113" s="14"/>
      <x:c r="D113" s="18" t="n">
        <x:f>D79</x:f>
        <x:v>638</x:v>
      </x:c>
      <x:c r="E113" s="18" t="n">
        <x:f>E79</x:f>
        <x:v>555</x:v>
      </x:c>
      <x:c r="F113" s="18" t="n">
        <x:f>F79</x:f>
        <x:v>472</x:v>
      </x:c>
      <x:c r="G113" s="18" t="n">
        <x:f>G79</x:f>
        <x:v>555</x:v>
      </x:c>
      <x:c r="H113" s="18" t="n">
        <x:f>H79</x:f>
        <x:v>2220</x:v>
      </x:c>
      <x:c r="I113" s="31" t="n">
        <x:f>I79</x:f>
        <x:v>623.2900000000001</x:v>
      </x:c>
      <x:c r="J113" s="2" t="s">
        <x:v>81</x:v>
      </x:c>
    </x:row>
    <x:row r="114">
      <x:c r="B114" s="2" t="s">
        <x:v>82</x:v>
      </x:c>
      <x:c r="C114" s="2"/>
      <x:c r="D114" s="29"/>
      <x:c r="E114" s="29"/>
      <x:c r="F114" s="29"/>
      <x:c r="G114" s="29"/>
      <x:c r="H114" s="29"/>
      <x:c r="I114" s="15" t="n">
        <x:f>I113/D113-1</x:f>
        <x:v>-0.023056426332288327</x:v>
      </x:c>
      <x:c r="J114" s="2"/>
    </x:row>
    <x:row r="115">
      <x:c r="B115" s="2" t="s">
        <x:v>83</x:v>
      </x:c>
      <x:c r="C115" s="2"/>
      <x:c r="D115" s="1"/>
      <x:c r="E115" s="1" t="n">
        <x:f>E113-D113</x:f>
        <x:v>-83</x:v>
      </x:c>
      <x:c r="F115" s="1" t="n">
        <x:f>F113-E113</x:f>
        <x:v>-83</x:v>
      </x:c>
      <x:c r="G115" s="1" t="n">
        <x:f>G113-F113</x:f>
        <x:v>83</x:v>
      </x:c>
      <x:c r="H115" s="1"/>
      <x:c r="I115" s="3" t="n">
        <x:f>I113-G113</x:f>
        <x:v>68.29000000000008</x:v>
      </x:c>
      <x:c r="J115" s="2"/>
    </x:row>
    <x:row r="116">
      <x:c r="B116" s="2" t="s">
        <x:v>54</x:v>
      </x:c>
      <x:c r="C116" s="2"/>
      <x:c r="D116" s="29"/>
      <x:c r="E116" s="29"/>
      <x:c r="F116" s="29"/>
      <x:c r="G116" s="29"/>
      <x:c r="H116" s="29"/>
      <x:c r="I116" s="15" t="n">
        <x:f>(1+I119)/((1+I117)*(1+I118))-1</x:f>
        <x:v>-0.023056426332288327</x:v>
      </x:c>
      <x:c r="J116" s="2"/>
    </x:row>
    <x:row r="117">
      <x:c r="B117" s="2" t="s">
        <x:v>55</x:v>
      </x:c>
      <x:c r="C117" s="2"/>
      <x:c r="D117" s="29"/>
      <x:c r="E117" s="29"/>
      <x:c r="F117" s="29"/>
      <x:c r="G117" s="29"/>
      <x:c r="H117" s="29"/>
      <x:c r="I117" s="15" t="n">
        <x:f>I14</x:f>
        <x:v>0</x:v>
      </x:c>
      <x:c r="J117" s="2"/>
    </x:row>
    <x:row r="118">
      <x:c r="B118" s="2" t="s">
        <x:v>56</x:v>
      </x:c>
      <x:c r="C118" s="2"/>
      <x:c r="D118" s="29"/>
      <x:c r="E118" s="29"/>
      <x:c r="F118" s="29"/>
      <x:c r="G118" s="29"/>
      <x:c r="H118" s="29"/>
      <x:c r="I118" s="15" t="n">
        <x:f>I15</x:f>
        <x:v>0</x:v>
      </x:c>
      <x:c r="J118" s="2"/>
    </x:row>
    <x:row r="119">
      <x:c r="B119" s="2" t="s">
        <x:v>57</x:v>
      </x:c>
      <x:c r="C119" s="2"/>
      <x:c r="D119" s="29"/>
      <x:c r="E119" s="29"/>
      <x:c r="F119" s="29"/>
      <x:c r="G119" s="29"/>
      <x:c r="H119" s="29"/>
      <x:c r="I119" s="15" t="n">
        <x:f>I114</x:f>
        <x:v>-0.023056426332288327</x:v>
      </x:c>
      <x:c r="J119" s="2"/>
    </x:row>
    <x:row r="120">
      <x:c r="B120" s="2" t="s">
        <x:v>84</x:v>
      </x:c>
      <x:c r="C120" s="2"/>
      <x:c r="D120" s="29" t="n">
        <x:f>D113/D66</x:f>
        <x:v>0.05443686006825939</x:v>
      </x:c>
      <x:c r="E120" s="29" t="n">
        <x:f>E113/E66</x:f>
        <x:v>0.044660819184034764</x:v>
      </x:c>
      <x:c r="F120" s="29" t="n">
        <x:f>F113/F66</x:f>
        <x:v>0.041847681532050714</x:v>
      </x:c>
      <x:c r="G120" s="29" t="n">
        <x:f>G113/G66</x:f>
        <x:v>0.0505833029529712</x:v>
      </x:c>
      <x:c r="H120" s="29" t="n">
        <x:f>H113/H66</x:f>
        <x:v>0.04784688995215311</x:v>
      </x:c>
      <x:c r="I120" s="15" t="n">
        <x:f>I113/I66</x:f>
        <x:v>0.05522829775733894</x:v>
      </x:c>
      <x:c r="J120" s="2"/>
    </x:row>
    <x:row r="121">
      <x:c r="B121" s="14" t="s">
        <x:v>85</x:v>
      </x:c>
      <x:c r="C121" s="14"/>
      <x:c r="D121" s="18" t="n">
        <x:f>D81</x:f>
        <x:v>35</x:v>
      </x:c>
      <x:c r="E121" s="18" t="n">
        <x:f>E81</x:f>
        <x:v>34</x:v>
      </x:c>
      <x:c r="F121" s="18" t="n">
        <x:f>F81</x:f>
        <x:v>24</x:v>
      </x:c>
      <x:c r="G121" s="18" t="n">
        <x:f>G81</x:f>
        <x:v>48</x:v>
      </x:c>
      <x:c r="H121" s="18" t="n">
        <x:f>H81</x:f>
        <x:v>141</x:v>
      </x:c>
      <x:c r="I121" s="31" t="n">
        <x:f>I81</x:f>
        <x:v>29.4</x:v>
      </x:c>
      <x:c r="J121" s="2" t="s">
        <x:v>81</x:v>
      </x:c>
    </x:row>
    <x:row r="122">
      <x:c r="B122" s="2" t="s">
        <x:v>82</x:v>
      </x:c>
      <x:c r="C122" s="2"/>
      <x:c r="D122" s="29"/>
      <x:c r="E122" s="29"/>
      <x:c r="F122" s="29"/>
      <x:c r="G122" s="29"/>
      <x:c r="H122" s="29"/>
      <x:c r="I122" s="15" t="n">
        <x:f>I121/D121-1</x:f>
        <x:v>-0.16000000000000003</x:v>
      </x:c>
      <x:c r="J122" s="2"/>
    </x:row>
    <x:row r="123">
      <x:c r="B123" s="2" t="s">
        <x:v>83</x:v>
      </x:c>
      <x:c r="C123" s="2"/>
      <x:c r="D123" s="1"/>
      <x:c r="E123" s="1" t="n">
        <x:f>E121-D121</x:f>
        <x:v>-1</x:v>
      </x:c>
      <x:c r="F123" s="1" t="n">
        <x:f>F121-E121</x:f>
        <x:v>-10</x:v>
      </x:c>
      <x:c r="G123" s="1" t="n">
        <x:f>G121-F121</x:f>
        <x:v>24</x:v>
      </x:c>
      <x:c r="H123" s="1"/>
      <x:c r="I123" s="3" t="n">
        <x:f>I121-G121</x:f>
        <x:v>-18.6</x:v>
      </x:c>
      <x:c r="J123" s="2"/>
    </x:row>
    <x:row r="124">
      <x:c r="B124" s="2" t="s">
        <x:v>54</x:v>
      </x:c>
      <x:c r="C124" s="2"/>
      <x:c r="D124" s="29"/>
      <x:c r="E124" s="29"/>
      <x:c r="F124" s="29"/>
      <x:c r="G124" s="29"/>
      <x:c r="H124" s="29"/>
      <x:c r="I124" s="15" t="n">
        <x:f>(1+I127)/((1+I125)*(1+I126))-1</x:f>
        <x:v>-0.16000000000000003</x:v>
      </x:c>
      <x:c r="J124" s="2"/>
    </x:row>
    <x:row r="125">
      <x:c r="B125" s="2" t="s">
        <x:v>55</x:v>
      </x:c>
      <x:c r="C125" s="2"/>
      <x:c r="D125" s="29"/>
      <x:c r="E125" s="29"/>
      <x:c r="F125" s="29"/>
      <x:c r="G125" s="29"/>
      <x:c r="H125" s="29"/>
      <x:c r="I125" s="15" t="n">
        <x:f>I14</x:f>
        <x:v>0</x:v>
      </x:c>
      <x:c r="J125" s="2"/>
    </x:row>
    <x:row r="126">
      <x:c r="B126" s="2" t="s">
        <x:v>56</x:v>
      </x:c>
      <x:c r="C126" s="2"/>
      <x:c r="D126" s="29"/>
      <x:c r="E126" s="29"/>
      <x:c r="F126" s="29"/>
      <x:c r="G126" s="29"/>
      <x:c r="H126" s="29"/>
      <x:c r="I126" s="15" t="n">
        <x:f>I15</x:f>
        <x:v>0</x:v>
      </x:c>
      <x:c r="J126" s="2"/>
    </x:row>
    <x:row r="127">
      <x:c r="B127" s="2" t="s">
        <x:v>57</x:v>
      </x:c>
      <x:c r="C127" s="2"/>
      <x:c r="D127" s="29"/>
      <x:c r="E127" s="29"/>
      <x:c r="F127" s="29"/>
      <x:c r="G127" s="29"/>
      <x:c r="H127" s="29"/>
      <x:c r="I127" s="15" t="n">
        <x:f>I122</x:f>
        <x:v>-0.16000000000000003</x:v>
      </x:c>
      <x:c r="J127" s="2"/>
    </x:row>
    <x:row r="128">
      <x:c r="B128" s="2" t="s">
        <x:v>84</x:v>
      </x:c>
      <x:c r="C128" s="2"/>
      <x:c r="D128" s="29" t="n">
        <x:f>D121/D66</x:f>
        <x:v>0.0029863481228668944</x:v>
      </x:c>
      <x:c r="E128" s="29" t="n">
        <x:f>E121/E66</x:f>
        <x:v>0.0027359781121751026</x:v>
      </x:c>
      <x:c r="F128" s="29" t="n">
        <x:f>F121/F66</x:f>
        <x:v>0.0021278482134941042</x:v>
      </x:c>
      <x:c r="G128" s="29" t="n">
        <x:f>G121/G66</x:f>
        <x:v>0.004374772147283996</x:v>
      </x:c>
      <x:c r="H128" s="29" t="n">
        <x:f>H121/H66</x:f>
        <x:v>0.0030389240915556703</x:v>
      </x:c>
      <x:c r="I128" s="15" t="n">
        <x:f>I121/I66</x:f>
        <x:v>0.002605066588691884</x:v>
      </x:c>
      <x:c r="J128" s="2"/>
    </x:row>
    <x:row r="129">
      <x:c r="B129" s="14" t="s">
        <x:v>64</x:v>
      </x:c>
      <x:c r="C129" s="14"/>
      <x:c r="D129" s="18" t="n">
        <x:f>D83</x:f>
        <x:v>-8</x:v>
      </x:c>
      <x:c r="E129" s="18" t="n">
        <x:f>E83</x:f>
        <x:v>3</x:v>
      </x:c>
      <x:c r="F129" s="18" t="n">
        <x:f>F83</x:f>
        <x:v>3</x:v>
      </x:c>
      <x:c r="G129" s="18" t="n">
        <x:f>G83</x:f>
        <x:v>4</x:v>
      </x:c>
      <x:c r="H129" s="18" t="n">
        <x:f>H83</x:f>
        <x:v>2</x:v>
      </x:c>
      <x:c r="I129" s="31" t="n">
        <x:f>I83</x:f>
        <x:v>-8</x:v>
      </x:c>
      <x:c r="J129" s="2" t="s">
        <x:v>81</x:v>
      </x:c>
    </x:row>
    <x:row r="130">
      <x:c r="B130" s="2" t="s">
        <x:v>82</x:v>
      </x:c>
      <x:c r="C130" s="2"/>
      <x:c r="D130" s="29"/>
      <x:c r="E130" s="29"/>
      <x:c r="F130" s="29"/>
      <x:c r="G130" s="29"/>
      <x:c r="H130" s="29"/>
      <x:c r="I130" s="15" t="n">
        <x:f>I129/D129-1</x:f>
        <x:v>0</x:v>
      </x:c>
      <x:c r="J130" s="2"/>
    </x:row>
    <x:row r="131">
      <x:c r="B131" s="2" t="s">
        <x:v>83</x:v>
      </x:c>
      <x:c r="C131" s="2"/>
      <x:c r="D131" s="1"/>
      <x:c r="E131" s="1" t="n">
        <x:f>E129-D129</x:f>
        <x:v>11</x:v>
      </x:c>
      <x:c r="F131" s="1" t="n">
        <x:f>F129-E129</x:f>
        <x:v>0</x:v>
      </x:c>
      <x:c r="G131" s="1" t="n">
        <x:f>G129-F129</x:f>
        <x:v>1</x:v>
      </x:c>
      <x:c r="H131" s="1"/>
      <x:c r="I131" s="3" t="n">
        <x:f>I129-G129</x:f>
        <x:v>-12</x:v>
      </x:c>
      <x:c r="J131" s="2"/>
    </x:row>
    <x:row r="132">
      <x:c r="B132" s="2" t="s">
        <x:v>54</x:v>
      </x:c>
      <x:c r="C132" s="2"/>
      <x:c r="D132" s="29"/>
      <x:c r="E132" s="29"/>
      <x:c r="F132" s="29"/>
      <x:c r="G132" s="29"/>
      <x:c r="H132" s="29"/>
      <x:c r="I132" s="15" t="n">
        <x:f>(1+I135)/((1+I133)*(1+I134))-1</x:f>
        <x:v>0</x:v>
      </x:c>
      <x:c r="J132" s="2"/>
    </x:row>
    <x:row r="133">
      <x:c r="B133" s="2" t="s">
        <x:v>55</x:v>
      </x:c>
      <x:c r="C133" s="2"/>
      <x:c r="D133" s="29"/>
      <x:c r="E133" s="29"/>
      <x:c r="F133" s="29"/>
      <x:c r="G133" s="29"/>
      <x:c r="H133" s="29"/>
      <x:c r="I133" s="15" t="n">
        <x:f>I14</x:f>
        <x:v>0</x:v>
      </x:c>
      <x:c r="J133" s="2"/>
    </x:row>
    <x:row r="134">
      <x:c r="B134" s="2" t="s">
        <x:v>56</x:v>
      </x:c>
      <x:c r="C134" s="2"/>
      <x:c r="D134" s="29"/>
      <x:c r="E134" s="29"/>
      <x:c r="F134" s="29"/>
      <x:c r="G134" s="29"/>
      <x:c r="H134" s="29"/>
      <x:c r="I134" s="15" t="n">
        <x:f>I15</x:f>
        <x:v>0</x:v>
      </x:c>
      <x:c r="J134" s="2"/>
    </x:row>
    <x:row r="135">
      <x:c r="B135" s="2" t="s">
        <x:v>57</x:v>
      </x:c>
      <x:c r="C135" s="2"/>
      <x:c r="D135" s="29"/>
      <x:c r="E135" s="29"/>
      <x:c r="F135" s="29"/>
      <x:c r="G135" s="29"/>
      <x:c r="H135" s="29"/>
      <x:c r="I135" s="15" t="n">
        <x:f>I130</x:f>
        <x:v>0</x:v>
      </x:c>
      <x:c r="J135" s="2"/>
    </x:row>
    <x:row r="136">
      <x:c r="B136" s="2" t="s">
        <x:v>84</x:v>
      </x:c>
      <x:c r="C136" s="2"/>
      <x:c r="D136" s="29" t="n">
        <x:f>D129/D66</x:f>
        <x:v>-0.0006825938566552901</x:v>
      </x:c>
      <x:c r="E136" s="29" t="n">
        <x:f>E129/E66</x:f>
        <x:v>0.00024140983342721493</x:v>
      </x:c>
      <x:c r="F136" s="29" t="n">
        <x:f>F129/F66</x:f>
        <x:v>0.00026598102668676303</x:v>
      </x:c>
      <x:c r="G136" s="29" t="n">
        <x:f>G129/G66</x:f>
        <x:v>0.0003645643456069996</x:v>
      </x:c>
      <x:c r="H136" s="29" t="n">
        <x:f>H129/H66</x:f>
        <x:v>0.000043105306263201</x:v>
      </x:c>
      <x:c r="I136" s="15" t="n">
        <x:f>I129/I66</x:f>
        <x:v>-0.0007088616567869073</x:v>
      </x:c>
      <x:c r="J136" s="2"/>
    </x:row>
    <x:row r="137">
      <x:c r="B137" s="14" t="s">
        <x:v>86</x:v>
      </x:c>
      <x:c r="C137" s="14"/>
      <x:c r="D137" s="18" t="n">
        <x:f>D89</x:f>
        <x:v>7034</x:v>
      </x:c>
      <x:c r="E137" s="18" t="n">
        <x:f>E89</x:f>
        <x:v>7642</x:v>
      </x:c>
      <x:c r="F137" s="18" t="n">
        <x:f>F89</x:f>
        <x:v>6608</x:v>
      </x:c>
      <x:c r="G137" s="18" t="n">
        <x:f>G89</x:f>
        <x:v>6774</x:v>
      </x:c>
      <x:c r="H137" s="18" t="n">
        <x:f>H89</x:f>
        <x:v>28058</x:v>
      </x:c>
      <x:c r="I137" s="31" t="n">
        <x:f>I89</x:f>
        <x:v>6924.739999999999</x:v>
      </x:c>
      <x:c r="J137" s="2" t="s">
        <x:v>81</x:v>
      </x:c>
    </x:row>
    <x:row r="138">
      <x:c r="B138" s="2" t="s">
        <x:v>82</x:v>
      </x:c>
      <x:c r="C138" s="2"/>
      <x:c r="D138" s="29"/>
      <x:c r="E138" s="29"/>
      <x:c r="F138" s="29"/>
      <x:c r="G138" s="29"/>
      <x:c r="H138" s="29"/>
      <x:c r="I138" s="15" t="n">
        <x:f>I137/D137-1</x:f>
        <x:v>-0.015533124822291855</x:v>
      </x:c>
      <x:c r="J138" s="2"/>
    </x:row>
    <x:row r="139">
      <x:c r="B139" s="2" t="s">
        <x:v>83</x:v>
      </x:c>
      <x:c r="C139" s="2"/>
      <x:c r="D139" s="1"/>
      <x:c r="E139" s="1" t="n">
        <x:f>E137-D137</x:f>
        <x:v>608</x:v>
      </x:c>
      <x:c r="F139" s="1" t="n">
        <x:f>F137-E137</x:f>
        <x:v>-1034</x:v>
      </x:c>
      <x:c r="G139" s="1" t="n">
        <x:f>G137-F137</x:f>
        <x:v>166</x:v>
      </x:c>
      <x:c r="H139" s="1"/>
      <x:c r="I139" s="3" t="n">
        <x:f>I137-G137</x:f>
        <x:v>150.73999999999887</x:v>
      </x:c>
      <x:c r="J139" s="2"/>
    </x:row>
    <x:row r="140">
      <x:c r="B140" s="2" t="s">
        <x:v>54</x:v>
      </x:c>
      <x:c r="C140" s="2"/>
      <x:c r="D140" s="29"/>
      <x:c r="E140" s="29"/>
      <x:c r="F140" s="29"/>
      <x:c r="G140" s="29"/>
      <x:c r="H140" s="29"/>
      <x:c r="I140" s="15" t="n">
        <x:f>(1+I143)/((1+I141)*(1+I142))-1</x:f>
        <x:v>-0.015533124822291855</x:v>
      </x:c>
      <x:c r="J140" s="2"/>
    </x:row>
    <x:row r="141">
      <x:c r="B141" s="2" t="s">
        <x:v>55</x:v>
      </x:c>
      <x:c r="C141" s="2"/>
      <x:c r="D141" s="29"/>
      <x:c r="E141" s="29"/>
      <x:c r="F141" s="29"/>
      <x:c r="G141" s="29"/>
      <x:c r="H141" s="29"/>
      <x:c r="I141" s="15" t="n">
        <x:f>I14</x:f>
        <x:v>0</x:v>
      </x:c>
      <x:c r="J141" s="2"/>
    </x:row>
    <x:row r="142">
      <x:c r="B142" s="2" t="s">
        <x:v>56</x:v>
      </x:c>
      <x:c r="C142" s="2"/>
      <x:c r="D142" s="29"/>
      <x:c r="E142" s="29"/>
      <x:c r="F142" s="29"/>
      <x:c r="G142" s="29"/>
      <x:c r="H142" s="29"/>
      <x:c r="I142" s="15" t="n">
        <x:f>I15</x:f>
        <x:v>0</x:v>
      </x:c>
      <x:c r="J142" s="2"/>
    </x:row>
    <x:row r="143">
      <x:c r="B143" s="2" t="s">
        <x:v>57</x:v>
      </x:c>
      <x:c r="C143" s="2"/>
      <x:c r="D143" s="29"/>
      <x:c r="E143" s="29"/>
      <x:c r="F143" s="29"/>
      <x:c r="G143" s="29"/>
      <x:c r="H143" s="29"/>
      <x:c r="I143" s="15" t="n">
        <x:f>I138</x:f>
        <x:v>-0.015533124822291855</x:v>
      </x:c>
      <x:c r="J143" s="2"/>
    </x:row>
    <x:row r="144">
      <x:c r="B144" s="2" t="s">
        <x:v>84</x:v>
      </x:c>
      <x:c r="C144" s="2"/>
      <x:c r="D144" s="29" t="n">
        <x:f>D137/D66</x:f>
        <x:v>0.6001706484641638</x:v>
      </x:c>
      <x:c r="E144" s="29" t="n">
        <x:f>E137/E66</x:f>
        <x:v>0.6149513156835922</x:v>
      </x:c>
      <x:c r="F144" s="29" t="n">
        <x:f>F137/F66</x:f>
        <x:v>0.58586754144871</x:v>
      </x:c>
      <x:c r="G144" s="29" t="n">
        <x:f>G137/G66</x:f>
        <x:v>0.6173897192854538</x:v>
      </x:c>
      <x:c r="H144" s="29" t="n">
        <x:f>H137/H66</x:f>
        <x:v>0.6047243415664468</x:v>
      </x:c>
      <x:c r="I144" s="15" t="n">
        <x:f>I137/I66</x:f>
        <x:v>0.6135853336523209</x:v>
      </x:c>
      <x:c r="J144" s="2"/>
    </x:row>
    <x:row r="145">
      <x:c r="B145" s="14" t="s">
        <x:v>87</x:v>
      </x:c>
      <x:c r="C145" s="14"/>
      <x:c r="D145" s="18" t="n">
        <x:f>D90</x:f>
        <x:v>4659</x:v>
      </x:c>
      <x:c r="E145" s="18" t="n">
        <x:f>E90</x:f>
        <x:v>4748</x:v>
      </x:c>
      <x:c r="F145" s="18" t="n">
        <x:f>F90</x:f>
        <x:v>4644</x:v>
      </x:c>
      <x:c r="G145" s="18" t="n">
        <x:f>G90</x:f>
        <x:v>4146</x:v>
      </x:c>
      <x:c r="H145" s="18" t="n">
        <x:f>H90</x:f>
        <x:v>18197</x:v>
      </x:c>
      <x:c r="I145" s="31" t="n">
        <x:f>I90</x:f>
        <x:v>4339.560000000001</x:v>
      </x:c>
      <x:c r="J145" s="2" t="s">
        <x:v>81</x:v>
      </x:c>
    </x:row>
    <x:row r="146">
      <x:c r="B146" s="2" t="s">
        <x:v>82</x:v>
      </x:c>
      <x:c r="C146" s="2"/>
      <x:c r="D146" s="29"/>
      <x:c r="E146" s="29"/>
      <x:c r="F146" s="29"/>
      <x:c r="G146" s="29"/>
      <x:c r="H146" s="29"/>
      <x:c r="I146" s="15" t="n">
        <x:f>I145/D145-1</x:f>
        <x:v>-0.06856406954282002</x:v>
      </x:c>
      <x:c r="J146" s="2"/>
    </x:row>
    <x:row r="147">
      <x:c r="B147" s="2" t="s">
        <x:v>83</x:v>
      </x:c>
      <x:c r="C147" s="2"/>
      <x:c r="D147" s="1"/>
      <x:c r="E147" s="1" t="n">
        <x:f>E145-D145</x:f>
        <x:v>89</x:v>
      </x:c>
      <x:c r="F147" s="1" t="n">
        <x:f>F145-E145</x:f>
        <x:v>-104</x:v>
      </x:c>
      <x:c r="G147" s="1" t="n">
        <x:f>G145-F145</x:f>
        <x:v>-498</x:v>
      </x:c>
      <x:c r="H147" s="1"/>
      <x:c r="I147" s="3" t="n">
        <x:f>I145-G145</x:f>
        <x:v>193.5600000000013</x:v>
      </x:c>
      <x:c r="J147" s="2"/>
    </x:row>
    <x:row r="148">
      <x:c r="B148" s="2" t="s">
        <x:v>54</x:v>
      </x:c>
      <x:c r="C148" s="2"/>
      <x:c r="D148" s="29"/>
      <x:c r="E148" s="29"/>
      <x:c r="F148" s="29"/>
      <x:c r="G148" s="29"/>
      <x:c r="H148" s="29"/>
      <x:c r="I148" s="15" t="n">
        <x:f>(1+I151)/((1+I149)*(1+I150))-1</x:f>
        <x:v>-0.06856406954282002</x:v>
      </x:c>
      <x:c r="J148" s="2"/>
    </x:row>
    <x:row r="149">
      <x:c r="B149" s="2" t="s">
        <x:v>55</x:v>
      </x:c>
      <x:c r="C149" s="2"/>
      <x:c r="D149" s="29"/>
      <x:c r="E149" s="29"/>
      <x:c r="F149" s="29"/>
      <x:c r="G149" s="29"/>
      <x:c r="H149" s="29"/>
      <x:c r="I149" s="15" t="n">
        <x:f>I14</x:f>
        <x:v>0</x:v>
      </x:c>
      <x:c r="J149" s="2"/>
    </x:row>
    <x:row r="150">
      <x:c r="B150" s="2" t="s">
        <x:v>56</x:v>
      </x:c>
      <x:c r="C150" s="2"/>
      <x:c r="D150" s="29"/>
      <x:c r="E150" s="29"/>
      <x:c r="F150" s="29"/>
      <x:c r="G150" s="29"/>
      <x:c r="H150" s="29"/>
      <x:c r="I150" s="15" t="n">
        <x:f>I15</x:f>
        <x:v>0</x:v>
      </x:c>
      <x:c r="J150" s="2"/>
    </x:row>
    <x:row r="151">
      <x:c r="B151" s="2" t="s">
        <x:v>57</x:v>
      </x:c>
      <x:c r="C151" s="2"/>
      <x:c r="D151" s="29"/>
      <x:c r="E151" s="29"/>
      <x:c r="F151" s="29"/>
      <x:c r="G151" s="29"/>
      <x:c r="H151" s="29"/>
      <x:c r="I151" s="15" t="n">
        <x:f>I146</x:f>
        <x:v>-0.06856406954282002</x:v>
      </x:c>
      <x:c r="J151" s="2"/>
    </x:row>
    <x:row r="152">
      <x:c r="B152" s="2" t="s">
        <x:v>84</x:v>
      </x:c>
      <x:c r="C152" s="2"/>
      <x:c r="D152" s="29" t="n">
        <x:f>D145/D66</x:f>
        <x:v>0.39752559726962455</x:v>
      </x:c>
      <x:c r="E152" s="29" t="n">
        <x:f>E145/E66</x:f>
        <x:v>0.3820712963708055</x:v>
      </x:c>
      <x:c r="F152" s="29" t="n">
        <x:f>F145/F66</x:f>
        <x:v>0.41173862931110916</x:v>
      </x:c>
      <x:c r="G152" s="29" t="n">
        <x:f>G145/G66</x:f>
        <x:v>0.3778709442216551</x:v>
      </x:c>
      <x:c r="H152" s="29" t="n">
        <x:f>H145/H66</x:f>
        <x:v>0.3921936290357343</x:v>
      </x:c>
      <x:c r="I152" s="15" t="n">
        <x:f>I145/I66</x:f>
        <x:v>0.38451846141577406</x:v>
      </x:c>
      <x:c r="J152" s="2"/>
    </x:row>
    <x:row r="153">
      <x:c r="B153" s="14" t="s">
        <x:v>78</x:v>
      </x:c>
      <x:c r="C153" s="14"/>
      <x:c r="D153" s="18" t="n">
        <x:f>D91</x:f>
        <x:v>27</x:v>
      </x:c>
      <x:c r="E153" s="18" t="n">
        <x:f>E91</x:f>
        <x:v>37</x:v>
      </x:c>
      <x:c r="F153" s="18" t="n">
        <x:f>F91</x:f>
        <x:v>27</x:v>
      </x:c>
      <x:c r="G153" s="18" t="n">
        <x:f>G91</x:f>
        <x:v>52</x:v>
      </x:c>
      <x:c r="H153" s="18" t="n">
        <x:f>H91</x:f>
        <x:v>143</x:v>
      </x:c>
      <x:c r="I153" s="31" t="n">
        <x:f>I91</x:f>
        <x:v>21.4</x:v>
      </x:c>
      <x:c r="J153" s="2" t="s">
        <x:v>81</x:v>
      </x:c>
    </x:row>
    <x:row r="154">
      <x:c r="B154" s="2" t="s">
        <x:v>82</x:v>
      </x:c>
      <x:c r="C154" s="2"/>
      <x:c r="D154" s="29"/>
      <x:c r="E154" s="29"/>
      <x:c r="F154" s="29"/>
      <x:c r="G154" s="29"/>
      <x:c r="H154" s="29"/>
      <x:c r="I154" s="15" t="n">
        <x:f>I153/D153-1</x:f>
        <x:v>-0.20740740740740748</x:v>
      </x:c>
      <x:c r="J154" s="2"/>
    </x:row>
    <x:row r="155">
      <x:c r="B155" s="2" t="s">
        <x:v>83</x:v>
      </x:c>
      <x:c r="C155" s="2"/>
      <x:c r="D155" s="1"/>
      <x:c r="E155" s="1" t="n">
        <x:f>E153-D153</x:f>
        <x:v>10</x:v>
      </x:c>
      <x:c r="F155" s="1" t="n">
        <x:f>F153-E153</x:f>
        <x:v>-10</x:v>
      </x:c>
      <x:c r="G155" s="1" t="n">
        <x:f>G153-F153</x:f>
        <x:v>25</x:v>
      </x:c>
      <x:c r="H155" s="1"/>
      <x:c r="I155" s="3" t="n">
        <x:f>I153-G153</x:f>
        <x:v>-30.6</x:v>
      </x:c>
      <x:c r="J155" s="2"/>
    </x:row>
    <x:row r="156">
      <x:c r="B156" s="2" t="s">
        <x:v>54</x:v>
      </x:c>
      <x:c r="C156" s="2"/>
      <x:c r="D156" s="29"/>
      <x:c r="E156" s="29"/>
      <x:c r="F156" s="29"/>
      <x:c r="G156" s="29"/>
      <x:c r="H156" s="29"/>
      <x:c r="I156" s="15" t="n">
        <x:f>(1+I159)/((1+I157)*(1+I158))-1</x:f>
        <x:v>-0.20740740740740748</x:v>
      </x:c>
      <x:c r="J156" s="2"/>
    </x:row>
    <x:row r="157">
      <x:c r="B157" s="2" t="s">
        <x:v>55</x:v>
      </x:c>
      <x:c r="C157" s="2"/>
      <x:c r="D157" s="29"/>
      <x:c r="E157" s="29"/>
      <x:c r="F157" s="29"/>
      <x:c r="G157" s="29"/>
      <x:c r="H157" s="29"/>
      <x:c r="I157" s="15" t="n">
        <x:f>I14</x:f>
        <x:v>0</x:v>
      </x:c>
      <x:c r="J157" s="2"/>
    </x:row>
    <x:row r="158">
      <x:c r="B158" s="2" t="s">
        <x:v>56</x:v>
      </x:c>
      <x:c r="C158" s="2"/>
      <x:c r="D158" s="29"/>
      <x:c r="E158" s="29"/>
      <x:c r="F158" s="29"/>
      <x:c r="G158" s="29"/>
      <x:c r="H158" s="29"/>
      <x:c r="I158" s="15" t="n">
        <x:f>I15</x:f>
        <x:v>0</x:v>
      </x:c>
      <x:c r="J158" s="2"/>
    </x:row>
    <x:row r="159">
      <x:c r="B159" s="2" t="s">
        <x:v>57</x:v>
      </x:c>
      <x:c r="C159" s="2"/>
      <x:c r="D159" s="29"/>
      <x:c r="E159" s="29"/>
      <x:c r="F159" s="29"/>
      <x:c r="G159" s="29"/>
      <x:c r="H159" s="29"/>
      <x:c r="I159" s="15" t="n">
        <x:f>I154</x:f>
        <x:v>-0.20740740740740748</x:v>
      </x:c>
      <x:c r="J159" s="2"/>
    </x:row>
    <x:row r="160">
      <x:c r="B160" s="2" t="s">
        <x:v>84</x:v>
      </x:c>
      <x:c r="C160" s="2"/>
      <x:c r="D160" s="29" t="n">
        <x:f>D153/D66</x:f>
        <x:v>0.0023037542662116043</x:v>
      </x:c>
      <x:c r="E160" s="29" t="n">
        <x:f>E153/E66</x:f>
        <x:v>0.0029773879456023175</x:v>
      </x:c>
      <x:c r="F160" s="29" t="n">
        <x:f>F153/F66</x:f>
        <x:v>0.002393829240180867</x:v>
      </x:c>
      <x:c r="G160" s="29" t="n">
        <x:f>G153/G66</x:f>
        <x:v>0.004739336492890996</x:v>
      </x:c>
      <x:c r="H160" s="29" t="n">
        <x:f>H153/H66</x:f>
        <x:v>0.0030820293978188716</x:v>
      </x:c>
      <x:c r="I160" s="15" t="n">
        <x:f>I153/I66</x:f>
        <x:v>0.0018962049319049769</x:v>
      </x:c>
      <x:c r="J1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88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70</x:v>
      </x:c>
      <x:c r="C9" s="2"/>
      <x:c r="D9" s="10">
        <x:v>3219</x:v>
      </x:c>
      <x:c r="E9" s="10">
        <x:v>3542</x:v>
      </x:c>
      <x:c r="F9" s="10">
        <x:v>3326</x:v>
      </x:c>
      <x:c r="G9" s="10">
        <x:v>3230</x:v>
      </x:c>
      <x:c r="H9" s="1" t="n">
        <x:f>SUM(D9:G9)</x:f>
        <x:v>13317</x:v>
      </x:c>
      <x:c r="I9" s="3" t="n">
        <x:f>D9*(1+I10)</x:f>
        <x:v>3283.38</x:v>
      </x:c>
      <x:c r="J9" s="2" t="s">
        <x:v>89</x:v>
      </x:c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30">
        <x:v>0.02</x:v>
      </x:c>
      <x:c r="J10" s="2"/>
    </x:row>
    <x:row r="11">
      <x:c r="B11" s="2" t="s">
        <x:v>90</x:v>
      </x:c>
      <x:c r="C11" s="2"/>
      <x:c r="D11" s="1"/>
      <x:c r="E11" s="1" t="n">
        <x:f>E9-D9</x:f>
        <x:v>323</x:v>
      </x:c>
      <x:c r="F11" s="1" t="n">
        <x:f>F9-E9</x:f>
        <x:v>-216</x:v>
      </x:c>
      <x:c r="G11" s="1" t="n">
        <x:f>G9-F9</x:f>
        <x:v>-96</x:v>
      </x:c>
      <x:c r="H11" s="1"/>
      <x:c r="I11" s="3" t="n">
        <x:f>I9-G9</x:f>
        <x:v>53.38000000000011</x:v>
      </x:c>
      <x:c r="J11" s="2"/>
    </x:row>
    <x:row r="12">
      <x:c r="B12" s="2" t="s">
        <x:v>54</x:v>
      </x:c>
      <x:c r="C12" s="2"/>
      <x:c r="D12" s="29"/>
      <x:c r="E12" s="29"/>
      <x:c r="F12" s="29"/>
      <x:c r="G12" s="29"/>
      <x:c r="H12" s="29"/>
      <x:c r="I12" s="15" t="n">
        <x:f>(1+I15)/((1+I13)*(1+I14))-1</x:f>
        <x:v>0.020000000000000018</x:v>
      </x:c>
      <x:c r="J12" s="2"/>
    </x:row>
    <x:row r="13">
      <x:c r="B13" s="2" t="s">
        <x:v>55</x:v>
      </x:c>
      <x:c r="C13" s="2"/>
      <x:c r="D13" s="29"/>
      <x:c r="E13" s="29"/>
      <x:c r="F13" s="29"/>
      <x:c r="G13" s="29"/>
      <x:c r="H13" s="29"/>
      <x:c r="I13" s="30">
        <x:v>0</x:v>
      </x:c>
      <x:c r="J13" s="2"/>
    </x:row>
    <x:row r="14">
      <x:c r="B14" s="2" t="s">
        <x:v>56</x:v>
      </x:c>
      <x:c r="C14" s="2"/>
      <x:c r="D14" s="29"/>
      <x:c r="E14" s="29"/>
      <x:c r="F14" s="29"/>
      <x:c r="G14" s="29"/>
      <x:c r="H14" s="29"/>
      <x:c r="I14" s="30">
        <x:v>0</x:v>
      </x:c>
      <x:c r="J14" s="2"/>
    </x:row>
    <x:row r="15">
      <x:c r="B15" s="2" t="s">
        <x:v>57</x:v>
      </x:c>
      <x:c r="C15" s="2"/>
      <x:c r="D15" s="29"/>
      <x:c r="E15" s="29"/>
      <x:c r="F15" s="29"/>
      <x:c r="G15" s="29"/>
      <x:c r="H15" s="29"/>
      <x:c r="I15" s="15" t="n">
        <x:f>I9/D9-1</x:f>
        <x:v>0.020000000000000018</x:v>
      </x:c>
      <x:c r="J15" s="2"/>
    </x:row>
    <x:row r="16">
      <x:c r="B16" s="2"/>
      <x:c r="C16" s="2"/>
      <x:c r="D16" s="1"/>
      <x:c r="E16" s="1"/>
      <x:c r="F16" s="1"/>
      <x:c r="G16" s="1"/>
      <x:c r="H16" s="1"/>
      <x:c r="I16" s="3"/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 t="s">
        <x:v>71</x:v>
      </x:c>
      <x:c r="C18" s="2"/>
      <x:c r="D18" s="10">
        <x:v>1474</x:v>
      </x:c>
      <x:c r="E18" s="10">
        <x:v>1811</x:v>
      </x:c>
      <x:c r="F18" s="10">
        <x:v>1480</x:v>
      </x:c>
      <x:c r="G18" s="10">
        <x:v>1310</x:v>
      </x:c>
      <x:c r="H18" s="1" t="n">
        <x:f>SUM(D18:G18)</x:f>
        <x:v>6075</x:v>
      </x:c>
      <x:c r="I18" s="3" t="n">
        <x:f>D18*(1+I19)</x:f>
        <x:v>1518.22</x:v>
      </x:c>
      <x:c r="J18" s="2"/>
    </x:row>
    <x:row r="19">
      <x:c r="B19" s="2" t="s">
        <x:v>51</x:v>
      </x:c>
      <x:c r="C19" s="2"/>
      <x:c r="D19" s="29"/>
      <x:c r="E19" s="29"/>
      <x:c r="F19" s="29"/>
      <x:c r="G19" s="29"/>
      <x:c r="H19" s="29"/>
      <x:c r="I19" s="30">
        <x:v>0.03</x:v>
      </x:c>
      <x:c r="J19" s="2"/>
    </x:row>
    <x:row r="20">
      <x:c r="B20" s="2" t="s">
        <x:v>90</x:v>
      </x:c>
      <x:c r="C20" s="2"/>
      <x:c r="D20" s="1"/>
      <x:c r="E20" s="1" t="n">
        <x:f>E18-D18</x:f>
        <x:v>337</x:v>
      </x:c>
      <x:c r="F20" s="1" t="n">
        <x:f>F18-E18</x:f>
        <x:v>-331</x:v>
      </x:c>
      <x:c r="G20" s="1" t="n">
        <x:f>G18-F18</x:f>
        <x:v>-170</x:v>
      </x:c>
      <x:c r="H20" s="1"/>
      <x:c r="I20" s="3" t="n">
        <x:f>I18-G18</x:f>
        <x:v>208.22000000000003</x:v>
      </x:c>
      <x:c r="J20" s="2"/>
    </x:row>
    <x:row r="21">
      <x:c r="B21" s="2" t="s">
        <x:v>54</x:v>
      </x:c>
      <x:c r="C21" s="2"/>
      <x:c r="D21" s="29"/>
      <x:c r="E21" s="29"/>
      <x:c r="F21" s="29"/>
      <x:c r="G21" s="29"/>
      <x:c r="H21" s="29"/>
      <x:c r="I21" s="15" t="n">
        <x:f>(1+I24)/((1+I22)*(1+I23))-1</x:f>
        <x:v>0.030000000000000027</x:v>
      </x:c>
      <x:c r="J21" s="2"/>
    </x:row>
    <x:row r="22">
      <x:c r="B22" s="2" t="s">
        <x:v>55</x:v>
      </x:c>
      <x:c r="C22" s="2"/>
      <x:c r="D22" s="29"/>
      <x:c r="E22" s="29"/>
      <x:c r="F22" s="29"/>
      <x:c r="G22" s="29"/>
      <x:c r="H22" s="29"/>
      <x:c r="I22" s="30">
        <x:v>0</x:v>
      </x:c>
      <x:c r="J22" s="2"/>
    </x:row>
    <x:row r="23">
      <x:c r="B23" s="2" t="s">
        <x:v>56</x:v>
      </x:c>
      <x:c r="C23" s="2"/>
      <x:c r="D23" s="29"/>
      <x:c r="E23" s="29"/>
      <x:c r="F23" s="29"/>
      <x:c r="G23" s="29"/>
      <x:c r="H23" s="29"/>
      <x:c r="I23" s="30">
        <x:v>0</x:v>
      </x:c>
      <x:c r="J23" s="2"/>
    </x:row>
    <x:row r="24">
      <x:c r="B24" s="2" t="s">
        <x:v>57</x:v>
      </x:c>
      <x:c r="C24" s="2"/>
      <x:c r="D24" s="29"/>
      <x:c r="E24" s="29"/>
      <x:c r="F24" s="29"/>
      <x:c r="G24" s="29"/>
      <x:c r="H24" s="29"/>
      <x:c r="I24" s="15" t="n">
        <x:f>I18/D18-1</x:f>
        <x:v>0.030000000000000027</x:v>
      </x:c>
      <x:c r="J24" s="2"/>
    </x:row>
    <x:row r="25">
      <x:c r="B25" s="2"/>
      <x:c r="C25" s="2"/>
      <x:c r="D25" s="1"/>
      <x:c r="E25" s="1"/>
      <x:c r="F25" s="1"/>
      <x:c r="G25" s="1"/>
      <x:c r="H25" s="1"/>
      <x:c r="I25" s="3"/>
      <x:c r="J25" s="2"/>
    </x:row>
    <x:row r="26">
      <x:c r="B26" s="2"/>
      <x:c r="C26" s="2"/>
      <x:c r="D26" s="1"/>
      <x:c r="E26" s="1"/>
      <x:c r="F26" s="1"/>
      <x:c r="G26" s="1"/>
      <x:c r="H26" s="1"/>
      <x:c r="I26" s="3"/>
      <x:c r="J26" s="2"/>
    </x:row>
    <x:row r="27">
      <x:c r="B27" s="2" t="s">
        <x:v>72</x:v>
      </x:c>
      <x:c r="C27" s="2"/>
      <x:c r="D27" s="10">
        <x:v>327</x:v>
      </x:c>
      <x:c r="E27" s="10">
        <x:v>280</x:v>
      </x:c>
      <x:c r="F27" s="10">
        <x:v>220</x:v>
      </x:c>
      <x:c r="G27" s="10">
        <x:v>292</x:v>
      </x:c>
      <x:c r="H27" s="1" t="n">
        <x:f>SUM(D27:G27)</x:f>
        <x:v>1119</x:v>
      </x:c>
      <x:c r="I27" s="3" t="n">
        <x:f>D27*(1+I28)</x:f>
        <x:v>333.54</x:v>
      </x:c>
      <x:c r="J27" s="2"/>
    </x:row>
    <x:row r="28">
      <x:c r="B28" s="2" t="s">
        <x:v>51</x:v>
      </x:c>
      <x:c r="C28" s="2"/>
      <x:c r="D28" s="29"/>
      <x:c r="E28" s="29"/>
      <x:c r="F28" s="29"/>
      <x:c r="G28" s="29"/>
      <x:c r="H28" s="29"/>
      <x:c r="I28" s="30">
        <x:v>0.02</x:v>
      </x:c>
      <x:c r="J28" s="2"/>
    </x:row>
    <x:row r="29">
      <x:c r="B29" s="2" t="s">
        <x:v>90</x:v>
      </x:c>
      <x:c r="C29" s="2"/>
      <x:c r="D29" s="1"/>
      <x:c r="E29" s="1" t="n">
        <x:f>E27-D27</x:f>
        <x:v>-47</x:v>
      </x:c>
      <x:c r="F29" s="1" t="n">
        <x:f>F27-E27</x:f>
        <x:v>-60</x:v>
      </x:c>
      <x:c r="G29" s="1" t="n">
        <x:f>G27-F27</x:f>
        <x:v>72</x:v>
      </x:c>
      <x:c r="H29" s="1"/>
      <x:c r="I29" s="3" t="n">
        <x:f>I27-G27</x:f>
        <x:v>41.54000000000002</x:v>
      </x:c>
      <x:c r="J29" s="2"/>
    </x:row>
    <x:row r="30">
      <x:c r="B30" s="2" t="s">
        <x:v>54</x:v>
      </x:c>
      <x:c r="C30" s="2"/>
      <x:c r="D30" s="29"/>
      <x:c r="E30" s="29"/>
      <x:c r="F30" s="29"/>
      <x:c r="G30" s="29"/>
      <x:c r="H30" s="29"/>
      <x:c r="I30" s="15" t="n">
        <x:f>(1+I33)/((1+I31)*(1+I32))-1</x:f>
        <x:v>0.020000000000000018</x:v>
      </x:c>
      <x:c r="J30" s="2"/>
    </x:row>
    <x:row r="31">
      <x:c r="B31" s="2" t="s">
        <x:v>55</x:v>
      </x:c>
      <x:c r="C31" s="2"/>
      <x:c r="D31" s="29"/>
      <x:c r="E31" s="29"/>
      <x:c r="F31" s="29"/>
      <x:c r="G31" s="29"/>
      <x:c r="H31" s="29"/>
      <x:c r="I31" s="30">
        <x:v>0</x:v>
      </x:c>
      <x:c r="J31" s="2"/>
    </x:row>
    <x:row r="32">
      <x:c r="B32" s="2" t="s">
        <x:v>56</x:v>
      </x:c>
      <x:c r="C32" s="2"/>
      <x:c r="D32" s="29"/>
      <x:c r="E32" s="29"/>
      <x:c r="F32" s="29"/>
      <x:c r="G32" s="29"/>
      <x:c r="H32" s="29"/>
      <x:c r="I32" s="30">
        <x:v>0</x:v>
      </x:c>
      <x:c r="J32" s="2"/>
    </x:row>
    <x:row r="33">
      <x:c r="B33" s="2" t="s">
        <x:v>57</x:v>
      </x:c>
      <x:c r="C33" s="2"/>
      <x:c r="D33" s="29"/>
      <x:c r="E33" s="29"/>
      <x:c r="F33" s="29"/>
      <x:c r="G33" s="29"/>
      <x:c r="H33" s="29"/>
      <x:c r="I33" s="15" t="n">
        <x:f>I27/D27-1</x:f>
        <x:v>0.020000000000000018</x:v>
      </x:c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/>
      <x:c r="C35" s="2"/>
      <x:c r="D35" s="1"/>
      <x:c r="E35" s="1"/>
      <x:c r="F35" s="1"/>
      <x:c r="G35" s="1"/>
      <x:c r="H35" s="1"/>
      <x:c r="I35" s="3"/>
      <x:c r="J35" s="2"/>
    </x:row>
    <x:row r="36">
      <x:c r="B36" s="2"/>
      <x:c r="C36" s="2"/>
      <x:c r="D36" s="1"/>
      <x:c r="E36" s="1"/>
      <x:c r="F36" s="1"/>
      <x:c r="G36" s="1"/>
      <x:c r="H36" s="1"/>
      <x:c r="I36" s="3"/>
      <x:c r="J36" s="2"/>
    </x:row>
    <x:row r="37">
      <x:c r="B37" s="2"/>
      <x:c r="C37" s="2"/>
      <x:c r="D37" s="1"/>
      <x:c r="E37" s="1"/>
      <x:c r="F37" s="1"/>
      <x:c r="G37" s="1"/>
      <x:c r="H37" s="1"/>
      <x:c r="I37" s="3"/>
      <x:c r="J37" s="2"/>
    </x:row>
    <x:row r="38">
      <x:c r="B38" s="2"/>
      <x:c r="C38" s="2"/>
      <x:c r="D38" s="1"/>
      <x:c r="E38" s="1"/>
      <x:c r="F38" s="1"/>
      <x:c r="G38" s="1"/>
      <x:c r="H38" s="1"/>
      <x:c r="I38" s="3"/>
      <x:c r="J38" s="2"/>
    </x:row>
    <x:row r="39">
      <x:c r="B39" s="2"/>
      <x:c r="C39" s="2"/>
      <x:c r="D39" s="1"/>
      <x:c r="E39" s="1"/>
      <x:c r="F39" s="1"/>
      <x:c r="G39" s="1"/>
      <x:c r="H39" s="1"/>
      <x:c r="I39" s="3"/>
      <x:c r="J39" s="2"/>
    </x:row>
    <x:row r="40">
      <x:c r="B40" s="2"/>
      <x:c r="C40" s="2"/>
      <x:c r="D40" s="1"/>
      <x:c r="E40" s="1"/>
      <x:c r="F40" s="1"/>
      <x:c r="G40" s="1"/>
      <x:c r="H40" s="1"/>
      <x:c r="I40" s="3"/>
      <x:c r="J40" s="2"/>
    </x:row>
    <x:row r="41">
      <x:c r="B41" s="2"/>
      <x:c r="C41" s="2"/>
      <x:c r="D41" s="1"/>
      <x:c r="E41" s="1"/>
      <x:c r="F41" s="1"/>
      <x:c r="G41" s="1"/>
      <x:c r="H41" s="1"/>
      <x:c r="I41" s="3"/>
      <x:c r="J41" s="2"/>
    </x:row>
    <x:row r="42">
      <x:c r="B42" s="2"/>
      <x:c r="C42" s="2"/>
      <x:c r="D42" s="1"/>
      <x:c r="E42" s="1"/>
      <x:c r="F42" s="1"/>
      <x:c r="G42" s="1"/>
      <x:c r="H42" s="1"/>
      <x:c r="I42" s="3"/>
      <x:c r="J42" s="2"/>
    </x:row>
    <x:row r="43">
      <x:c r="B43" s="2"/>
      <x:c r="C43" s="2"/>
      <x:c r="D43" s="1"/>
      <x:c r="E43" s="1"/>
      <x:c r="F43" s="1"/>
      <x:c r="G43" s="1"/>
      <x:c r="H43" s="1"/>
      <x:c r="I43" s="3"/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  <x:row r="45">
      <x:c r="B45" s="14" t="s">
        <x:v>91</x:v>
      </x:c>
      <x:c r="C45" s="14"/>
      <x:c r="D45" s="18" t="n">
        <x:f>SUM(D9,D18,D27,D36)</x:f>
        <x:v>5020</x:v>
      </x:c>
      <x:c r="E45" s="18" t="n">
        <x:f>SUM(E9,E18,E27,E36)</x:f>
        <x:v>5633</x:v>
      </x:c>
      <x:c r="F45" s="18" t="n">
        <x:f>SUM(F9,F18,F27,F36)</x:f>
        <x:v>5026</x:v>
      </x:c>
      <x:c r="G45" s="18" t="n">
        <x:f>SUM(G9,G18,G27,G36)</x:f>
        <x:v>4832</x:v>
      </x:c>
      <x:c r="H45" s="18" t="n">
        <x:f>SUM(H9,H18,H27,H36)</x:f>
        <x:v>20511</x:v>
      </x:c>
      <x:c r="I45" s="31" t="n">
        <x:f>SUM(I9,I18,I27,I36)</x:f>
        <x:v>5135.14</x:v>
      </x:c>
      <x:c r="J45" s="2" t="s">
        <x:v>92</x:v>
      </x:c>
    </x:row>
    <x:row r="46">
      <x:c r="B46" s="2" t="s">
        <x:v>51</x:v>
      </x:c>
      <x:c r="C46" s="2"/>
      <x:c r="D46" s="29"/>
      <x:c r="E46" s="29"/>
      <x:c r="F46" s="29"/>
      <x:c r="G46" s="29"/>
      <x:c r="H46" s="29"/>
      <x:c r="I46" s="15" t="n">
        <x:f>I45/D45-1</x:f>
        <x:v>0.022936254980079784</x:v>
      </x:c>
      <x:c r="J46" s="2"/>
    </x:row>
    <x:row r="47">
      <x:c r="B47" s="2" t="s">
        <x:v>90</x:v>
      </x:c>
      <x:c r="C47" s="2"/>
      <x:c r="D47" s="1"/>
      <x:c r="E47" s="1" t="n">
        <x:f>E45-D45</x:f>
        <x:v>613</x:v>
      </x:c>
      <x:c r="F47" s="1" t="n">
        <x:f>F45-E45</x:f>
        <x:v>-607</x:v>
      </x:c>
      <x:c r="G47" s="1" t="n">
        <x:f>G45-F45</x:f>
        <x:v>-194</x:v>
      </x:c>
      <x:c r="H47" s="1"/>
      <x:c r="I47" s="3" t="n">
        <x:f>I45-G45</x:f>
        <x:v>303.1400000000003</x:v>
      </x:c>
      <x:c r="J47" s="2"/>
    </x:row>
    <x:row r="48">
      <x:c r="B48" s="2" t="s">
        <x:v>54</x:v>
      </x:c>
      <x:c r="C48" s="2"/>
      <x:c r="D48" s="29"/>
      <x:c r="E48" s="29"/>
      <x:c r="F48" s="29"/>
      <x:c r="G48" s="29"/>
      <x:c r="H48" s="29"/>
      <x:c r="I48" s="15" t="n">
        <x:f>(1+I51)/((1+I49)*(1+I50))-1</x:f>
        <x:v>0.022936254980079784</x:v>
      </x:c>
      <x:c r="J48" s="2"/>
    </x:row>
    <x:row r="49">
      <x:c r="B49" s="2" t="s">
        <x:v>55</x:v>
      </x:c>
      <x:c r="C49" s="2"/>
      <x:c r="D49" s="29"/>
      <x:c r="E49" s="29"/>
      <x:c r="F49" s="29"/>
      <x:c r="G49" s="29"/>
      <x:c r="H49" s="29"/>
      <x:c r="I49" s="30">
        <x:v>0</x:v>
      </x:c>
      <x:c r="J49" s="2"/>
    </x:row>
    <x:row r="50">
      <x:c r="B50" s="2" t="s">
        <x:v>56</x:v>
      </x:c>
      <x:c r="C50" s="2"/>
      <x:c r="D50" s="29"/>
      <x:c r="E50" s="29"/>
      <x:c r="F50" s="29"/>
      <x:c r="G50" s="29"/>
      <x:c r="H50" s="29"/>
      <x:c r="I50" s="30">
        <x:v>0</x:v>
      </x:c>
      <x:c r="J50" s="2"/>
    </x:row>
    <x:row r="51">
      <x:c r="B51" s="2" t="s">
        <x:v>57</x:v>
      </x:c>
      <x:c r="C51" s="2"/>
      <x:c r="D51" s="29"/>
      <x:c r="E51" s="29"/>
      <x:c r="F51" s="29"/>
      <x:c r="G51" s="29"/>
      <x:c r="H51" s="29"/>
      <x:c r="I51" s="15" t="n">
        <x:f>I45/D45-1</x:f>
        <x:v>0.022936254980079784</x:v>
      </x:c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14" t="s">
        <x:v>86</x:v>
      </x:c>
      <x:c r="C53" s="14"/>
      <x:c r="D53" s="25">
        <x:v>2736</x:v>
      </x:c>
      <x:c r="E53" s="25">
        <x:v>3550</x:v>
      </x:c>
      <x:c r="F53" s="25">
        <x:v>2768</x:v>
      </x:c>
      <x:c r="G53" s="25">
        <x:v>2904</x:v>
      </x:c>
      <x:c r="H53" s="18" t="n">
        <x:f>SUM(D53:G53)</x:f>
        <x:v>11958</x:v>
      </x:c>
      <x:c r="I53" s="31" t="n">
        <x:f>D53*(1+I54)</x:f>
        <x:v>2927.52</x:v>
      </x:c>
      <x:c r="J53" s="2" t="s">
        <x:v>93</x:v>
      </x:c>
    </x:row>
    <x:row r="54">
      <x:c r="B54" s="2" t="s">
        <x:v>51</x:v>
      </x:c>
      <x:c r="C54" s="2"/>
      <x:c r="D54" s="29"/>
      <x:c r="E54" s="29"/>
      <x:c r="F54" s="29"/>
      <x:c r="G54" s="29"/>
      <x:c r="H54" s="29"/>
      <x:c r="I54" s="30">
        <x:v>0.07</x:v>
      </x:c>
      <x:c r="J54" s="2"/>
    </x:row>
    <x:row r="55">
      <x:c r="B55" s="2" t="s">
        <x:v>90</x:v>
      </x:c>
      <x:c r="C55" s="2"/>
      <x:c r="D55" s="1"/>
      <x:c r="E55" s="1" t="n">
        <x:f>E53-D53</x:f>
        <x:v>814</x:v>
      </x:c>
      <x:c r="F55" s="1" t="n">
        <x:f>F53-E53</x:f>
        <x:v>-782</x:v>
      </x:c>
      <x:c r="G55" s="1" t="n">
        <x:f>G53-F53</x:f>
        <x:v>136</x:v>
      </x:c>
      <x:c r="H55" s="1"/>
      <x:c r="I55" s="3" t="n">
        <x:f>I53-G53</x:f>
        <x:v>23.519999999999982</x:v>
      </x:c>
      <x:c r="J55" s="2"/>
    </x:row>
    <x:row r="56">
      <x:c r="B56" s="2"/>
      <x:c r="C56" s="2"/>
      <x:c r="D56" s="1"/>
      <x:c r="E56" s="1"/>
      <x:c r="F56" s="1"/>
      <x:c r="G56" s="1"/>
      <x:c r="H56" s="1"/>
      <x:c r="I56" s="3"/>
      <x:c r="J56" s="2"/>
    </x:row>
    <x:row r="57">
      <x:c r="B57" s="2"/>
      <x:c r="C57" s="2"/>
      <x:c r="D57" s="1"/>
      <x:c r="E57" s="1"/>
      <x:c r="F57" s="1"/>
      <x:c r="G57" s="1"/>
      <x:c r="H57" s="1"/>
      <x:c r="I57" s="3"/>
      <x:c r="J57" s="2"/>
    </x:row>
    <x:row r="58">
      <x:c r="B58" s="14" t="s">
        <x:v>87</x:v>
      </x:c>
      <x:c r="C58" s="14"/>
      <x:c r="D58" s="25">
        <x:v>2284</x:v>
      </x:c>
      <x:c r="E58" s="25">
        <x:v>2083</x:v>
      </x:c>
      <x:c r="F58" s="25">
        <x:v>2258</x:v>
      </x:c>
      <x:c r="G58" s="25">
        <x:v>1928</x:v>
      </x:c>
      <x:c r="H58" s="18" t="n">
        <x:f>SUM(D58:G58)</x:f>
        <x:v>8553</x:v>
      </x:c>
      <x:c r="I58" s="31" t="n">
        <x:f>D58*(1+I59)</x:f>
        <x:v>2207.6200000000003</x:v>
      </x:c>
      <x:c r="J58" s="2"/>
    </x:row>
    <x:row r="59">
      <x:c r="B59" s="2" t="s">
        <x:v>51</x:v>
      </x:c>
      <x:c r="C59" s="2"/>
      <x:c r="D59" s="29"/>
      <x:c r="E59" s="29"/>
      <x:c r="F59" s="29"/>
      <x:c r="G59" s="29"/>
      <x:c r="H59" s="29"/>
      <x:c r="I59" s="15">
        <x:v>-0.03344133099824853</x:v>
      </x:c>
      <x:c r="J59" s="2" t="s">
        <x:v>94</x:v>
      </x:c>
    </x:row>
    <x:row r="60">
      <x:c r="B60" s="2" t="s">
        <x:v>90</x:v>
      </x:c>
      <x:c r="C60" s="2"/>
      <x:c r="D60" s="1"/>
      <x:c r="E60" s="1" t="n">
        <x:f>E58-D58</x:f>
        <x:v>-201</x:v>
      </x:c>
      <x:c r="F60" s="1" t="n">
        <x:f>F58-E58</x:f>
        <x:v>175</x:v>
      </x:c>
      <x:c r="G60" s="1" t="n">
        <x:f>G58-F58</x:f>
        <x:v>-330</x:v>
      </x:c>
      <x:c r="H60" s="1"/>
      <x:c r="I60" s="3" t="n">
        <x:f>I58-G58</x:f>
        <x:v>279.62000000000035</x:v>
      </x:c>
      <x:c r="J60" s="2"/>
    </x:row>
    <x:row r="61">
      <x:c r="B61" s="2"/>
      <x:c r="C61" s="2"/>
      <x:c r="D61" s="1"/>
      <x:c r="E61" s="1"/>
      <x:c r="F61" s="1"/>
      <x:c r="G61" s="1"/>
      <x:c r="H61" s="1"/>
      <x:c r="I61" s="3"/>
      <x:c r="J61" s="2"/>
    </x:row>
    <x:row r="62">
      <x:c r="B62" s="2"/>
      <x:c r="C62" s="2"/>
      <x:c r="D62" s="1"/>
      <x:c r="E62" s="1"/>
      <x:c r="F62" s="1"/>
      <x:c r="G62" s="1"/>
      <x:c r="H62" s="1"/>
      <x:c r="I62" s="3"/>
      <x:c r="J62" s="2"/>
    </x:row>
    <x:row r="63">
      <x:c r="B63" s="14" t="s">
        <x:v>95</x:v>
      </x:c>
      <x:c r="C63" s="14"/>
      <x:c r="D63" s="18"/>
      <x:c r="E63" s="18"/>
      <x:c r="F63" s="18"/>
      <x:c r="G63" s="18"/>
      <x:c r="H63" s="18" t="n">
        <x:f>SUM(D63:G63)</x:f>
        <x:v>0</x:v>
      </x:c>
      <x:c r="I63" s="31"/>
      <x:c r="J63" s="2"/>
    </x:row>
    <x:row r="64">
      <x:c r="B64" s="2"/>
      <x:c r="C64" s="2"/>
      <x:c r="D64" s="1"/>
      <x:c r="E64" s="1"/>
      <x:c r="F64" s="1"/>
      <x:c r="G64" s="1"/>
      <x:c r="H64" s="1"/>
      <x:c r="I64" s="3"/>
      <x:c r="J64" s="2"/>
    </x:row>
    <x:row r="65">
      <x:c r="B65" s="2"/>
      <x:c r="C65" s="2"/>
      <x:c r="D65" s="1"/>
      <x:c r="E65" s="1"/>
      <x:c r="F65" s="1"/>
      <x:c r="G65" s="1"/>
      <x:c r="H65" s="1"/>
      <x:c r="I65" s="3"/>
      <x:c r="J65" s="2"/>
    </x:row>
    <x:row r="66">
      <x:c r="B66" s="14" t="s">
        <x:v>79</x:v>
      </x:c>
      <x:c r="C66" s="14"/>
      <x:c r="D66" s="18" t="n">
        <x:f>D45-SUM(D53,D58,D63)</x:f>
        <x:v>0</x:v>
      </x:c>
      <x:c r="E66" s="18" t="n">
        <x:f>E45-SUM(E53,E58,E63)</x:f>
        <x:v>0</x:v>
      </x:c>
      <x:c r="F66" s="18" t="n">
        <x:f>F45-SUM(F53,F58,F63)</x:f>
        <x:v>0</x:v>
      </x:c>
      <x:c r="G66" s="18" t="n">
        <x:f>G45-SUM(G53,G58,G63)</x:f>
        <x:v>0</x:v>
      </x:c>
      <x:c r="H66" s="18" t="n">
        <x:f>H45-SUM(H53,H58,H63)</x:f>
        <x:v>0</x:v>
      </x:c>
      <x:c r="I66" s="31" t="n">
        <x:f>I45-SUM(I53,I58,I63)</x:f>
        <x:v>0</x:v>
      </x:c>
      <x:c r="J66" s="2"/>
    </x:row>
    <x:row r="67">
      <x:c r="B67" s="2"/>
      <x:c r="C67" s="2"/>
      <x:c r="D67" s="1"/>
      <x:c r="E67" s="1"/>
      <x:c r="F67" s="1"/>
      <x:c r="G67" s="1"/>
      <x:c r="H67" s="1"/>
      <x:c r="I67" s="3"/>
      <x:c r="J67" s="2"/>
    </x:row>
    <x:row r="68">
      <x:c r="B68" s="2"/>
      <x:c r="C68" s="2"/>
      <x:c r="D68" s="1"/>
      <x:c r="E68" s="1"/>
      <x:c r="F68" s="1"/>
      <x:c r="G68" s="1"/>
      <x:c r="H68" s="1"/>
      <x:c r="I68" s="3"/>
      <x:c r="J68" s="2"/>
    </x:row>
    <x:row r="69">
      <x:c r="B69" s="2"/>
      <x:c r="C69" s="2"/>
      <x:c r="D69" s="1"/>
      <x:c r="E69" s="1"/>
      <x:c r="F69" s="1"/>
      <x:c r="G69" s="1"/>
      <x:c r="H69" s="1"/>
      <x:c r="I69" s="3"/>
      <x:c r="J69" s="2"/>
    </x:row>
    <x:row r="70">
      <x:c r="B70" s="14" t="s">
        <x:v>96</x:v>
      </x:c>
      <x:c r="C70" s="14"/>
      <x:c r="D70" s="25">
        <x:v>1134</x:v>
      </x:c>
      <x:c r="E70" s="25">
        <x:v>1261</x:v>
      </x:c>
      <x:c r="F70" s="25">
        <x:v>981</x:v>
      </x:c>
      <x:c r="G70" s="25">
        <x:v>2000</x:v>
      </x:c>
      <x:c r="H70" s="18" t="n">
        <x:f>SUM(D70:G70)</x:f>
        <x:v>5376</x:v>
      </x:c>
      <x:c r="I70" s="31" t="n">
        <x:f>I45*I71</x:f>
        <x:v>1129.7308</x:v>
      </x:c>
      <x:c r="J70" s="2" t="s">
        <x:v>97</x:v>
      </x:c>
    </x:row>
    <x:row r="71">
      <x:c r="B71" s="2" t="s">
        <x:v>98</x:v>
      </x:c>
      <x:c r="C71" s="2"/>
      <x:c r="D71" s="29" t="n">
        <x:f>D70/D45</x:f>
        <x:v>0.22589641434262947</x:v>
      </x:c>
      <x:c r="E71" s="29" t="n">
        <x:f>E70/E45</x:f>
        <x:v>0.22385939996449494</x:v>
      </x:c>
      <x:c r="F71" s="29" t="n">
        <x:f>F70/F45</x:f>
        <x:v>0.1951850378034222</x:v>
      </x:c>
      <x:c r="G71" s="29" t="n">
        <x:f>G70/G45</x:f>
        <x:v>0.4139072847682119</x:v>
      </x:c>
      <x:c r="H71" s="29" t="n">
        <x:f>H70/H45</x:f>
        <x:v>0.26210326166447273</x:v>
      </x:c>
      <x:c r="I71" s="30">
        <x:v>0.22</x:v>
      </x:c>
      <x:c r="J71" s="2"/>
    </x:row>
    <x:row r="72">
      <x:c r="B72" s="2" t="s">
        <x:v>99</x:v>
      </x:c>
      <x:c r="C72" s="2"/>
      <x:c r="D72" s="1"/>
      <x:c r="E72" s="1"/>
      <x:c r="F72" s="1"/>
      <x:c r="G72" s="1"/>
      <x:c r="H72" s="1"/>
      <x:c r="I72" s="3" t="n">
        <x:f>10000*(I71-D71)</x:f>
        <x:v>-58.96414342629469</x:v>
      </x:c>
      <x:c r="J72" s="2"/>
    </x:row>
    <x:row r="73">
      <x:c r="B73" s="2"/>
      <x:c r="C73" s="2"/>
      <x:c r="D73" s="1"/>
      <x:c r="E73" s="1"/>
      <x:c r="F73" s="1"/>
      <x:c r="G73" s="1"/>
      <x:c r="H73" s="1"/>
      <x:c r="I73" s="3"/>
      <x:c r="J73" s="2"/>
    </x:row>
    <x:row r="74">
      <x:c r="B74" s="2" t="s">
        <x:v>100</x:v>
      </x:c>
      <x:c r="C74" s="2"/>
      <x:c r="D74" s="1"/>
      <x:c r="E74" s="1"/>
      <x:c r="F74" s="1"/>
      <x:c r="G74" s="1"/>
      <x:c r="H74" s="1"/>
      <x:c r="I74" s="3"/>
      <x:c r="J74" s="2" t="s">
        <x:v>101</x:v>
      </x:c>
    </x:row>
    <x:row r="75">
      <x:c r="B75" s="2"/>
      <x:c r="C75" s="2"/>
      <x:c r="D75" s="1"/>
      <x:c r="E75" s="1"/>
      <x:c r="F75" s="1"/>
      <x:c r="G75" s="1"/>
      <x:c r="H75" s="1"/>
      <x:c r="I75" s="3"/>
      <x:c r="J75" s="2"/>
    </x:row>
    <x:row r="76">
      <x:c r="B76" s="41" t="s">
        <x:v>102</x:v>
      </x:c>
      <x:c r="C76" s="41"/>
      <x:c r="D76" s="41"/>
      <x:c r="E76" s="41"/>
      <x:c r="F76" s="41"/>
      <x:c r="G76" s="41"/>
      <x:c r="H76" s="41"/>
      <x:c r="I76" s="41"/>
      <x:c r="J76" s="2"/>
    </x:row>
    <x:row r="77">
      <x:c r="B77" s="14" t="s">
        <x:v>86</x:v>
      </x:c>
      <x:c r="C77" s="14"/>
      <x:c r="D77" s="18" t="n">
        <x:f>D53</x:f>
        <x:v>2736</x:v>
      </x:c>
      <x:c r="E77" s="18" t="n">
        <x:f>E53</x:f>
        <x:v>3550</x:v>
      </x:c>
      <x:c r="F77" s="18" t="n">
        <x:f>F53</x:f>
        <x:v>2768</x:v>
      </x:c>
      <x:c r="G77" s="18" t="n">
        <x:f>G53</x:f>
        <x:v>2904</x:v>
      </x:c>
      <x:c r="H77" s="18" t="n">
        <x:f>H53</x:f>
        <x:v>11958</x:v>
      </x:c>
      <x:c r="I77" s="31" t="n">
        <x:f>I53</x:f>
        <x:v>2927.52</x:v>
      </x:c>
      <x:c r="J77" s="2" t="s">
        <x:v>103</x:v>
      </x:c>
    </x:row>
    <x:row r="78">
      <x:c r="B78" s="2" t="s">
        <x:v>82</x:v>
      </x:c>
      <x:c r="C78" s="2"/>
      <x:c r="D78" s="29"/>
      <x:c r="E78" s="29"/>
      <x:c r="F78" s="29"/>
      <x:c r="G78" s="29"/>
      <x:c r="H78" s="29"/>
      <x:c r="I78" s="15" t="n">
        <x:f>I77/D77-1</x:f>
        <x:v>0.07000000000000006</x:v>
      </x:c>
      <x:c r="J78" s="2"/>
    </x:row>
    <x:row r="79">
      <x:c r="B79" s="2" t="s">
        <x:v>83</x:v>
      </x:c>
      <x:c r="C79" s="2"/>
      <x:c r="D79" s="1"/>
      <x:c r="E79" s="1" t="n">
        <x:f>E77-D77</x:f>
        <x:v>814</x:v>
      </x:c>
      <x:c r="F79" s="1" t="n">
        <x:f>F77-E77</x:f>
        <x:v>-782</x:v>
      </x:c>
      <x:c r="G79" s="1" t="n">
        <x:f>G77-F77</x:f>
        <x:v>136</x:v>
      </x:c>
      <x:c r="H79" s="1"/>
      <x:c r="I79" s="3" t="n">
        <x:f>I77-G77</x:f>
        <x:v>23.519999999999982</x:v>
      </x:c>
      <x:c r="J79" s="2"/>
    </x:row>
    <x:row r="80">
      <x:c r="B80" s="2" t="s">
        <x:v>54</x:v>
      </x:c>
      <x:c r="C80" s="2"/>
      <x:c r="D80" s="29"/>
      <x:c r="E80" s="29"/>
      <x:c r="F80" s="29"/>
      <x:c r="G80" s="29"/>
      <x:c r="H80" s="29"/>
      <x:c r="I80" s="15" t="n">
        <x:f>(1+I83)/((1+I81)*(1+I82))-1</x:f>
        <x:v>0.07000000000000006</x:v>
      </x:c>
      <x:c r="J80" s="2"/>
    </x:row>
    <x:row r="81">
      <x:c r="B81" s="2" t="s">
        <x:v>55</x:v>
      </x:c>
      <x:c r="C81" s="2"/>
      <x:c r="D81" s="29"/>
      <x:c r="E81" s="29"/>
      <x:c r="F81" s="29"/>
      <x:c r="G81" s="29"/>
      <x:c r="H81" s="29"/>
      <x:c r="I81" s="15" t="n">
        <x:f>I49</x:f>
        <x:v>0</x:v>
      </x:c>
      <x:c r="J81" s="2"/>
    </x:row>
    <x:row r="82">
      <x:c r="B82" s="2" t="s">
        <x:v>56</x:v>
      </x:c>
      <x:c r="C82" s="2"/>
      <x:c r="D82" s="29"/>
      <x:c r="E82" s="29"/>
      <x:c r="F82" s="29"/>
      <x:c r="G82" s="29"/>
      <x:c r="H82" s="29"/>
      <x:c r="I82" s="15" t="n">
        <x:f>I50</x:f>
        <x:v>0</x:v>
      </x:c>
      <x:c r="J82" s="2"/>
    </x:row>
    <x:row r="83">
      <x:c r="B83" s="2" t="s">
        <x:v>57</x:v>
      </x:c>
      <x:c r="C83" s="2"/>
      <x:c r="D83" s="29"/>
      <x:c r="E83" s="29"/>
      <x:c r="F83" s="29"/>
      <x:c r="G83" s="29"/>
      <x:c r="H83" s="29"/>
      <x:c r="I83" s="15" t="n">
        <x:f>I78</x:f>
        <x:v>0.07000000000000006</x:v>
      </x:c>
      <x:c r="J83" s="2"/>
    </x:row>
    <x:row r="84">
      <x:c r="B84" s="2" t="s">
        <x:v>104</x:v>
      </x:c>
      <x:c r="C84" s="2"/>
      <x:c r="D84" s="29" t="n">
        <x:f>D77/D45</x:f>
        <x:v>0.5450199203187251</x:v>
      </x:c>
      <x:c r="E84" s="29" t="n">
        <x:f>E77/E45</x:f>
        <x:v>0.6302148056097994</x:v>
      </x:c>
      <x:c r="F84" s="29" t="n">
        <x:f>F77/F45</x:f>
        <x:v>0.5507361719060884</x:v>
      </x:c>
      <x:c r="G84" s="29" t="n">
        <x:f>G77/G45</x:f>
        <x:v>0.6009933774834437</x:v>
      </x:c>
      <x:c r="H84" s="29" t="n">
        <x:f>H77/H45</x:f>
        <x:v>0.5830042416264444</x:v>
      </x:c>
      <x:c r="I84" s="15" t="n">
        <x:f>I77/I45</x:f>
        <x:v>0.5700954599095642</x:v>
      </x:c>
      <x:c r="J84" s="2"/>
    </x:row>
    <x:row r="85">
      <x:c r="B85" s="14" t="s">
        <x:v>87</x:v>
      </x:c>
      <x:c r="C85" s="14"/>
      <x:c r="D85" s="18" t="n">
        <x:f>D58</x:f>
        <x:v>2284</x:v>
      </x:c>
      <x:c r="E85" s="18" t="n">
        <x:f>E58</x:f>
        <x:v>2083</x:v>
      </x:c>
      <x:c r="F85" s="18" t="n">
        <x:f>F58</x:f>
        <x:v>2258</x:v>
      </x:c>
      <x:c r="G85" s="18" t="n">
        <x:f>G58</x:f>
        <x:v>1928</x:v>
      </x:c>
      <x:c r="H85" s="18" t="n">
        <x:f>H58</x:f>
        <x:v>8553</x:v>
      </x:c>
      <x:c r="I85" s="31" t="n">
        <x:f>I58</x:f>
        <x:v>2207.6200000000003</x:v>
      </x:c>
      <x:c r="J85" s="2" t="s">
        <x:v>103</x:v>
      </x:c>
    </x:row>
    <x:row r="86">
      <x:c r="B86" s="2" t="s">
        <x:v>82</x:v>
      </x:c>
      <x:c r="C86" s="2"/>
      <x:c r="D86" s="29"/>
      <x:c r="E86" s="29"/>
      <x:c r="F86" s="29"/>
      <x:c r="G86" s="29"/>
      <x:c r="H86" s="29"/>
      <x:c r="I86" s="15" t="n">
        <x:f>I85/D85-1</x:f>
        <x:v>-0.03344133099824853</x:v>
      </x:c>
      <x:c r="J86" s="2"/>
    </x:row>
    <x:row r="87">
      <x:c r="B87" s="2" t="s">
        <x:v>83</x:v>
      </x:c>
      <x:c r="C87" s="2"/>
      <x:c r="D87" s="1"/>
      <x:c r="E87" s="1" t="n">
        <x:f>E85-D85</x:f>
        <x:v>-201</x:v>
      </x:c>
      <x:c r="F87" s="1" t="n">
        <x:f>F85-E85</x:f>
        <x:v>175</x:v>
      </x:c>
      <x:c r="G87" s="1" t="n">
        <x:f>G85-F85</x:f>
        <x:v>-330</x:v>
      </x:c>
      <x:c r="H87" s="1"/>
      <x:c r="I87" s="3" t="n">
        <x:f>I85-G85</x:f>
        <x:v>279.62000000000035</x:v>
      </x:c>
      <x:c r="J87" s="2"/>
    </x:row>
    <x:row r="88">
      <x:c r="B88" s="2" t="s">
        <x:v>54</x:v>
      </x:c>
      <x:c r="C88" s="2"/>
      <x:c r="D88" s="29"/>
      <x:c r="E88" s="29"/>
      <x:c r="F88" s="29"/>
      <x:c r="G88" s="29"/>
      <x:c r="H88" s="29"/>
      <x:c r="I88" s="15" t="n">
        <x:f>(1+I91)/((1+I89)*(1+I90))-1</x:f>
        <x:v>-0.03344133099824853</x:v>
      </x:c>
      <x:c r="J88" s="2"/>
    </x:row>
    <x:row r="89">
      <x:c r="B89" s="2" t="s">
        <x:v>55</x:v>
      </x:c>
      <x:c r="C89" s="2"/>
      <x:c r="D89" s="29"/>
      <x:c r="E89" s="29"/>
      <x:c r="F89" s="29"/>
      <x:c r="G89" s="29"/>
      <x:c r="H89" s="29"/>
      <x:c r="I89" s="15" t="n">
        <x:f>I49</x:f>
        <x:v>0</x:v>
      </x:c>
      <x:c r="J89" s="2"/>
    </x:row>
    <x:row r="90">
      <x:c r="B90" s="2" t="s">
        <x:v>56</x:v>
      </x:c>
      <x:c r="C90" s="2"/>
      <x:c r="D90" s="29"/>
      <x:c r="E90" s="29"/>
      <x:c r="F90" s="29"/>
      <x:c r="G90" s="29"/>
      <x:c r="H90" s="29"/>
      <x:c r="I90" s="15" t="n">
        <x:f>I50</x:f>
        <x:v>0</x:v>
      </x:c>
      <x:c r="J90" s="2"/>
    </x:row>
    <x:row r="91">
      <x:c r="B91" s="2" t="s">
        <x:v>57</x:v>
      </x:c>
      <x:c r="C91" s="2"/>
      <x:c r="D91" s="29"/>
      <x:c r="E91" s="29"/>
      <x:c r="F91" s="29"/>
      <x:c r="G91" s="29"/>
      <x:c r="H91" s="29"/>
      <x:c r="I91" s="15" t="n">
        <x:f>I86</x:f>
        <x:v>-0.03344133099824853</x:v>
      </x:c>
      <x:c r="J91" s="2"/>
    </x:row>
    <x:row r="92">
      <x:c r="B92" s="2" t="s">
        <x:v>104</x:v>
      </x:c>
      <x:c r="C92" s="2"/>
      <x:c r="D92" s="29" t="n">
        <x:f>D85/D45</x:f>
        <x:v>0.4549800796812749</x:v>
      </x:c>
      <x:c r="E92" s="29" t="n">
        <x:f>E85/E45</x:f>
        <x:v>0.3697851943902006</x:v>
      </x:c>
      <x:c r="F92" s="29" t="n">
        <x:f>F85/F45</x:f>
        <x:v>0.44926382809391163</x:v>
      </x:c>
      <x:c r="G92" s="29" t="n">
        <x:f>G85/G45</x:f>
        <x:v>0.3990066225165563</x:v>
      </x:c>
      <x:c r="H92" s="29" t="n">
        <x:f>H85/H45</x:f>
        <x:v>0.4169957583735557</x:v>
      </x:c>
      <x:c r="I92" s="15" t="n">
        <x:f>I85/I45</x:f>
        <x:v>0.4299045400904357</x:v>
      </x:c>
      <x:c r="J9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105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70</x:v>
      </x:c>
      <x:c r="C9" s="2"/>
      <x:c r="D9" s="10">
        <x:v>2021</x:v>
      </x:c>
      <x:c r="E9" s="10">
        <x:v>2012</x:v>
      </x:c>
      <x:c r="F9" s="10">
        <x:v>1789</x:v>
      </x:c>
      <x:c r="G9" s="10">
        <x:v>1821</x:v>
      </x:c>
      <x:c r="H9" s="1" t="n">
        <x:f>SUM(D9:G9)</x:f>
        <x:v>7643</x:v>
      </x:c>
      <x:c r="I9" s="3" t="n">
        <x:f>D9*(1+I10)</x:f>
        <x:v>1879.53</x:v>
      </x:c>
      <x:c r="J9" s="2" t="s">
        <x:v>89</x:v>
      </x:c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30">
        <x:v>-0.07</x:v>
      </x:c>
      <x:c r="J10" s="2"/>
    </x:row>
    <x:row r="11">
      <x:c r="B11" s="2" t="s">
        <x:v>90</x:v>
      </x:c>
      <x:c r="C11" s="2"/>
      <x:c r="D11" s="1"/>
      <x:c r="E11" s="1" t="n">
        <x:f>E9-D9</x:f>
        <x:v>-9</x:v>
      </x:c>
      <x:c r="F11" s="1" t="n">
        <x:f>F9-E9</x:f>
        <x:v>-223</x:v>
      </x:c>
      <x:c r="G11" s="1" t="n">
        <x:f>G9-F9</x:f>
        <x:v>32</x:v>
      </x:c>
      <x:c r="H11" s="1"/>
      <x:c r="I11" s="3" t="n">
        <x:f>I9-G9</x:f>
        <x:v>58.52999999999997</x:v>
      </x:c>
      <x:c r="J11" s="2"/>
    </x:row>
    <x:row r="12">
      <x:c r="B12" s="2" t="s">
        <x:v>54</x:v>
      </x:c>
      <x:c r="C12" s="2"/>
      <x:c r="D12" s="29"/>
      <x:c r="E12" s="29"/>
      <x:c r="F12" s="29"/>
      <x:c r="G12" s="29"/>
      <x:c r="H12" s="29"/>
      <x:c r="I12" s="15" t="n">
        <x:f>(1+I15)/((1+I13)*(1+I14))-1</x:f>
        <x:v>-0.07000000000000006</x:v>
      </x:c>
      <x:c r="J12" s="2"/>
    </x:row>
    <x:row r="13">
      <x:c r="B13" s="2" t="s">
        <x:v>55</x:v>
      </x:c>
      <x:c r="C13" s="2"/>
      <x:c r="D13" s="29"/>
      <x:c r="E13" s="29"/>
      <x:c r="F13" s="29"/>
      <x:c r="G13" s="29"/>
      <x:c r="H13" s="29"/>
      <x:c r="I13" s="30">
        <x:v>0</x:v>
      </x:c>
      <x:c r="J13" s="2"/>
    </x:row>
    <x:row r="14">
      <x:c r="B14" s="2" t="s">
        <x:v>56</x:v>
      </x:c>
      <x:c r="C14" s="2"/>
      <x:c r="D14" s="29"/>
      <x:c r="E14" s="29"/>
      <x:c r="F14" s="29"/>
      <x:c r="G14" s="29"/>
      <x:c r="H14" s="29"/>
      <x:c r="I14" s="30">
        <x:v>0</x:v>
      </x:c>
      <x:c r="J14" s="2"/>
    </x:row>
    <x:row r="15">
      <x:c r="B15" s="2" t="s">
        <x:v>57</x:v>
      </x:c>
      <x:c r="C15" s="2"/>
      <x:c r="D15" s="29"/>
      <x:c r="E15" s="29"/>
      <x:c r="F15" s="29"/>
      <x:c r="G15" s="29"/>
      <x:c r="H15" s="29"/>
      <x:c r="I15" s="15" t="n">
        <x:f>I9/D9-1</x:f>
        <x:v>-0.07000000000000006</x:v>
      </x:c>
      <x:c r="J15" s="2"/>
    </x:row>
    <x:row r="16">
      <x:c r="B16" s="2"/>
      <x:c r="C16" s="2"/>
      <x:c r="D16" s="1"/>
      <x:c r="E16" s="1"/>
      <x:c r="F16" s="1"/>
      <x:c r="G16" s="1"/>
      <x:c r="H16" s="1"/>
      <x:c r="I16" s="3"/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 t="s">
        <x:v>71</x:v>
      </x:c>
      <x:c r="C18" s="2"/>
      <x:c r="D18" s="10">
        <x:v>1106</x:v>
      </x:c>
      <x:c r="E18" s="10">
        <x:v>1196</x:v>
      </x:c>
      <x:c r="F18" s="10">
        <x:v>926</x:v>
      </x:c>
      <x:c r="G18" s="10">
        <x:v>982</x:v>
      </x:c>
      <x:c r="H18" s="1" t="n">
        <x:f>SUM(D18:G18)</x:f>
        <x:v>4210</x:v>
      </x:c>
      <x:c r="I18" s="3" t="n">
        <x:f>D18*(1+I19)</x:f>
        <x:v>1061.76</x:v>
      </x:c>
      <x:c r="J18" s="2"/>
    </x:row>
    <x:row r="19">
      <x:c r="B19" s="2" t="s">
        <x:v>51</x:v>
      </x:c>
      <x:c r="C19" s="2"/>
      <x:c r="D19" s="29"/>
      <x:c r="E19" s="29"/>
      <x:c r="F19" s="29"/>
      <x:c r="G19" s="29"/>
      <x:c r="H19" s="29"/>
      <x:c r="I19" s="30">
        <x:v>-0.04</x:v>
      </x:c>
      <x:c r="J19" s="2"/>
    </x:row>
    <x:row r="20">
      <x:c r="B20" s="2" t="s">
        <x:v>90</x:v>
      </x:c>
      <x:c r="C20" s="2"/>
      <x:c r="D20" s="1"/>
      <x:c r="E20" s="1" t="n">
        <x:f>E18-D18</x:f>
        <x:v>90</x:v>
      </x:c>
      <x:c r="F20" s="1" t="n">
        <x:f>F18-E18</x:f>
        <x:v>-270</x:v>
      </x:c>
      <x:c r="G20" s="1" t="n">
        <x:f>G18-F18</x:f>
        <x:v>56</x:v>
      </x:c>
      <x:c r="H20" s="1"/>
      <x:c r="I20" s="3" t="n">
        <x:f>I18-G18</x:f>
        <x:v>79.75999999999999</x:v>
      </x:c>
      <x:c r="J20" s="2"/>
    </x:row>
    <x:row r="21">
      <x:c r="B21" s="2" t="s">
        <x:v>54</x:v>
      </x:c>
      <x:c r="C21" s="2"/>
      <x:c r="D21" s="29"/>
      <x:c r="E21" s="29"/>
      <x:c r="F21" s="29"/>
      <x:c r="G21" s="29"/>
      <x:c r="H21" s="29"/>
      <x:c r="I21" s="15" t="n">
        <x:f>(1+I24)/((1+I22)*(1+I23))-1</x:f>
        <x:v>-0.040000000000000036</x:v>
      </x:c>
      <x:c r="J21" s="2"/>
    </x:row>
    <x:row r="22">
      <x:c r="B22" s="2" t="s">
        <x:v>55</x:v>
      </x:c>
      <x:c r="C22" s="2"/>
      <x:c r="D22" s="29"/>
      <x:c r="E22" s="29"/>
      <x:c r="F22" s="29"/>
      <x:c r="G22" s="29"/>
      <x:c r="H22" s="29"/>
      <x:c r="I22" s="30">
        <x:v>0</x:v>
      </x:c>
      <x:c r="J22" s="2"/>
    </x:row>
    <x:row r="23">
      <x:c r="B23" s="2" t="s">
        <x:v>56</x:v>
      </x:c>
      <x:c r="C23" s="2"/>
      <x:c r="D23" s="29"/>
      <x:c r="E23" s="29"/>
      <x:c r="F23" s="29"/>
      <x:c r="G23" s="29"/>
      <x:c r="H23" s="29"/>
      <x:c r="I23" s="30">
        <x:v>0</x:v>
      </x:c>
      <x:c r="J23" s="2"/>
    </x:row>
    <x:row r="24">
      <x:c r="B24" s="2" t="s">
        <x:v>57</x:v>
      </x:c>
      <x:c r="C24" s="2"/>
      <x:c r="D24" s="29"/>
      <x:c r="E24" s="29"/>
      <x:c r="F24" s="29"/>
      <x:c r="G24" s="29"/>
      <x:c r="H24" s="29"/>
      <x:c r="I24" s="15" t="n">
        <x:f>I18/D18-1</x:f>
        <x:v>-0.040000000000000036</x:v>
      </x:c>
      <x:c r="J24" s="2"/>
    </x:row>
    <x:row r="25">
      <x:c r="B25" s="2"/>
      <x:c r="C25" s="2"/>
      <x:c r="D25" s="1"/>
      <x:c r="E25" s="1"/>
      <x:c r="F25" s="1"/>
      <x:c r="G25" s="1"/>
      <x:c r="H25" s="1"/>
      <x:c r="I25" s="3"/>
      <x:c r="J25" s="2"/>
    </x:row>
    <x:row r="26">
      <x:c r="B26" s="2"/>
      <x:c r="C26" s="2"/>
      <x:c r="D26" s="1"/>
      <x:c r="E26" s="1"/>
      <x:c r="F26" s="1"/>
      <x:c r="G26" s="1"/>
      <x:c r="H26" s="1"/>
      <x:c r="I26" s="3"/>
      <x:c r="J26" s="2"/>
    </x:row>
    <x:row r="27">
      <x:c r="B27" s="2" t="s">
        <x:v>72</x:v>
      </x:c>
      <x:c r="C27" s="2"/>
      <x:c r="D27" s="10">
        <x:v>204</x:v>
      </x:c>
      <x:c r="E27" s="10">
        <x:v>184</x:v>
      </x:c>
      <x:c r="F27" s="10">
        <x:v>159</x:v>
      </x:c>
      <x:c r="G27" s="10">
        <x:v>172</x:v>
      </x:c>
      <x:c r="H27" s="1" t="n">
        <x:f>SUM(D27:G27)</x:f>
        <x:v>719</x:v>
      </x:c>
      <x:c r="I27" s="3" t="n">
        <x:f>D27*(1+I28)</x:f>
        <x:v>193.79999999999998</x:v>
      </x:c>
      <x:c r="J27" s="2"/>
    </x:row>
    <x:row r="28">
      <x:c r="B28" s="2" t="s">
        <x:v>51</x:v>
      </x:c>
      <x:c r="C28" s="2"/>
      <x:c r="D28" s="29"/>
      <x:c r="E28" s="29"/>
      <x:c r="F28" s="29"/>
      <x:c r="G28" s="29"/>
      <x:c r="H28" s="29"/>
      <x:c r="I28" s="30">
        <x:v>-0.05</x:v>
      </x:c>
      <x:c r="J28" s="2"/>
    </x:row>
    <x:row r="29">
      <x:c r="B29" s="2" t="s">
        <x:v>90</x:v>
      </x:c>
      <x:c r="C29" s="2"/>
      <x:c r="D29" s="1"/>
      <x:c r="E29" s="1" t="n">
        <x:f>E27-D27</x:f>
        <x:v>-20</x:v>
      </x:c>
      <x:c r="F29" s="1" t="n">
        <x:f>F27-E27</x:f>
        <x:v>-25</x:v>
      </x:c>
      <x:c r="G29" s="1" t="n">
        <x:f>G27-F27</x:f>
        <x:v>13</x:v>
      </x:c>
      <x:c r="H29" s="1"/>
      <x:c r="I29" s="3" t="n">
        <x:f>I27-G27</x:f>
        <x:v>21.799999999999983</x:v>
      </x:c>
      <x:c r="J29" s="2"/>
    </x:row>
    <x:row r="30">
      <x:c r="B30" s="2" t="s">
        <x:v>54</x:v>
      </x:c>
      <x:c r="C30" s="2"/>
      <x:c r="D30" s="29"/>
      <x:c r="E30" s="29"/>
      <x:c r="F30" s="29"/>
      <x:c r="G30" s="29"/>
      <x:c r="H30" s="29"/>
      <x:c r="I30" s="15" t="n">
        <x:f>(1+I33)/((1+I31)*(1+I32))-1</x:f>
        <x:v>-0.050000000000000044</x:v>
      </x:c>
      <x:c r="J30" s="2"/>
    </x:row>
    <x:row r="31">
      <x:c r="B31" s="2" t="s">
        <x:v>55</x:v>
      </x:c>
      <x:c r="C31" s="2"/>
      <x:c r="D31" s="29"/>
      <x:c r="E31" s="29"/>
      <x:c r="F31" s="29"/>
      <x:c r="G31" s="29"/>
      <x:c r="H31" s="29"/>
      <x:c r="I31" s="30">
        <x:v>0</x:v>
      </x:c>
      <x:c r="J31" s="2"/>
    </x:row>
    <x:row r="32">
      <x:c r="B32" s="2" t="s">
        <x:v>56</x:v>
      </x:c>
      <x:c r="C32" s="2"/>
      <x:c r="D32" s="29"/>
      <x:c r="E32" s="29"/>
      <x:c r="F32" s="29"/>
      <x:c r="G32" s="29"/>
      <x:c r="H32" s="29"/>
      <x:c r="I32" s="30">
        <x:v>0</x:v>
      </x:c>
      <x:c r="J32" s="2"/>
    </x:row>
    <x:row r="33">
      <x:c r="B33" s="2" t="s">
        <x:v>57</x:v>
      </x:c>
      <x:c r="C33" s="2"/>
      <x:c r="D33" s="29"/>
      <x:c r="E33" s="29"/>
      <x:c r="F33" s="29"/>
      <x:c r="G33" s="29"/>
      <x:c r="H33" s="29"/>
      <x:c r="I33" s="15" t="n">
        <x:f>I27/D27-1</x:f>
        <x:v>-0.050000000000000044</x:v>
      </x:c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/>
      <x:c r="C35" s="2"/>
      <x:c r="D35" s="1"/>
      <x:c r="E35" s="1"/>
      <x:c r="F35" s="1"/>
      <x:c r="G35" s="1"/>
      <x:c r="H35" s="1"/>
      <x:c r="I35" s="3"/>
      <x:c r="J35" s="2"/>
    </x:row>
    <x:row r="36">
      <x:c r="B36" s="2"/>
      <x:c r="C36" s="2"/>
      <x:c r="D36" s="1"/>
      <x:c r="E36" s="1"/>
      <x:c r="F36" s="1"/>
      <x:c r="G36" s="1"/>
      <x:c r="H36" s="1"/>
      <x:c r="I36" s="3"/>
      <x:c r="J36" s="2"/>
    </x:row>
    <x:row r="37">
      <x:c r="B37" s="2"/>
      <x:c r="C37" s="2"/>
      <x:c r="D37" s="1"/>
      <x:c r="E37" s="1"/>
      <x:c r="F37" s="1"/>
      <x:c r="G37" s="1"/>
      <x:c r="H37" s="1"/>
      <x:c r="I37" s="3"/>
      <x:c r="J37" s="2"/>
    </x:row>
    <x:row r="38">
      <x:c r="B38" s="2"/>
      <x:c r="C38" s="2"/>
      <x:c r="D38" s="1"/>
      <x:c r="E38" s="1"/>
      <x:c r="F38" s="1"/>
      <x:c r="G38" s="1"/>
      <x:c r="H38" s="1"/>
      <x:c r="I38" s="3"/>
      <x:c r="J38" s="2"/>
    </x:row>
    <x:row r="39">
      <x:c r="B39" s="2"/>
      <x:c r="C39" s="2"/>
      <x:c r="D39" s="1"/>
      <x:c r="E39" s="1"/>
      <x:c r="F39" s="1"/>
      <x:c r="G39" s="1"/>
      <x:c r="H39" s="1"/>
      <x:c r="I39" s="3"/>
      <x:c r="J39" s="2"/>
    </x:row>
    <x:row r="40">
      <x:c r="B40" s="2"/>
      <x:c r="C40" s="2"/>
      <x:c r="D40" s="1"/>
      <x:c r="E40" s="1"/>
      <x:c r="F40" s="1"/>
      <x:c r="G40" s="1"/>
      <x:c r="H40" s="1"/>
      <x:c r="I40" s="3"/>
      <x:c r="J40" s="2"/>
    </x:row>
    <x:row r="41">
      <x:c r="B41" s="2"/>
      <x:c r="C41" s="2"/>
      <x:c r="D41" s="1"/>
      <x:c r="E41" s="1"/>
      <x:c r="F41" s="1"/>
      <x:c r="G41" s="1"/>
      <x:c r="H41" s="1"/>
      <x:c r="I41" s="3"/>
      <x:c r="J41" s="2"/>
    </x:row>
    <x:row r="42">
      <x:c r="B42" s="2"/>
      <x:c r="C42" s="2"/>
      <x:c r="D42" s="1"/>
      <x:c r="E42" s="1"/>
      <x:c r="F42" s="1"/>
      <x:c r="G42" s="1"/>
      <x:c r="H42" s="1"/>
      <x:c r="I42" s="3"/>
      <x:c r="J42" s="2"/>
    </x:row>
    <x:row r="43">
      <x:c r="B43" s="2"/>
      <x:c r="C43" s="2"/>
      <x:c r="D43" s="1"/>
      <x:c r="E43" s="1"/>
      <x:c r="F43" s="1"/>
      <x:c r="G43" s="1"/>
      <x:c r="H43" s="1"/>
      <x:c r="I43" s="3"/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  <x:row r="45">
      <x:c r="B45" s="14" t="s">
        <x:v>91</x:v>
      </x:c>
      <x:c r="C45" s="14"/>
      <x:c r="D45" s="18" t="n">
        <x:f>SUM(D9,D18,D27,D36)</x:f>
        <x:v>3331</x:v>
      </x:c>
      <x:c r="E45" s="18" t="n">
        <x:f>SUM(E9,E18,E27,E36)</x:f>
        <x:v>3392</x:v>
      </x:c>
      <x:c r="F45" s="18" t="n">
        <x:f>SUM(F9,F18,F27,F36)</x:f>
        <x:v>2874</x:v>
      </x:c>
      <x:c r="G45" s="18" t="n">
        <x:f>SUM(G9,G18,G27,G36)</x:f>
        <x:v>2975</x:v>
      </x:c>
      <x:c r="H45" s="18" t="n">
        <x:f>SUM(H9,H18,H27,H36)</x:f>
        <x:v>12572</x:v>
      </x:c>
      <x:c r="I45" s="31" t="n">
        <x:f>SUM(I9,I18,I27,I36)</x:f>
        <x:v>3135.09</x:v>
      </x:c>
      <x:c r="J45" s="2" t="s">
        <x:v>92</x:v>
      </x:c>
    </x:row>
    <x:row r="46">
      <x:c r="B46" s="2" t="s">
        <x:v>51</x:v>
      </x:c>
      <x:c r="C46" s="2"/>
      <x:c r="D46" s="29"/>
      <x:c r="E46" s="29"/>
      <x:c r="F46" s="29"/>
      <x:c r="G46" s="29"/>
      <x:c r="H46" s="29"/>
      <x:c r="I46" s="15" t="n">
        <x:f>I45/D45-1</x:f>
        <x:v>-0.05881416991894317</x:v>
      </x:c>
      <x:c r="J46" s="2"/>
    </x:row>
    <x:row r="47">
      <x:c r="B47" s="2" t="s">
        <x:v>90</x:v>
      </x:c>
      <x:c r="C47" s="2"/>
      <x:c r="D47" s="1"/>
      <x:c r="E47" s="1" t="n">
        <x:f>E45-D45</x:f>
        <x:v>61</x:v>
      </x:c>
      <x:c r="F47" s="1" t="n">
        <x:f>F45-E45</x:f>
        <x:v>-518</x:v>
      </x:c>
      <x:c r="G47" s="1" t="n">
        <x:f>G45-F45</x:f>
        <x:v>101</x:v>
      </x:c>
      <x:c r="H47" s="1"/>
      <x:c r="I47" s="3" t="n">
        <x:f>I45-G45</x:f>
        <x:v>160.09000000000015</x:v>
      </x:c>
      <x:c r="J47" s="2"/>
    </x:row>
    <x:row r="48">
      <x:c r="B48" s="2" t="s">
        <x:v>54</x:v>
      </x:c>
      <x:c r="C48" s="2"/>
      <x:c r="D48" s="29"/>
      <x:c r="E48" s="29"/>
      <x:c r="F48" s="29"/>
      <x:c r="G48" s="29"/>
      <x:c r="H48" s="29"/>
      <x:c r="I48" s="15" t="n">
        <x:f>(1+I51)/((1+I49)*(1+I50))-1</x:f>
        <x:v>-0.05881416991894317</x:v>
      </x:c>
      <x:c r="J48" s="2"/>
    </x:row>
    <x:row r="49">
      <x:c r="B49" s="2" t="s">
        <x:v>55</x:v>
      </x:c>
      <x:c r="C49" s="2"/>
      <x:c r="D49" s="29"/>
      <x:c r="E49" s="29"/>
      <x:c r="F49" s="29"/>
      <x:c r="G49" s="29"/>
      <x:c r="H49" s="29"/>
      <x:c r="I49" s="30">
        <x:v>0</x:v>
      </x:c>
      <x:c r="J49" s="2"/>
    </x:row>
    <x:row r="50">
      <x:c r="B50" s="2" t="s">
        <x:v>56</x:v>
      </x:c>
      <x:c r="C50" s="2"/>
      <x:c r="D50" s="29"/>
      <x:c r="E50" s="29"/>
      <x:c r="F50" s="29"/>
      <x:c r="G50" s="29"/>
      <x:c r="H50" s="29"/>
      <x:c r="I50" s="30">
        <x:v>0</x:v>
      </x:c>
      <x:c r="J50" s="2"/>
    </x:row>
    <x:row r="51">
      <x:c r="B51" s="2" t="s">
        <x:v>57</x:v>
      </x:c>
      <x:c r="C51" s="2"/>
      <x:c r="D51" s="29"/>
      <x:c r="E51" s="29"/>
      <x:c r="F51" s="29"/>
      <x:c r="G51" s="29"/>
      <x:c r="H51" s="29"/>
      <x:c r="I51" s="15" t="n">
        <x:f>I45/D45-1</x:f>
        <x:v>-0.05881416991894317</x:v>
      </x:c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14" t="s">
        <x:v>86</x:v>
      </x:c>
      <x:c r="C53" s="14"/>
      <x:c r="D53" s="25">
        <x:v>2261</x:v>
      </x:c>
      <x:c r="E53" s="25">
        <x:v>2188</x:v>
      </x:c>
      <x:c r="F53" s="25">
        <x:v>1919</x:v>
      </x:c>
      <x:c r="G53" s="25">
        <x:v>2093</x:v>
      </x:c>
      <x:c r="H53" s="18" t="n">
        <x:f>SUM(D53:G53)</x:f>
        <x:v>8461</x:v>
      </x:c>
      <x:c r="I53" s="31" t="n">
        <x:f>D53*(1+I54)</x:f>
        <x:v>2147.95</x:v>
      </x:c>
      <x:c r="J53" s="2" t="s">
        <x:v>93</x:v>
      </x:c>
    </x:row>
    <x:row r="54">
      <x:c r="B54" s="2" t="s">
        <x:v>51</x:v>
      </x:c>
      <x:c r="C54" s="2"/>
      <x:c r="D54" s="29"/>
      <x:c r="E54" s="29"/>
      <x:c r="F54" s="29"/>
      <x:c r="G54" s="29"/>
      <x:c r="H54" s="29"/>
      <x:c r="I54" s="30">
        <x:v>-0.05</x:v>
      </x:c>
      <x:c r="J54" s="2"/>
    </x:row>
    <x:row r="55">
      <x:c r="B55" s="2" t="s">
        <x:v>90</x:v>
      </x:c>
      <x:c r="C55" s="2"/>
      <x:c r="D55" s="1"/>
      <x:c r="E55" s="1" t="n">
        <x:f>E53-D53</x:f>
        <x:v>-73</x:v>
      </x:c>
      <x:c r="F55" s="1" t="n">
        <x:f>F53-E53</x:f>
        <x:v>-269</x:v>
      </x:c>
      <x:c r="G55" s="1" t="n">
        <x:f>G53-F53</x:f>
        <x:v>174</x:v>
      </x:c>
      <x:c r="H55" s="1"/>
      <x:c r="I55" s="3" t="n">
        <x:f>I53-G53</x:f>
        <x:v>54.94999999999982</x:v>
      </x:c>
      <x:c r="J55" s="2"/>
    </x:row>
    <x:row r="56">
      <x:c r="B56" s="2"/>
      <x:c r="C56" s="2"/>
      <x:c r="D56" s="1"/>
      <x:c r="E56" s="1"/>
      <x:c r="F56" s="1"/>
      <x:c r="G56" s="1"/>
      <x:c r="H56" s="1"/>
      <x:c r="I56" s="3"/>
      <x:c r="J56" s="2"/>
    </x:row>
    <x:row r="57">
      <x:c r="B57" s="2"/>
      <x:c r="C57" s="2"/>
      <x:c r="D57" s="1"/>
      <x:c r="E57" s="1"/>
      <x:c r="F57" s="1"/>
      <x:c r="G57" s="1"/>
      <x:c r="H57" s="1"/>
      <x:c r="I57" s="3"/>
      <x:c r="J57" s="2"/>
    </x:row>
    <x:row r="58">
      <x:c r="B58" s="14" t="s">
        <x:v>87</x:v>
      </x:c>
      <x:c r="C58" s="14"/>
      <x:c r="D58" s="25">
        <x:v>1070</x:v>
      </x:c>
      <x:c r="E58" s="25">
        <x:v>1204</x:v>
      </x:c>
      <x:c r="F58" s="25">
        <x:v>955</x:v>
      </x:c>
      <x:c r="G58" s="25">
        <x:v>882</x:v>
      </x:c>
      <x:c r="H58" s="18" t="n">
        <x:f>SUM(D58:G58)</x:f>
        <x:v>4111</x:v>
      </x:c>
      <x:c r="I58" s="31" t="n">
        <x:f>D58*(1+I59)</x:f>
        <x:v>987.1400000000003</x:v>
      </x:c>
      <x:c r="J58" s="2"/>
    </x:row>
    <x:row r="59">
      <x:c r="B59" s="2" t="s">
        <x:v>51</x:v>
      </x:c>
      <x:c r="C59" s="2"/>
      <x:c r="D59" s="29"/>
      <x:c r="E59" s="29"/>
      <x:c r="F59" s="29"/>
      <x:c r="G59" s="29"/>
      <x:c r="H59" s="29"/>
      <x:c r="I59" s="15">
        <x:v>-0.07743925233644833</x:v>
      </x:c>
      <x:c r="J59" s="2" t="s">
        <x:v>94</x:v>
      </x:c>
    </x:row>
    <x:row r="60">
      <x:c r="B60" s="2" t="s">
        <x:v>90</x:v>
      </x:c>
      <x:c r="C60" s="2"/>
      <x:c r="D60" s="1"/>
      <x:c r="E60" s="1" t="n">
        <x:f>E58-D58</x:f>
        <x:v>134</x:v>
      </x:c>
      <x:c r="F60" s="1" t="n">
        <x:f>F58-E58</x:f>
        <x:v>-249</x:v>
      </x:c>
      <x:c r="G60" s="1" t="n">
        <x:f>G58-F58</x:f>
        <x:v>-73</x:v>
      </x:c>
      <x:c r="H60" s="1"/>
      <x:c r="I60" s="3" t="n">
        <x:f>I58-G58</x:f>
        <x:v>105.14000000000033</x:v>
      </x:c>
      <x:c r="J60" s="2"/>
    </x:row>
    <x:row r="61">
      <x:c r="B61" s="2"/>
      <x:c r="C61" s="2"/>
      <x:c r="D61" s="1"/>
      <x:c r="E61" s="1"/>
      <x:c r="F61" s="1"/>
      <x:c r="G61" s="1"/>
      <x:c r="H61" s="1"/>
      <x:c r="I61" s="3"/>
      <x:c r="J61" s="2"/>
    </x:row>
    <x:row r="62">
      <x:c r="B62" s="2"/>
      <x:c r="C62" s="2"/>
      <x:c r="D62" s="1"/>
      <x:c r="E62" s="1"/>
      <x:c r="F62" s="1"/>
      <x:c r="G62" s="1"/>
      <x:c r="H62" s="1"/>
      <x:c r="I62" s="3"/>
      <x:c r="J62" s="2"/>
    </x:row>
    <x:row r="63">
      <x:c r="B63" s="14" t="s">
        <x:v>95</x:v>
      </x:c>
      <x:c r="C63" s="14"/>
      <x:c r="D63" s="18"/>
      <x:c r="E63" s="18"/>
      <x:c r="F63" s="18"/>
      <x:c r="G63" s="18"/>
      <x:c r="H63" s="18" t="n">
        <x:f>SUM(D63:G63)</x:f>
        <x:v>0</x:v>
      </x:c>
      <x:c r="I63" s="31"/>
      <x:c r="J63" s="2"/>
    </x:row>
    <x:row r="64">
      <x:c r="B64" s="2"/>
      <x:c r="C64" s="2"/>
      <x:c r="D64" s="1"/>
      <x:c r="E64" s="1"/>
      <x:c r="F64" s="1"/>
      <x:c r="G64" s="1"/>
      <x:c r="H64" s="1"/>
      <x:c r="I64" s="3"/>
      <x:c r="J64" s="2"/>
    </x:row>
    <x:row r="65">
      <x:c r="B65" s="2"/>
      <x:c r="C65" s="2"/>
      <x:c r="D65" s="1"/>
      <x:c r="E65" s="1"/>
      <x:c r="F65" s="1"/>
      <x:c r="G65" s="1"/>
      <x:c r="H65" s="1"/>
      <x:c r="I65" s="3"/>
      <x:c r="J65" s="2"/>
    </x:row>
    <x:row r="66">
      <x:c r="B66" s="14" t="s">
        <x:v>79</x:v>
      </x:c>
      <x:c r="C66" s="14"/>
      <x:c r="D66" s="18" t="n">
        <x:f>D45-SUM(D53,D58,D63)</x:f>
        <x:v>0</x:v>
      </x:c>
      <x:c r="E66" s="18" t="n">
        <x:f>E45-SUM(E53,E58,E63)</x:f>
        <x:v>0</x:v>
      </x:c>
      <x:c r="F66" s="18" t="n">
        <x:f>F45-SUM(F53,F58,F63)</x:f>
        <x:v>0</x:v>
      </x:c>
      <x:c r="G66" s="18" t="n">
        <x:f>G45-SUM(G53,G58,G63)</x:f>
        <x:v>0</x:v>
      </x:c>
      <x:c r="H66" s="18" t="n">
        <x:f>H45-SUM(H53,H58,H63)</x:f>
        <x:v>0</x:v>
      </x:c>
      <x:c r="I66" s="31" t="n">
        <x:f>I45-SUM(I53,I58,I63)</x:f>
        <x:v>0</x:v>
      </x:c>
      <x:c r="J66" s="2"/>
    </x:row>
    <x:row r="67">
      <x:c r="B67" s="2"/>
      <x:c r="C67" s="2"/>
      <x:c r="D67" s="1"/>
      <x:c r="E67" s="1"/>
      <x:c r="F67" s="1"/>
      <x:c r="G67" s="1"/>
      <x:c r="H67" s="1"/>
      <x:c r="I67" s="3"/>
      <x:c r="J67" s="2"/>
    </x:row>
    <x:row r="68">
      <x:c r="B68" s="2"/>
      <x:c r="C68" s="2"/>
      <x:c r="D68" s="1"/>
      <x:c r="E68" s="1"/>
      <x:c r="F68" s="1"/>
      <x:c r="G68" s="1"/>
      <x:c r="H68" s="1"/>
      <x:c r="I68" s="3"/>
      <x:c r="J68" s="2"/>
    </x:row>
    <x:row r="69">
      <x:c r="B69" s="2"/>
      <x:c r="C69" s="2"/>
      <x:c r="D69" s="1"/>
      <x:c r="E69" s="1"/>
      <x:c r="F69" s="1"/>
      <x:c r="G69" s="1"/>
      <x:c r="H69" s="1"/>
      <x:c r="I69" s="3"/>
      <x:c r="J69" s="2"/>
    </x:row>
    <x:row r="70">
      <x:c r="B70" s="14" t="s">
        <x:v>96</x:v>
      </x:c>
      <x:c r="C70" s="14"/>
      <x:c r="D70" s="25">
        <x:v>735</x:v>
      </x:c>
      <x:c r="E70" s="25">
        <x:v>733</x:v>
      </x:c>
      <x:c r="F70" s="25">
        <x:v>515</x:v>
      </x:c>
      <x:c r="G70" s="25">
        <x:v>434</x:v>
      </x:c>
      <x:c r="H70" s="18" t="n">
        <x:f>SUM(D70:G70)</x:f>
        <x:v>2417</x:v>
      </x:c>
      <x:c r="I70" s="31" t="n">
        <x:f>I45*I71</x:f>
        <x:v>438.91260000000005</x:v>
      </x:c>
      <x:c r="J70" s="2" t="s">
        <x:v>97</x:v>
      </x:c>
    </x:row>
    <x:row r="71">
      <x:c r="B71" s="2" t="s">
        <x:v>98</x:v>
      </x:c>
      <x:c r="C71" s="2"/>
      <x:c r="D71" s="29" t="n">
        <x:f>D70/D45</x:f>
        <x:v>0.2206544581206845</x:v>
      </x:c>
      <x:c r="E71" s="29" t="n">
        <x:f>E70/E45</x:f>
        <x:v>0.21609669811320756</x:v>
      </x:c>
      <x:c r="F71" s="29" t="n">
        <x:f>F70/F45</x:f>
        <x:v>0.1791927627000696</x:v>
      </x:c>
      <x:c r="G71" s="29" t="n">
        <x:f>G70/G45</x:f>
        <x:v>0.14588235294117646</x:v>
      </x:c>
      <x:c r="H71" s="29" t="n">
        <x:f>H70/H45</x:f>
        <x:v>0.19225262488068723</x:v>
      </x:c>
      <x:c r="I71" s="30">
        <x:v>0.14</x:v>
      </x:c>
      <x:c r="J71" s="2"/>
    </x:row>
    <x:row r="72">
      <x:c r="B72" s="2" t="s">
        <x:v>99</x:v>
      </x:c>
      <x:c r="C72" s="2"/>
      <x:c r="D72" s="1"/>
      <x:c r="E72" s="1"/>
      <x:c r="F72" s="1"/>
      <x:c r="G72" s="1"/>
      <x:c r="H72" s="1"/>
      <x:c r="I72" s="3" t="n">
        <x:f>10000*(I71-D71)</x:f>
        <x:v>-806.5445812068448</x:v>
      </x:c>
      <x:c r="J72" s="2"/>
    </x:row>
    <x:row r="73">
      <x:c r="B73" s="2"/>
      <x:c r="C73" s="2"/>
      <x:c r="D73" s="1"/>
      <x:c r="E73" s="1"/>
      <x:c r="F73" s="1"/>
      <x:c r="G73" s="1"/>
      <x:c r="H73" s="1"/>
      <x:c r="I73" s="3"/>
      <x:c r="J73" s="2"/>
    </x:row>
    <x:row r="74">
      <x:c r="B74" s="2" t="s">
        <x:v>100</x:v>
      </x:c>
      <x:c r="C74" s="2"/>
      <x:c r="D74" s="1"/>
      <x:c r="E74" s="1"/>
      <x:c r="F74" s="1"/>
      <x:c r="G74" s="1"/>
      <x:c r="H74" s="1"/>
      <x:c r="I74" s="3"/>
      <x:c r="J74" s="2" t="s">
        <x:v>101</x:v>
      </x:c>
    </x:row>
    <x:row r="75">
      <x:c r="B75" s="2"/>
      <x:c r="C75" s="2"/>
      <x:c r="D75" s="1"/>
      <x:c r="E75" s="1"/>
      <x:c r="F75" s="1"/>
      <x:c r="G75" s="1"/>
      <x:c r="H75" s="1"/>
      <x:c r="I75" s="3"/>
      <x:c r="J75" s="2"/>
    </x:row>
    <x:row r="76">
      <x:c r="B76" s="41" t="s">
        <x:v>102</x:v>
      </x:c>
      <x:c r="C76" s="41"/>
      <x:c r="D76" s="41"/>
      <x:c r="E76" s="41"/>
      <x:c r="F76" s="41"/>
      <x:c r="G76" s="41"/>
      <x:c r="H76" s="41"/>
      <x:c r="I76" s="41"/>
      <x:c r="J76" s="2"/>
    </x:row>
    <x:row r="77">
      <x:c r="B77" s="14" t="s">
        <x:v>86</x:v>
      </x:c>
      <x:c r="C77" s="14"/>
      <x:c r="D77" s="18" t="n">
        <x:f>D53</x:f>
        <x:v>2261</x:v>
      </x:c>
      <x:c r="E77" s="18" t="n">
        <x:f>E53</x:f>
        <x:v>2188</x:v>
      </x:c>
      <x:c r="F77" s="18" t="n">
        <x:f>F53</x:f>
        <x:v>1919</x:v>
      </x:c>
      <x:c r="G77" s="18" t="n">
        <x:f>G53</x:f>
        <x:v>2093</x:v>
      </x:c>
      <x:c r="H77" s="18" t="n">
        <x:f>H53</x:f>
        <x:v>8461</x:v>
      </x:c>
      <x:c r="I77" s="31" t="n">
        <x:f>I53</x:f>
        <x:v>2147.95</x:v>
      </x:c>
      <x:c r="J77" s="2" t="s">
        <x:v>103</x:v>
      </x:c>
    </x:row>
    <x:row r="78">
      <x:c r="B78" s="2" t="s">
        <x:v>82</x:v>
      </x:c>
      <x:c r="C78" s="2"/>
      <x:c r="D78" s="29"/>
      <x:c r="E78" s="29"/>
      <x:c r="F78" s="29"/>
      <x:c r="G78" s="29"/>
      <x:c r="H78" s="29"/>
      <x:c r="I78" s="15" t="n">
        <x:f>I77/D77-1</x:f>
        <x:v>-0.050000000000000044</x:v>
      </x:c>
      <x:c r="J78" s="2"/>
    </x:row>
    <x:row r="79">
      <x:c r="B79" s="2" t="s">
        <x:v>83</x:v>
      </x:c>
      <x:c r="C79" s="2"/>
      <x:c r="D79" s="1"/>
      <x:c r="E79" s="1" t="n">
        <x:f>E77-D77</x:f>
        <x:v>-73</x:v>
      </x:c>
      <x:c r="F79" s="1" t="n">
        <x:f>F77-E77</x:f>
        <x:v>-269</x:v>
      </x:c>
      <x:c r="G79" s="1" t="n">
        <x:f>G77-F77</x:f>
        <x:v>174</x:v>
      </x:c>
      <x:c r="H79" s="1"/>
      <x:c r="I79" s="3" t="n">
        <x:f>I77-G77</x:f>
        <x:v>54.94999999999982</x:v>
      </x:c>
      <x:c r="J79" s="2"/>
    </x:row>
    <x:row r="80">
      <x:c r="B80" s="2" t="s">
        <x:v>54</x:v>
      </x:c>
      <x:c r="C80" s="2"/>
      <x:c r="D80" s="29"/>
      <x:c r="E80" s="29"/>
      <x:c r="F80" s="29"/>
      <x:c r="G80" s="29"/>
      <x:c r="H80" s="29"/>
      <x:c r="I80" s="15" t="n">
        <x:f>(1+I83)/((1+I81)*(1+I82))-1</x:f>
        <x:v>-0.050000000000000044</x:v>
      </x:c>
      <x:c r="J80" s="2"/>
    </x:row>
    <x:row r="81">
      <x:c r="B81" s="2" t="s">
        <x:v>55</x:v>
      </x:c>
      <x:c r="C81" s="2"/>
      <x:c r="D81" s="29"/>
      <x:c r="E81" s="29"/>
      <x:c r="F81" s="29"/>
      <x:c r="G81" s="29"/>
      <x:c r="H81" s="29"/>
      <x:c r="I81" s="15" t="n">
        <x:f>I49</x:f>
        <x:v>0</x:v>
      </x:c>
      <x:c r="J81" s="2"/>
    </x:row>
    <x:row r="82">
      <x:c r="B82" s="2" t="s">
        <x:v>56</x:v>
      </x:c>
      <x:c r="C82" s="2"/>
      <x:c r="D82" s="29"/>
      <x:c r="E82" s="29"/>
      <x:c r="F82" s="29"/>
      <x:c r="G82" s="29"/>
      <x:c r="H82" s="29"/>
      <x:c r="I82" s="15" t="n">
        <x:f>I50</x:f>
        <x:v>0</x:v>
      </x:c>
      <x:c r="J82" s="2"/>
    </x:row>
    <x:row r="83">
      <x:c r="B83" s="2" t="s">
        <x:v>57</x:v>
      </x:c>
      <x:c r="C83" s="2"/>
      <x:c r="D83" s="29"/>
      <x:c r="E83" s="29"/>
      <x:c r="F83" s="29"/>
      <x:c r="G83" s="29"/>
      <x:c r="H83" s="29"/>
      <x:c r="I83" s="15" t="n">
        <x:f>I78</x:f>
        <x:v>-0.050000000000000044</x:v>
      </x:c>
      <x:c r="J83" s="2"/>
    </x:row>
    <x:row r="84">
      <x:c r="B84" s="2" t="s">
        <x:v>104</x:v>
      </x:c>
      <x:c r="C84" s="2"/>
      <x:c r="D84" s="29" t="n">
        <x:f>D77/D45</x:f>
        <x:v>0.6787751425998199</x:v>
      </x:c>
      <x:c r="E84" s="29" t="n">
        <x:f>E77/E45</x:f>
        <x:v>0.6450471698113207</x:v>
      </x:c>
      <x:c r="F84" s="29" t="n">
        <x:f>F77/F45</x:f>
        <x:v>0.6677105080027835</x:v>
      </x:c>
      <x:c r="G84" s="29" t="n">
        <x:f>G77/G45</x:f>
        <x:v>0.7035294117647058</x:v>
      </x:c>
      <x:c r="H84" s="29" t="n">
        <x:f>H77/H45</x:f>
        <x:v>0.6730034998409163</x:v>
      </x:c>
      <x:c r="I84" s="15" t="n">
        <x:f>I77/I45</x:f>
        <x:v>0.6851318462946836</x:v>
      </x:c>
      <x:c r="J84" s="2"/>
    </x:row>
    <x:row r="85">
      <x:c r="B85" s="14" t="s">
        <x:v>87</x:v>
      </x:c>
      <x:c r="C85" s="14"/>
      <x:c r="D85" s="18" t="n">
        <x:f>D58</x:f>
        <x:v>1070</x:v>
      </x:c>
      <x:c r="E85" s="18" t="n">
        <x:f>E58</x:f>
        <x:v>1204</x:v>
      </x:c>
      <x:c r="F85" s="18" t="n">
        <x:f>F58</x:f>
        <x:v>955</x:v>
      </x:c>
      <x:c r="G85" s="18" t="n">
        <x:f>G58</x:f>
        <x:v>882</x:v>
      </x:c>
      <x:c r="H85" s="18" t="n">
        <x:f>H58</x:f>
        <x:v>4111</x:v>
      </x:c>
      <x:c r="I85" s="31" t="n">
        <x:f>I58</x:f>
        <x:v>987.1400000000003</x:v>
      </x:c>
      <x:c r="J85" s="2" t="s">
        <x:v>103</x:v>
      </x:c>
    </x:row>
    <x:row r="86">
      <x:c r="B86" s="2" t="s">
        <x:v>82</x:v>
      </x:c>
      <x:c r="C86" s="2"/>
      <x:c r="D86" s="29"/>
      <x:c r="E86" s="29"/>
      <x:c r="F86" s="29"/>
      <x:c r="G86" s="29"/>
      <x:c r="H86" s="29"/>
      <x:c r="I86" s="15" t="n">
        <x:f>I85/D85-1</x:f>
        <x:v>-0.07743925233644833</x:v>
      </x:c>
      <x:c r="J86" s="2"/>
    </x:row>
    <x:row r="87">
      <x:c r="B87" s="2" t="s">
        <x:v>83</x:v>
      </x:c>
      <x:c r="C87" s="2"/>
      <x:c r="D87" s="1"/>
      <x:c r="E87" s="1" t="n">
        <x:f>E85-D85</x:f>
        <x:v>134</x:v>
      </x:c>
      <x:c r="F87" s="1" t="n">
        <x:f>F85-E85</x:f>
        <x:v>-249</x:v>
      </x:c>
      <x:c r="G87" s="1" t="n">
        <x:f>G85-F85</x:f>
        <x:v>-73</x:v>
      </x:c>
      <x:c r="H87" s="1"/>
      <x:c r="I87" s="3" t="n">
        <x:f>I85-G85</x:f>
        <x:v>105.14000000000033</x:v>
      </x:c>
      <x:c r="J87" s="2"/>
    </x:row>
    <x:row r="88">
      <x:c r="B88" s="2" t="s">
        <x:v>54</x:v>
      </x:c>
      <x:c r="C88" s="2"/>
      <x:c r="D88" s="29"/>
      <x:c r="E88" s="29"/>
      <x:c r="F88" s="29"/>
      <x:c r="G88" s="29"/>
      <x:c r="H88" s="29"/>
      <x:c r="I88" s="15" t="n">
        <x:f>(1+I91)/((1+I89)*(1+I90))-1</x:f>
        <x:v>-0.07743925233644833</x:v>
      </x:c>
      <x:c r="J88" s="2"/>
    </x:row>
    <x:row r="89">
      <x:c r="B89" s="2" t="s">
        <x:v>55</x:v>
      </x:c>
      <x:c r="C89" s="2"/>
      <x:c r="D89" s="29"/>
      <x:c r="E89" s="29"/>
      <x:c r="F89" s="29"/>
      <x:c r="G89" s="29"/>
      <x:c r="H89" s="29"/>
      <x:c r="I89" s="15" t="n">
        <x:f>I49</x:f>
        <x:v>0</x:v>
      </x:c>
      <x:c r="J89" s="2"/>
    </x:row>
    <x:row r="90">
      <x:c r="B90" s="2" t="s">
        <x:v>56</x:v>
      </x:c>
      <x:c r="C90" s="2"/>
      <x:c r="D90" s="29"/>
      <x:c r="E90" s="29"/>
      <x:c r="F90" s="29"/>
      <x:c r="G90" s="29"/>
      <x:c r="H90" s="29"/>
      <x:c r="I90" s="15" t="n">
        <x:f>I50</x:f>
        <x:v>0</x:v>
      </x:c>
      <x:c r="J90" s="2"/>
    </x:row>
    <x:row r="91">
      <x:c r="B91" s="2" t="s">
        <x:v>57</x:v>
      </x:c>
      <x:c r="C91" s="2"/>
      <x:c r="D91" s="29"/>
      <x:c r="E91" s="29"/>
      <x:c r="F91" s="29"/>
      <x:c r="G91" s="29"/>
      <x:c r="H91" s="29"/>
      <x:c r="I91" s="15" t="n">
        <x:f>I86</x:f>
        <x:v>-0.07743925233644833</x:v>
      </x:c>
      <x:c r="J91" s="2"/>
    </x:row>
    <x:row r="92">
      <x:c r="B92" s="2" t="s">
        <x:v>104</x:v>
      </x:c>
      <x:c r="C92" s="2"/>
      <x:c r="D92" s="29" t="n">
        <x:f>D85/D45</x:f>
        <x:v>0.32122485740018014</x:v>
      </x:c>
      <x:c r="E92" s="29" t="n">
        <x:f>E85/E45</x:f>
        <x:v>0.35495283018867924</x:v>
      </x:c>
      <x:c r="F92" s="29" t="n">
        <x:f>F85/F45</x:f>
        <x:v>0.3322894919972164</x:v>
      </x:c>
      <x:c r="G92" s="29" t="n">
        <x:f>G85/G45</x:f>
        <x:v>0.2964705882352941</x:v>
      </x:c>
      <x:c r="H92" s="29" t="n">
        <x:f>H85/H45</x:f>
        <x:v>0.32699650015908366</x:v>
      </x:c>
      <x:c r="I92" s="15" t="n">
        <x:f>I85/I45</x:f>
        <x:v>0.31486815370531634</x:v>
      </x:c>
      <x:c r="J92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106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70</x:v>
      </x:c>
      <x:c r="C9" s="2"/>
      <x:c r="D9" s="10">
        <x:v>1109</x:v>
      </x:c>
      <x:c r="E9" s="10">
        <x:v>954</x:v>
      </x:c>
      <x:c r="F9" s="10">
        <x:v>1187</x:v>
      </x:c>
      <x:c r="G9" s="10">
        <x:v>938</x:v>
      </x:c>
      <x:c r="H9" s="1" t="n">
        <x:f>SUM(D9:G9)</x:f>
        <x:v>4188</x:v>
      </x:c>
      <x:c r="I9" s="3" t="n">
        <x:f>D9*(1+I10)</x:f>
        <x:v>909.3800000000001</x:v>
      </x:c>
      <x:c r="J9" s="2" t="s">
        <x:v>89</x:v>
      </x:c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30">
        <x:v>-0.18</x:v>
      </x:c>
      <x:c r="J10" s="2"/>
    </x:row>
    <x:row r="11">
      <x:c r="B11" s="2" t="s">
        <x:v>90</x:v>
      </x:c>
      <x:c r="C11" s="2"/>
      <x:c r="D11" s="1"/>
      <x:c r="E11" s="1" t="n">
        <x:f>E9-D9</x:f>
        <x:v>-155</x:v>
      </x:c>
      <x:c r="F11" s="1" t="n">
        <x:f>F9-E9</x:f>
        <x:v>233</x:v>
      </x:c>
      <x:c r="G11" s="1" t="n">
        <x:f>G9-F9</x:f>
        <x:v>-249</x:v>
      </x:c>
      <x:c r="H11" s="1"/>
      <x:c r="I11" s="3" t="n">
        <x:f>I9-G9</x:f>
        <x:v>-28.61999999999989</x:v>
      </x:c>
      <x:c r="J11" s="2"/>
    </x:row>
    <x:row r="12">
      <x:c r="B12" s="2" t="s">
        <x:v>54</x:v>
      </x:c>
      <x:c r="C12" s="2"/>
      <x:c r="D12" s="29"/>
      <x:c r="E12" s="29"/>
      <x:c r="F12" s="29"/>
      <x:c r="G12" s="29"/>
      <x:c r="H12" s="29"/>
      <x:c r="I12" s="15" t="n">
        <x:f>(1+I15)/((1+I13)*(1+I14))-1</x:f>
        <x:v>-0.17999999999999994</x:v>
      </x:c>
      <x:c r="J12" s="2"/>
    </x:row>
    <x:row r="13">
      <x:c r="B13" s="2" t="s">
        <x:v>55</x:v>
      </x:c>
      <x:c r="C13" s="2"/>
      <x:c r="D13" s="29"/>
      <x:c r="E13" s="29"/>
      <x:c r="F13" s="29"/>
      <x:c r="G13" s="29"/>
      <x:c r="H13" s="29"/>
      <x:c r="I13" s="30">
        <x:v>0</x:v>
      </x:c>
      <x:c r="J13" s="2"/>
    </x:row>
    <x:row r="14">
      <x:c r="B14" s="2" t="s">
        <x:v>56</x:v>
      </x:c>
      <x:c r="C14" s="2"/>
      <x:c r="D14" s="29"/>
      <x:c r="E14" s="29"/>
      <x:c r="F14" s="29"/>
      <x:c r="G14" s="29"/>
      <x:c r="H14" s="29"/>
      <x:c r="I14" s="30">
        <x:v>0</x:v>
      </x:c>
      <x:c r="J14" s="2"/>
    </x:row>
    <x:row r="15">
      <x:c r="B15" s="2" t="s">
        <x:v>57</x:v>
      </x:c>
      <x:c r="C15" s="2"/>
      <x:c r="D15" s="29"/>
      <x:c r="E15" s="29"/>
      <x:c r="F15" s="29"/>
      <x:c r="G15" s="29"/>
      <x:c r="H15" s="29"/>
      <x:c r="I15" s="15" t="n">
        <x:f>I9/D9-1</x:f>
        <x:v>-0.17999999999999994</x:v>
      </x:c>
      <x:c r="J15" s="2"/>
    </x:row>
    <x:row r="16">
      <x:c r="B16" s="2"/>
      <x:c r="C16" s="2"/>
      <x:c r="D16" s="1"/>
      <x:c r="E16" s="1"/>
      <x:c r="F16" s="1"/>
      <x:c r="G16" s="1"/>
      <x:c r="H16" s="1"/>
      <x:c r="I16" s="3"/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 t="s">
        <x:v>71</x:v>
      </x:c>
      <x:c r="C18" s="2"/>
      <x:c r="D18" s="10">
        <x:v>362</x:v>
      </x:c>
      <x:c r="E18" s="10">
        <x:v>442</x:v>
      </x:c>
      <x:c r="F18" s="10">
        <x:v>397</x:v>
      </x:c>
      <x:c r="G18" s="10">
        <x:v>334</x:v>
      </x:c>
      <x:c r="H18" s="1" t="n">
        <x:f>SUM(D18:G18)</x:f>
        <x:v>1535</x:v>
      </x:c>
      <x:c r="I18" s="3" t="n">
        <x:f>D18*(1+I19)</x:f>
        <x:v>325.8</x:v>
      </x:c>
      <x:c r="J18" s="2"/>
    </x:row>
    <x:row r="19">
      <x:c r="B19" s="2" t="s">
        <x:v>51</x:v>
      </x:c>
      <x:c r="C19" s="2"/>
      <x:c r="D19" s="29"/>
      <x:c r="E19" s="29"/>
      <x:c r="F19" s="29"/>
      <x:c r="G19" s="29"/>
      <x:c r="H19" s="29"/>
      <x:c r="I19" s="30">
        <x:v>-0.1</x:v>
      </x:c>
      <x:c r="J19" s="2"/>
    </x:row>
    <x:row r="20">
      <x:c r="B20" s="2" t="s">
        <x:v>90</x:v>
      </x:c>
      <x:c r="C20" s="2"/>
      <x:c r="D20" s="1"/>
      <x:c r="E20" s="1" t="n">
        <x:f>E18-D18</x:f>
        <x:v>80</x:v>
      </x:c>
      <x:c r="F20" s="1" t="n">
        <x:f>F18-E18</x:f>
        <x:v>-45</x:v>
      </x:c>
      <x:c r="G20" s="1" t="n">
        <x:f>G18-F18</x:f>
        <x:v>-63</x:v>
      </x:c>
      <x:c r="H20" s="1"/>
      <x:c r="I20" s="3" t="n">
        <x:f>I18-G18</x:f>
        <x:v>-8.199999999999989</x:v>
      </x:c>
      <x:c r="J20" s="2"/>
    </x:row>
    <x:row r="21">
      <x:c r="B21" s="2" t="s">
        <x:v>54</x:v>
      </x:c>
      <x:c r="C21" s="2"/>
      <x:c r="D21" s="29"/>
      <x:c r="E21" s="29"/>
      <x:c r="F21" s="29"/>
      <x:c r="G21" s="29"/>
      <x:c r="H21" s="29"/>
      <x:c r="I21" s="15" t="n">
        <x:f>(1+I24)/((1+I22)*(1+I23))-1</x:f>
        <x:v>-0.09999999999999998</x:v>
      </x:c>
      <x:c r="J21" s="2"/>
    </x:row>
    <x:row r="22">
      <x:c r="B22" s="2" t="s">
        <x:v>55</x:v>
      </x:c>
      <x:c r="C22" s="2"/>
      <x:c r="D22" s="29"/>
      <x:c r="E22" s="29"/>
      <x:c r="F22" s="29"/>
      <x:c r="G22" s="29"/>
      <x:c r="H22" s="29"/>
      <x:c r="I22" s="30">
        <x:v>0</x:v>
      </x:c>
      <x:c r="J22" s="2"/>
    </x:row>
    <x:row r="23">
      <x:c r="B23" s="2" t="s">
        <x:v>56</x:v>
      </x:c>
      <x:c r="C23" s="2"/>
      <x:c r="D23" s="29"/>
      <x:c r="E23" s="29"/>
      <x:c r="F23" s="29"/>
      <x:c r="G23" s="29"/>
      <x:c r="H23" s="29"/>
      <x:c r="I23" s="30">
        <x:v>0</x:v>
      </x:c>
      <x:c r="J23" s="2"/>
    </x:row>
    <x:row r="24">
      <x:c r="B24" s="2" t="s">
        <x:v>57</x:v>
      </x:c>
      <x:c r="C24" s="2"/>
      <x:c r="D24" s="29"/>
      <x:c r="E24" s="29"/>
      <x:c r="F24" s="29"/>
      <x:c r="G24" s="29"/>
      <x:c r="H24" s="29"/>
      <x:c r="I24" s="15" t="n">
        <x:f>I18/D18-1</x:f>
        <x:v>-0.09999999999999998</x:v>
      </x:c>
      <x:c r="J24" s="2"/>
    </x:row>
    <x:row r="25">
      <x:c r="B25" s="2"/>
      <x:c r="C25" s="2"/>
      <x:c r="D25" s="1"/>
      <x:c r="E25" s="1"/>
      <x:c r="F25" s="1"/>
      <x:c r="G25" s="1"/>
      <x:c r="H25" s="1"/>
      <x:c r="I25" s="3"/>
      <x:c r="J25" s="2"/>
    </x:row>
    <x:row r="26">
      <x:c r="B26" s="2"/>
      <x:c r="C26" s="2"/>
      <x:c r="D26" s="1"/>
      <x:c r="E26" s="1"/>
      <x:c r="F26" s="1"/>
      <x:c r="G26" s="1"/>
      <x:c r="H26" s="1"/>
      <x:c r="I26" s="3"/>
      <x:c r="J26" s="2"/>
    </x:row>
    <x:row r="27">
      <x:c r="B27" s="2" t="s">
        <x:v>72</x:v>
      </x:c>
      <x:c r="C27" s="2"/>
      <x:c r="D27" s="10">
        <x:v>41</x:v>
      </x:c>
      <x:c r="E27" s="10">
        <x:v>27</x:v>
      </x:c>
      <x:c r="F27" s="10">
        <x:v>31</x:v>
      </x:c>
      <x:c r="G27" s="10">
        <x:v>25</x:v>
      </x:c>
      <x:c r="H27" s="1" t="n">
        <x:f>SUM(D27:G27)</x:f>
        <x:v>124</x:v>
      </x:c>
      <x:c r="I27" s="3" t="n">
        <x:f>D27*(1+I28)</x:f>
        <x:v>34.85</x:v>
      </x:c>
      <x:c r="J27" s="2"/>
    </x:row>
    <x:row r="28">
      <x:c r="B28" s="2" t="s">
        <x:v>51</x:v>
      </x:c>
      <x:c r="C28" s="2"/>
      <x:c r="D28" s="29"/>
      <x:c r="E28" s="29"/>
      <x:c r="F28" s="29"/>
      <x:c r="G28" s="29"/>
      <x:c r="H28" s="29"/>
      <x:c r="I28" s="30">
        <x:v>-0.15</x:v>
      </x:c>
      <x:c r="J28" s="2"/>
    </x:row>
    <x:row r="29">
      <x:c r="B29" s="2" t="s">
        <x:v>90</x:v>
      </x:c>
      <x:c r="C29" s="2"/>
      <x:c r="D29" s="1"/>
      <x:c r="E29" s="1" t="n">
        <x:f>E27-D27</x:f>
        <x:v>-14</x:v>
      </x:c>
      <x:c r="F29" s="1" t="n">
        <x:f>F27-E27</x:f>
        <x:v>4</x:v>
      </x:c>
      <x:c r="G29" s="1" t="n">
        <x:f>G27-F27</x:f>
        <x:v>-6</x:v>
      </x:c>
      <x:c r="H29" s="1"/>
      <x:c r="I29" s="3" t="n">
        <x:f>I27-G27</x:f>
        <x:v>9.850000000000001</x:v>
      </x:c>
      <x:c r="J29" s="2"/>
    </x:row>
    <x:row r="30">
      <x:c r="B30" s="2" t="s">
        <x:v>54</x:v>
      </x:c>
      <x:c r="C30" s="2"/>
      <x:c r="D30" s="29"/>
      <x:c r="E30" s="29"/>
      <x:c r="F30" s="29"/>
      <x:c r="G30" s="29"/>
      <x:c r="H30" s="29"/>
      <x:c r="I30" s="15" t="n">
        <x:f>(1+I33)/((1+I31)*(1+I32))-1</x:f>
        <x:v>-0.1499999999999999</x:v>
      </x:c>
      <x:c r="J30" s="2"/>
    </x:row>
    <x:row r="31">
      <x:c r="B31" s="2" t="s">
        <x:v>55</x:v>
      </x:c>
      <x:c r="C31" s="2"/>
      <x:c r="D31" s="29"/>
      <x:c r="E31" s="29"/>
      <x:c r="F31" s="29"/>
      <x:c r="G31" s="29"/>
      <x:c r="H31" s="29"/>
      <x:c r="I31" s="30">
        <x:v>0</x:v>
      </x:c>
      <x:c r="J31" s="2"/>
    </x:row>
    <x:row r="32">
      <x:c r="B32" s="2" t="s">
        <x:v>56</x:v>
      </x:c>
      <x:c r="C32" s="2"/>
      <x:c r="D32" s="29"/>
      <x:c r="E32" s="29"/>
      <x:c r="F32" s="29"/>
      <x:c r="G32" s="29"/>
      <x:c r="H32" s="29"/>
      <x:c r="I32" s="30">
        <x:v>0</x:v>
      </x:c>
      <x:c r="J32" s="2"/>
    </x:row>
    <x:row r="33">
      <x:c r="B33" s="2" t="s">
        <x:v>57</x:v>
      </x:c>
      <x:c r="C33" s="2"/>
      <x:c r="D33" s="29"/>
      <x:c r="E33" s="29"/>
      <x:c r="F33" s="29"/>
      <x:c r="G33" s="29"/>
      <x:c r="H33" s="29"/>
      <x:c r="I33" s="15" t="n">
        <x:f>I27/D27-1</x:f>
        <x:v>-0.1499999999999999</x:v>
      </x:c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/>
      <x:c r="C35" s="2"/>
      <x:c r="D35" s="1"/>
      <x:c r="E35" s="1"/>
      <x:c r="F35" s="1"/>
      <x:c r="G35" s="1"/>
      <x:c r="H35" s="1"/>
      <x:c r="I35" s="3"/>
      <x:c r="J35" s="2"/>
    </x:row>
    <x:row r="36">
      <x:c r="B36" s="2"/>
      <x:c r="C36" s="2"/>
      <x:c r="D36" s="1"/>
      <x:c r="E36" s="1"/>
      <x:c r="F36" s="1"/>
      <x:c r="G36" s="1"/>
      <x:c r="H36" s="1"/>
      <x:c r="I36" s="3"/>
      <x:c r="J36" s="2"/>
    </x:row>
    <x:row r="37">
      <x:c r="B37" s="2"/>
      <x:c r="C37" s="2"/>
      <x:c r="D37" s="1"/>
      <x:c r="E37" s="1"/>
      <x:c r="F37" s="1"/>
      <x:c r="G37" s="1"/>
      <x:c r="H37" s="1"/>
      <x:c r="I37" s="3"/>
      <x:c r="J37" s="2"/>
    </x:row>
    <x:row r="38">
      <x:c r="B38" s="2"/>
      <x:c r="C38" s="2"/>
      <x:c r="D38" s="1"/>
      <x:c r="E38" s="1"/>
      <x:c r="F38" s="1"/>
      <x:c r="G38" s="1"/>
      <x:c r="H38" s="1"/>
      <x:c r="I38" s="3"/>
      <x:c r="J38" s="2"/>
    </x:row>
    <x:row r="39">
      <x:c r="B39" s="2"/>
      <x:c r="C39" s="2"/>
      <x:c r="D39" s="1"/>
      <x:c r="E39" s="1"/>
      <x:c r="F39" s="1"/>
      <x:c r="G39" s="1"/>
      <x:c r="H39" s="1"/>
      <x:c r="I39" s="3"/>
      <x:c r="J39" s="2"/>
    </x:row>
    <x:row r="40">
      <x:c r="B40" s="2"/>
      <x:c r="C40" s="2"/>
      <x:c r="D40" s="1"/>
      <x:c r="E40" s="1"/>
      <x:c r="F40" s="1"/>
      <x:c r="G40" s="1"/>
      <x:c r="H40" s="1"/>
      <x:c r="I40" s="3"/>
      <x:c r="J40" s="2"/>
    </x:row>
    <x:row r="41">
      <x:c r="B41" s="2"/>
      <x:c r="C41" s="2"/>
      <x:c r="D41" s="1"/>
      <x:c r="E41" s="1"/>
      <x:c r="F41" s="1"/>
      <x:c r="G41" s="1"/>
      <x:c r="H41" s="1"/>
      <x:c r="I41" s="3"/>
      <x:c r="J41" s="2"/>
    </x:row>
    <x:row r="42">
      <x:c r="B42" s="2"/>
      <x:c r="C42" s="2"/>
      <x:c r="D42" s="1"/>
      <x:c r="E42" s="1"/>
      <x:c r="F42" s="1"/>
      <x:c r="G42" s="1"/>
      <x:c r="H42" s="1"/>
      <x:c r="I42" s="3"/>
      <x:c r="J42" s="2"/>
    </x:row>
    <x:row r="43">
      <x:c r="B43" s="2"/>
      <x:c r="C43" s="2"/>
      <x:c r="D43" s="1"/>
      <x:c r="E43" s="1"/>
      <x:c r="F43" s="1"/>
      <x:c r="G43" s="1"/>
      <x:c r="H43" s="1"/>
      <x:c r="I43" s="3"/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  <x:row r="45">
      <x:c r="B45" s="14" t="s">
        <x:v>91</x:v>
      </x:c>
      <x:c r="C45" s="14"/>
      <x:c r="D45" s="18" t="n">
        <x:f>SUM(D9,D18,D27,D36)</x:f>
        <x:v>1512</x:v>
      </x:c>
      <x:c r="E45" s="18" t="n">
        <x:f>SUM(E9,E18,E27,E36)</x:f>
        <x:v>1423</x:v>
      </x:c>
      <x:c r="F45" s="18" t="n">
        <x:f>SUM(F9,F18,F27,F36)</x:f>
        <x:v>1615</x:v>
      </x:c>
      <x:c r="G45" s="18" t="n">
        <x:f>SUM(G9,G18,G27,G36)</x:f>
        <x:v>1297</x:v>
      </x:c>
      <x:c r="H45" s="18" t="n">
        <x:f>SUM(H9,H18,H27,H36)</x:f>
        <x:v>5847</x:v>
      </x:c>
      <x:c r="I45" s="31" t="n">
        <x:f>SUM(I9,I18,I27,I36)</x:f>
        <x:v>1270.03</x:v>
      </x:c>
      <x:c r="J45" s="2" t="s">
        <x:v>92</x:v>
      </x:c>
    </x:row>
    <x:row r="46">
      <x:c r="B46" s="2" t="s">
        <x:v>51</x:v>
      </x:c>
      <x:c r="C46" s="2"/>
      <x:c r="D46" s="29"/>
      <x:c r="E46" s="29"/>
      <x:c r="F46" s="29"/>
      <x:c r="G46" s="29"/>
      <x:c r="H46" s="29"/>
      <x:c r="I46" s="15" t="n">
        <x:f>I45/D45-1</x:f>
        <x:v>-0.16003306878306878</x:v>
      </x:c>
      <x:c r="J46" s="2"/>
    </x:row>
    <x:row r="47">
      <x:c r="B47" s="2" t="s">
        <x:v>90</x:v>
      </x:c>
      <x:c r="C47" s="2"/>
      <x:c r="D47" s="1"/>
      <x:c r="E47" s="1" t="n">
        <x:f>E45-D45</x:f>
        <x:v>-89</x:v>
      </x:c>
      <x:c r="F47" s="1" t="n">
        <x:f>F45-E45</x:f>
        <x:v>192</x:v>
      </x:c>
      <x:c r="G47" s="1" t="n">
        <x:f>G45-F45</x:f>
        <x:v>-318</x:v>
      </x:c>
      <x:c r="H47" s="1"/>
      <x:c r="I47" s="3" t="n">
        <x:f>I45-G45</x:f>
        <x:v>-26.970000000000027</x:v>
      </x:c>
      <x:c r="J47" s="2"/>
    </x:row>
    <x:row r="48">
      <x:c r="B48" s="2" t="s">
        <x:v>54</x:v>
      </x:c>
      <x:c r="C48" s="2"/>
      <x:c r="D48" s="29"/>
      <x:c r="E48" s="29"/>
      <x:c r="F48" s="29"/>
      <x:c r="G48" s="29"/>
      <x:c r="H48" s="29"/>
      <x:c r="I48" s="15" t="n">
        <x:f>(1+I51)/((1+I49)*(1+I50))-1</x:f>
        <x:v>-0.16003306878306878</x:v>
      </x:c>
      <x:c r="J48" s="2"/>
    </x:row>
    <x:row r="49">
      <x:c r="B49" s="2" t="s">
        <x:v>55</x:v>
      </x:c>
      <x:c r="C49" s="2"/>
      <x:c r="D49" s="29"/>
      <x:c r="E49" s="29"/>
      <x:c r="F49" s="29"/>
      <x:c r="G49" s="29"/>
      <x:c r="H49" s="29"/>
      <x:c r="I49" s="30">
        <x:v>0</x:v>
      </x:c>
      <x:c r="J49" s="2"/>
    </x:row>
    <x:row r="50">
      <x:c r="B50" s="2" t="s">
        <x:v>56</x:v>
      </x:c>
      <x:c r="C50" s="2"/>
      <x:c r="D50" s="29"/>
      <x:c r="E50" s="29"/>
      <x:c r="F50" s="29"/>
      <x:c r="G50" s="29"/>
      <x:c r="H50" s="29"/>
      <x:c r="I50" s="30">
        <x:v>0</x:v>
      </x:c>
      <x:c r="J50" s="2"/>
    </x:row>
    <x:row r="51">
      <x:c r="B51" s="2" t="s">
        <x:v>57</x:v>
      </x:c>
      <x:c r="C51" s="2"/>
      <x:c r="D51" s="29"/>
      <x:c r="E51" s="29"/>
      <x:c r="F51" s="29"/>
      <x:c r="G51" s="29"/>
      <x:c r="H51" s="29"/>
      <x:c r="I51" s="15" t="n">
        <x:f>I45/D45-1</x:f>
        <x:v>-0.16003306878306878</x:v>
      </x:c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14" t="s">
        <x:v>86</x:v>
      </x:c>
      <x:c r="C53" s="14"/>
      <x:c r="D53" s="25">
        <x:v>893</x:v>
      </x:c>
      <x:c r="E53" s="25">
        <x:v>767</x:v>
      </x:c>
      <x:c r="F53" s="25">
        <x:v>888</x:v>
      </x:c>
      <x:c r="G53" s="25">
        <x:v>707</x:v>
      </x:c>
      <x:c r="H53" s="18" t="n">
        <x:f>SUM(D53:G53)</x:f>
        <x:v>3255</x:v>
      </x:c>
      <x:c r="I53" s="31" t="n">
        <x:f>D53*(1+I54)</x:f>
        <x:v>750.12</x:v>
      </x:c>
      <x:c r="J53" s="2" t="s">
        <x:v>93</x:v>
      </x:c>
    </x:row>
    <x:row r="54">
      <x:c r="B54" s="2" t="s">
        <x:v>51</x:v>
      </x:c>
      <x:c r="C54" s="2"/>
      <x:c r="D54" s="29"/>
      <x:c r="E54" s="29"/>
      <x:c r="F54" s="29"/>
      <x:c r="G54" s="29"/>
      <x:c r="H54" s="29"/>
      <x:c r="I54" s="30">
        <x:v>-0.16</x:v>
      </x:c>
      <x:c r="J54" s="2"/>
    </x:row>
    <x:row r="55">
      <x:c r="B55" s="2" t="s">
        <x:v>90</x:v>
      </x:c>
      <x:c r="C55" s="2"/>
      <x:c r="D55" s="1"/>
      <x:c r="E55" s="1" t="n">
        <x:f>E53-D53</x:f>
        <x:v>-126</x:v>
      </x:c>
      <x:c r="F55" s="1" t="n">
        <x:f>F53-E53</x:f>
        <x:v>121</x:v>
      </x:c>
      <x:c r="G55" s="1" t="n">
        <x:f>G53-F53</x:f>
        <x:v>-181</x:v>
      </x:c>
      <x:c r="H55" s="1"/>
      <x:c r="I55" s="3" t="n">
        <x:f>I53-G53</x:f>
        <x:v>43.120000000000005</x:v>
      </x:c>
      <x:c r="J55" s="2"/>
    </x:row>
    <x:row r="56">
      <x:c r="B56" s="2"/>
      <x:c r="C56" s="2"/>
      <x:c r="D56" s="1"/>
      <x:c r="E56" s="1"/>
      <x:c r="F56" s="1"/>
      <x:c r="G56" s="1"/>
      <x:c r="H56" s="1"/>
      <x:c r="I56" s="3"/>
      <x:c r="J56" s="2"/>
    </x:row>
    <x:row r="57">
      <x:c r="B57" s="2"/>
      <x:c r="C57" s="2"/>
      <x:c r="D57" s="1"/>
      <x:c r="E57" s="1"/>
      <x:c r="F57" s="1"/>
      <x:c r="G57" s="1"/>
      <x:c r="H57" s="1"/>
      <x:c r="I57" s="3"/>
      <x:c r="J57" s="2"/>
    </x:row>
    <x:row r="58">
      <x:c r="B58" s="14" t="s">
        <x:v>87</x:v>
      </x:c>
      <x:c r="C58" s="14"/>
      <x:c r="D58" s="25">
        <x:v>619</x:v>
      </x:c>
      <x:c r="E58" s="25">
        <x:v>656</x:v>
      </x:c>
      <x:c r="F58" s="25">
        <x:v>727</x:v>
      </x:c>
      <x:c r="G58" s="25">
        <x:v>590</x:v>
      </x:c>
      <x:c r="H58" s="18" t="n">
        <x:f>SUM(D58:G58)</x:f>
        <x:v>2592</x:v>
      </x:c>
      <x:c r="I58" s="31" t="n">
        <x:f>D58*(1+I59)</x:f>
        <x:v>519.9100000000002</x:v>
      </x:c>
      <x:c r="J58" s="2"/>
    </x:row>
    <x:row r="59">
      <x:c r="B59" s="2" t="s">
        <x:v>51</x:v>
      </x:c>
      <x:c r="C59" s="2"/>
      <x:c r="D59" s="29"/>
      <x:c r="E59" s="29"/>
      <x:c r="F59" s="29"/>
      <x:c r="G59" s="29"/>
      <x:c r="H59" s="29"/>
      <x:c r="I59" s="15">
        <x:v>-0.16008077544426458</x:v>
      </x:c>
      <x:c r="J59" s="2" t="s">
        <x:v>94</x:v>
      </x:c>
    </x:row>
    <x:row r="60">
      <x:c r="B60" s="2" t="s">
        <x:v>90</x:v>
      </x:c>
      <x:c r="C60" s="2"/>
      <x:c r="D60" s="1"/>
      <x:c r="E60" s="1" t="n">
        <x:f>E58-D58</x:f>
        <x:v>37</x:v>
      </x:c>
      <x:c r="F60" s="1" t="n">
        <x:f>F58-E58</x:f>
        <x:v>71</x:v>
      </x:c>
      <x:c r="G60" s="1" t="n">
        <x:f>G58-F58</x:f>
        <x:v>-137</x:v>
      </x:c>
      <x:c r="H60" s="1"/>
      <x:c r="I60" s="3" t="n">
        <x:f>I58-G58</x:f>
        <x:v>-70.0899999999998</x:v>
      </x:c>
      <x:c r="J60" s="2"/>
    </x:row>
    <x:row r="61">
      <x:c r="B61" s="2"/>
      <x:c r="C61" s="2"/>
      <x:c r="D61" s="1"/>
      <x:c r="E61" s="1"/>
      <x:c r="F61" s="1"/>
      <x:c r="G61" s="1"/>
      <x:c r="H61" s="1"/>
      <x:c r="I61" s="3"/>
      <x:c r="J61" s="2"/>
    </x:row>
    <x:row r="62">
      <x:c r="B62" s="2"/>
      <x:c r="C62" s="2"/>
      <x:c r="D62" s="1"/>
      <x:c r="E62" s="1"/>
      <x:c r="F62" s="1"/>
      <x:c r="G62" s="1"/>
      <x:c r="H62" s="1"/>
      <x:c r="I62" s="3"/>
      <x:c r="J62" s="2"/>
    </x:row>
    <x:row r="63">
      <x:c r="B63" s="14" t="s">
        <x:v>95</x:v>
      </x:c>
      <x:c r="C63" s="14"/>
      <x:c r="D63" s="18"/>
      <x:c r="E63" s="18"/>
      <x:c r="F63" s="18"/>
      <x:c r="G63" s="18"/>
      <x:c r="H63" s="18" t="n">
        <x:f>SUM(D63:G63)</x:f>
        <x:v>0</x:v>
      </x:c>
      <x:c r="I63" s="31"/>
      <x:c r="J63" s="2"/>
    </x:row>
    <x:row r="64">
      <x:c r="B64" s="2"/>
      <x:c r="C64" s="2"/>
      <x:c r="D64" s="1"/>
      <x:c r="E64" s="1"/>
      <x:c r="F64" s="1"/>
      <x:c r="G64" s="1"/>
      <x:c r="H64" s="1"/>
      <x:c r="I64" s="3"/>
      <x:c r="J64" s="2"/>
    </x:row>
    <x:row r="65">
      <x:c r="B65" s="2"/>
      <x:c r="C65" s="2"/>
      <x:c r="D65" s="1"/>
      <x:c r="E65" s="1"/>
      <x:c r="F65" s="1"/>
      <x:c r="G65" s="1"/>
      <x:c r="H65" s="1"/>
      <x:c r="I65" s="3"/>
      <x:c r="J65" s="2"/>
    </x:row>
    <x:row r="66">
      <x:c r="B66" s="14" t="s">
        <x:v>79</x:v>
      </x:c>
      <x:c r="C66" s="14"/>
      <x:c r="D66" s="18" t="n">
        <x:f>D45-SUM(D53,D58,D63)</x:f>
        <x:v>0</x:v>
      </x:c>
      <x:c r="E66" s="18" t="n">
        <x:f>E45-SUM(E53,E58,E63)</x:f>
        <x:v>0</x:v>
      </x:c>
      <x:c r="F66" s="18" t="n">
        <x:f>F45-SUM(F53,F58,F63)</x:f>
        <x:v>0</x:v>
      </x:c>
      <x:c r="G66" s="18" t="n">
        <x:f>G45-SUM(G53,G58,G63)</x:f>
        <x:v>0</x:v>
      </x:c>
      <x:c r="H66" s="18" t="n">
        <x:f>H45-SUM(H53,H58,H63)</x:f>
        <x:v>0</x:v>
      </x:c>
      <x:c r="I66" s="31" t="n">
        <x:f>I45-SUM(I53,I58,I63)</x:f>
        <x:v>-2.2737367544323206e-13</x:v>
      </x:c>
      <x:c r="J66" s="2"/>
    </x:row>
    <x:row r="67">
      <x:c r="B67" s="2"/>
      <x:c r="C67" s="2"/>
      <x:c r="D67" s="1"/>
      <x:c r="E67" s="1"/>
      <x:c r="F67" s="1"/>
      <x:c r="G67" s="1"/>
      <x:c r="H67" s="1"/>
      <x:c r="I67" s="3"/>
      <x:c r="J67" s="2"/>
    </x:row>
    <x:row r="68">
      <x:c r="B68" s="2"/>
      <x:c r="C68" s="2"/>
      <x:c r="D68" s="1"/>
      <x:c r="E68" s="1"/>
      <x:c r="F68" s="1"/>
      <x:c r="G68" s="1"/>
      <x:c r="H68" s="1"/>
      <x:c r="I68" s="3"/>
      <x:c r="J68" s="2"/>
    </x:row>
    <x:row r="69">
      <x:c r="B69" s="2"/>
      <x:c r="C69" s="2"/>
      <x:c r="D69" s="1"/>
      <x:c r="E69" s="1"/>
      <x:c r="F69" s="1"/>
      <x:c r="G69" s="1"/>
      <x:c r="H69" s="1"/>
      <x:c r="I69" s="3"/>
      <x:c r="J69" s="2"/>
    </x:row>
    <x:row r="70">
      <x:c r="B70" s="14" t="s">
        <x:v>96</x:v>
      </x:c>
      <x:c r="C70" s="14"/>
      <x:c r="D70" s="25">
        <x:v>377</x:v>
      </x:c>
      <x:c r="E70" s="25">
        <x:v>191</x:v>
      </x:c>
      <x:c r="F70" s="25">
        <x:v>467</x:v>
      </x:c>
      <x:c r="G70" s="25">
        <x:v>243</x:v>
      </x:c>
      <x:c r="H70" s="18" t="n">
        <x:f>SUM(D70:G70)</x:f>
        <x:v>1278</x:v>
      </x:c>
      <x:c r="I70" s="31" t="n">
        <x:f>I45*I71</x:f>
        <x:v>292.1069</x:v>
      </x:c>
      <x:c r="J70" s="2" t="s">
        <x:v>97</x:v>
      </x:c>
    </x:row>
    <x:row r="71">
      <x:c r="B71" s="2" t="s">
        <x:v>98</x:v>
      </x:c>
      <x:c r="C71" s="2"/>
      <x:c r="D71" s="29" t="n">
        <x:f>D70/D45</x:f>
        <x:v>0.24933862433862433</x:v>
      </x:c>
      <x:c r="E71" s="29" t="n">
        <x:f>E70/E45</x:f>
        <x:v>0.1342234715390021</x:v>
      </x:c>
      <x:c r="F71" s="29" t="n">
        <x:f>F70/F45</x:f>
        <x:v>0.2891640866873065</x:v>
      </x:c>
      <x:c r="G71" s="29" t="n">
        <x:f>G70/G45</x:f>
        <x:v>0.18735543562066306</x:v>
      </x:c>
      <x:c r="H71" s="29" t="n">
        <x:f>H70/H45</x:f>
        <x:v>0.2185736275012827</x:v>
      </x:c>
      <x:c r="I71" s="30">
        <x:v>0.23</x:v>
      </x:c>
      <x:c r="J71" s="2"/>
    </x:row>
    <x:row r="72">
      <x:c r="B72" s="2" t="s">
        <x:v>99</x:v>
      </x:c>
      <x:c r="C72" s="2"/>
      <x:c r="D72" s="1"/>
      <x:c r="E72" s="1"/>
      <x:c r="F72" s="1"/>
      <x:c r="G72" s="1"/>
      <x:c r="H72" s="1"/>
      <x:c r="I72" s="3" t="n">
        <x:f>10000*(I71-D71)</x:f>
        <x:v>-193.38624338624322</x:v>
      </x:c>
      <x:c r="J72" s="2"/>
    </x:row>
    <x:row r="73">
      <x:c r="B73" s="2"/>
      <x:c r="C73" s="2"/>
      <x:c r="D73" s="1"/>
      <x:c r="E73" s="1"/>
      <x:c r="F73" s="1"/>
      <x:c r="G73" s="1"/>
      <x:c r="H73" s="1"/>
      <x:c r="I73" s="3"/>
      <x:c r="J73" s="2"/>
    </x:row>
    <x:row r="74">
      <x:c r="B74" s="2" t="s">
        <x:v>100</x:v>
      </x:c>
      <x:c r="C74" s="2"/>
      <x:c r="D74" s="1"/>
      <x:c r="E74" s="1"/>
      <x:c r="F74" s="1"/>
      <x:c r="G74" s="1"/>
      <x:c r="H74" s="1"/>
      <x:c r="I74" s="3"/>
      <x:c r="J74" s="2" t="s">
        <x:v>101</x:v>
      </x:c>
    </x:row>
    <x:row r="75">
      <x:c r="B75" s="2"/>
      <x:c r="C75" s="2"/>
      <x:c r="D75" s="1"/>
      <x:c r="E75" s="1"/>
      <x:c r="F75" s="1"/>
      <x:c r="G75" s="1"/>
      <x:c r="H75" s="1"/>
      <x:c r="I75" s="3"/>
      <x:c r="J75" s="2"/>
    </x:row>
    <x:row r="76">
      <x:c r="B76" s="41" t="s">
        <x:v>102</x:v>
      </x:c>
      <x:c r="C76" s="41"/>
      <x:c r="D76" s="41"/>
      <x:c r="E76" s="41"/>
      <x:c r="F76" s="41"/>
      <x:c r="G76" s="41"/>
      <x:c r="H76" s="41"/>
      <x:c r="I76" s="41"/>
      <x:c r="J76" s="2"/>
    </x:row>
    <x:row r="77">
      <x:c r="B77" s="14" t="s">
        <x:v>86</x:v>
      </x:c>
      <x:c r="C77" s="14"/>
      <x:c r="D77" s="18" t="n">
        <x:f>D53</x:f>
        <x:v>893</x:v>
      </x:c>
      <x:c r="E77" s="18" t="n">
        <x:f>E53</x:f>
        <x:v>767</x:v>
      </x:c>
      <x:c r="F77" s="18" t="n">
        <x:f>F53</x:f>
        <x:v>888</x:v>
      </x:c>
      <x:c r="G77" s="18" t="n">
        <x:f>G53</x:f>
        <x:v>707</x:v>
      </x:c>
      <x:c r="H77" s="18" t="n">
        <x:f>H53</x:f>
        <x:v>3255</x:v>
      </x:c>
      <x:c r="I77" s="31" t="n">
        <x:f>I53</x:f>
        <x:v>750.12</x:v>
      </x:c>
      <x:c r="J77" s="2" t="s">
        <x:v>103</x:v>
      </x:c>
    </x:row>
    <x:row r="78">
      <x:c r="B78" s="2" t="s">
        <x:v>82</x:v>
      </x:c>
      <x:c r="C78" s="2"/>
      <x:c r="D78" s="29"/>
      <x:c r="E78" s="29"/>
      <x:c r="F78" s="29"/>
      <x:c r="G78" s="29"/>
      <x:c r="H78" s="29"/>
      <x:c r="I78" s="15" t="n">
        <x:f>I77/D77-1</x:f>
        <x:v>-0.16000000000000003</x:v>
      </x:c>
      <x:c r="J78" s="2"/>
    </x:row>
    <x:row r="79">
      <x:c r="B79" s="2" t="s">
        <x:v>83</x:v>
      </x:c>
      <x:c r="C79" s="2"/>
      <x:c r="D79" s="1"/>
      <x:c r="E79" s="1" t="n">
        <x:f>E77-D77</x:f>
        <x:v>-126</x:v>
      </x:c>
      <x:c r="F79" s="1" t="n">
        <x:f>F77-E77</x:f>
        <x:v>121</x:v>
      </x:c>
      <x:c r="G79" s="1" t="n">
        <x:f>G77-F77</x:f>
        <x:v>-181</x:v>
      </x:c>
      <x:c r="H79" s="1"/>
      <x:c r="I79" s="3" t="n">
        <x:f>I77-G77</x:f>
        <x:v>43.120000000000005</x:v>
      </x:c>
      <x:c r="J79" s="2"/>
    </x:row>
    <x:row r="80">
      <x:c r="B80" s="2" t="s">
        <x:v>54</x:v>
      </x:c>
      <x:c r="C80" s="2"/>
      <x:c r="D80" s="29"/>
      <x:c r="E80" s="29"/>
      <x:c r="F80" s="29"/>
      <x:c r="G80" s="29"/>
      <x:c r="H80" s="29"/>
      <x:c r="I80" s="15" t="n">
        <x:f>(1+I83)/((1+I81)*(1+I82))-1</x:f>
        <x:v>-0.16000000000000003</x:v>
      </x:c>
      <x:c r="J80" s="2"/>
    </x:row>
    <x:row r="81">
      <x:c r="B81" s="2" t="s">
        <x:v>55</x:v>
      </x:c>
      <x:c r="C81" s="2"/>
      <x:c r="D81" s="29"/>
      <x:c r="E81" s="29"/>
      <x:c r="F81" s="29"/>
      <x:c r="G81" s="29"/>
      <x:c r="H81" s="29"/>
      <x:c r="I81" s="15" t="n">
        <x:f>I49</x:f>
        <x:v>0</x:v>
      </x:c>
      <x:c r="J81" s="2"/>
    </x:row>
    <x:row r="82">
      <x:c r="B82" s="2" t="s">
        <x:v>56</x:v>
      </x:c>
      <x:c r="C82" s="2"/>
      <x:c r="D82" s="29"/>
      <x:c r="E82" s="29"/>
      <x:c r="F82" s="29"/>
      <x:c r="G82" s="29"/>
      <x:c r="H82" s="29"/>
      <x:c r="I82" s="15" t="n">
        <x:f>I50</x:f>
        <x:v>0</x:v>
      </x:c>
      <x:c r="J82" s="2"/>
    </x:row>
    <x:row r="83">
      <x:c r="B83" s="2" t="s">
        <x:v>57</x:v>
      </x:c>
      <x:c r="C83" s="2"/>
      <x:c r="D83" s="29"/>
      <x:c r="E83" s="29"/>
      <x:c r="F83" s="29"/>
      <x:c r="G83" s="29"/>
      <x:c r="H83" s="29"/>
      <x:c r="I83" s="15" t="n">
        <x:f>I78</x:f>
        <x:v>-0.16000000000000003</x:v>
      </x:c>
      <x:c r="J83" s="2"/>
    </x:row>
    <x:row r="84">
      <x:c r="B84" s="2" t="s">
        <x:v>104</x:v>
      </x:c>
      <x:c r="C84" s="2"/>
      <x:c r="D84" s="29" t="n">
        <x:f>D77/D45</x:f>
        <x:v>0.5906084656084656</x:v>
      </x:c>
      <x:c r="E84" s="29" t="n">
        <x:f>E77/E45</x:f>
        <x:v>0.5390021082220661</x:v>
      </x:c>
      <x:c r="F84" s="29" t="n">
        <x:f>F77/F45</x:f>
        <x:v>0.5498452012383901</x:v>
      </x:c>
      <x:c r="G84" s="29" t="n">
        <x:f>G77/G45</x:f>
        <x:v>0.5451040863531226</x:v>
      </x:c>
      <x:c r="H84" s="29" t="n">
        <x:f>H77/H45</x:f>
        <x:v>0.5566957414058491</x:v>
      </x:c>
      <x:c r="I84" s="15" t="n">
        <x:f>I77/I45</x:f>
        <x:v>0.5906317173610073</x:v>
      </x:c>
      <x:c r="J84" s="2"/>
    </x:row>
    <x:row r="85">
      <x:c r="B85" s="14" t="s">
        <x:v>87</x:v>
      </x:c>
      <x:c r="C85" s="14"/>
      <x:c r="D85" s="18" t="n">
        <x:f>D58</x:f>
        <x:v>619</x:v>
      </x:c>
      <x:c r="E85" s="18" t="n">
        <x:f>E58</x:f>
        <x:v>656</x:v>
      </x:c>
      <x:c r="F85" s="18" t="n">
        <x:f>F58</x:f>
        <x:v>727</x:v>
      </x:c>
      <x:c r="G85" s="18" t="n">
        <x:f>G58</x:f>
        <x:v>590</x:v>
      </x:c>
      <x:c r="H85" s="18" t="n">
        <x:f>H58</x:f>
        <x:v>2592</x:v>
      </x:c>
      <x:c r="I85" s="31" t="n">
        <x:f>I58</x:f>
        <x:v>519.9100000000002</x:v>
      </x:c>
      <x:c r="J85" s="2" t="s">
        <x:v>103</x:v>
      </x:c>
    </x:row>
    <x:row r="86">
      <x:c r="B86" s="2" t="s">
        <x:v>82</x:v>
      </x:c>
      <x:c r="C86" s="2"/>
      <x:c r="D86" s="29"/>
      <x:c r="E86" s="29"/>
      <x:c r="F86" s="29"/>
      <x:c r="G86" s="29"/>
      <x:c r="H86" s="29"/>
      <x:c r="I86" s="15" t="n">
        <x:f>I85/D85-1</x:f>
        <x:v>-0.16008077544426458</x:v>
      </x:c>
      <x:c r="J86" s="2"/>
    </x:row>
    <x:row r="87">
      <x:c r="B87" s="2" t="s">
        <x:v>83</x:v>
      </x:c>
      <x:c r="C87" s="2"/>
      <x:c r="D87" s="1"/>
      <x:c r="E87" s="1" t="n">
        <x:f>E85-D85</x:f>
        <x:v>37</x:v>
      </x:c>
      <x:c r="F87" s="1" t="n">
        <x:f>F85-E85</x:f>
        <x:v>71</x:v>
      </x:c>
      <x:c r="G87" s="1" t="n">
        <x:f>G85-F85</x:f>
        <x:v>-137</x:v>
      </x:c>
      <x:c r="H87" s="1"/>
      <x:c r="I87" s="3" t="n">
        <x:f>I85-G85</x:f>
        <x:v>-70.0899999999998</x:v>
      </x:c>
      <x:c r="J87" s="2"/>
    </x:row>
    <x:row r="88">
      <x:c r="B88" s="2" t="s">
        <x:v>54</x:v>
      </x:c>
      <x:c r="C88" s="2"/>
      <x:c r="D88" s="29"/>
      <x:c r="E88" s="29"/>
      <x:c r="F88" s="29"/>
      <x:c r="G88" s="29"/>
      <x:c r="H88" s="29"/>
      <x:c r="I88" s="15" t="n">
        <x:f>(1+I91)/((1+I89)*(1+I90))-1</x:f>
        <x:v>-0.16008077544426458</x:v>
      </x:c>
      <x:c r="J88" s="2"/>
    </x:row>
    <x:row r="89">
      <x:c r="B89" s="2" t="s">
        <x:v>55</x:v>
      </x:c>
      <x:c r="C89" s="2"/>
      <x:c r="D89" s="29"/>
      <x:c r="E89" s="29"/>
      <x:c r="F89" s="29"/>
      <x:c r="G89" s="29"/>
      <x:c r="H89" s="29"/>
      <x:c r="I89" s="15" t="n">
        <x:f>I49</x:f>
        <x:v>0</x:v>
      </x:c>
      <x:c r="J89" s="2"/>
    </x:row>
    <x:row r="90">
      <x:c r="B90" s="2" t="s">
        <x:v>56</x:v>
      </x:c>
      <x:c r="C90" s="2"/>
      <x:c r="D90" s="29"/>
      <x:c r="E90" s="29"/>
      <x:c r="F90" s="29"/>
      <x:c r="G90" s="29"/>
      <x:c r="H90" s="29"/>
      <x:c r="I90" s="15" t="n">
        <x:f>I50</x:f>
        <x:v>0</x:v>
      </x:c>
      <x:c r="J90" s="2"/>
    </x:row>
    <x:row r="91">
      <x:c r="B91" s="2" t="s">
        <x:v>57</x:v>
      </x:c>
      <x:c r="C91" s="2"/>
      <x:c r="D91" s="29"/>
      <x:c r="E91" s="29"/>
      <x:c r="F91" s="29"/>
      <x:c r="G91" s="29"/>
      <x:c r="H91" s="29"/>
      <x:c r="I91" s="15" t="n">
        <x:f>I86</x:f>
        <x:v>-0.16008077544426458</x:v>
      </x:c>
      <x:c r="J91" s="2"/>
    </x:row>
    <x:row r="92">
      <x:c r="B92" s="2" t="s">
        <x:v>104</x:v>
      </x:c>
      <x:c r="C92" s="2"/>
      <x:c r="D92" s="29" t="n">
        <x:f>D85/D45</x:f>
        <x:v>0.4093915343915344</x:v>
      </x:c>
      <x:c r="E92" s="29" t="n">
        <x:f>E85/E45</x:f>
        <x:v>0.46099789177793393</x:v>
      </x:c>
      <x:c r="F92" s="29" t="n">
        <x:f>F85/F45</x:f>
        <x:v>0.4501547987616099</x:v>
      </x:c>
      <x:c r="G92" s="29" t="n">
        <x:f>G85/G45</x:f>
        <x:v>0.4548959136468774</x:v>
      </x:c>
      <x:c r="H92" s="29" t="n">
        <x:f>H85/H45</x:f>
        <x:v>0.44330425859415085</x:v>
      </x:c>
      <x:c r="I92" s="15" t="n">
        <x:f>I85/I45</x:f>
        <x:v>0.40936828263899294</x:v>
      </x:c>
      <x:c r="J92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107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70</x:v>
      </x:c>
      <x:c r="C9" s="2"/>
      <x:c r="D9" s="10">
        <x:v>1061</x:v>
      </x:c>
      <x:c r="E9" s="10">
        <x:v>1151</x:v>
      </x:c>
      <x:c r="F9" s="10">
        <x:v>1051</x:v>
      </x:c>
      <x:c r="G9" s="10">
        <x:v>1114</x:v>
      </x:c>
      <x:c r="H9" s="1" t="n">
        <x:f>SUM(D9:G9)</x:f>
        <x:v>4377</x:v>
      </x:c>
      <x:c r="I9" s="3" t="n">
        <x:f>D9*(1+I10)</x:f>
        <x:v>1039.78</x:v>
      </x:c>
      <x:c r="J9" s="2" t="s">
        <x:v>89</x:v>
      </x:c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30">
        <x:v>-0.02</x:v>
      </x:c>
      <x:c r="J10" s="2"/>
    </x:row>
    <x:row r="11">
      <x:c r="B11" s="2" t="s">
        <x:v>90</x:v>
      </x:c>
      <x:c r="C11" s="2"/>
      <x:c r="D11" s="1"/>
      <x:c r="E11" s="1" t="n">
        <x:f>E9-D9</x:f>
        <x:v>90</x:v>
      </x:c>
      <x:c r="F11" s="1" t="n">
        <x:f>F9-E9</x:f>
        <x:v>-100</x:v>
      </x:c>
      <x:c r="G11" s="1" t="n">
        <x:f>G9-F9</x:f>
        <x:v>63</x:v>
      </x:c>
      <x:c r="H11" s="1"/>
      <x:c r="I11" s="3" t="n">
        <x:f>I9-G9</x:f>
        <x:v>-74.22000000000003</x:v>
      </x:c>
      <x:c r="J11" s="2"/>
    </x:row>
    <x:row r="12">
      <x:c r="B12" s="2" t="s">
        <x:v>54</x:v>
      </x:c>
      <x:c r="C12" s="2"/>
      <x:c r="D12" s="29"/>
      <x:c r="E12" s="29"/>
      <x:c r="F12" s="29"/>
      <x:c r="G12" s="29"/>
      <x:c r="H12" s="29"/>
      <x:c r="I12" s="15" t="n">
        <x:f>(1+I15)/((1+I13)*(1+I14))-1</x:f>
        <x:v>-0.020000000000000018</x:v>
      </x:c>
      <x:c r="J12" s="2"/>
    </x:row>
    <x:row r="13">
      <x:c r="B13" s="2" t="s">
        <x:v>55</x:v>
      </x:c>
      <x:c r="C13" s="2"/>
      <x:c r="D13" s="29"/>
      <x:c r="E13" s="29"/>
      <x:c r="F13" s="29"/>
      <x:c r="G13" s="29"/>
      <x:c r="H13" s="29"/>
      <x:c r="I13" s="30">
        <x:v>0</x:v>
      </x:c>
      <x:c r="J13" s="2"/>
    </x:row>
    <x:row r="14">
      <x:c r="B14" s="2" t="s">
        <x:v>56</x:v>
      </x:c>
      <x:c r="C14" s="2"/>
      <x:c r="D14" s="29"/>
      <x:c r="E14" s="29"/>
      <x:c r="F14" s="29"/>
      <x:c r="G14" s="29"/>
      <x:c r="H14" s="29"/>
      <x:c r="I14" s="30">
        <x:v>0</x:v>
      </x:c>
      <x:c r="J14" s="2"/>
    </x:row>
    <x:row r="15">
      <x:c r="B15" s="2" t="s">
        <x:v>57</x:v>
      </x:c>
      <x:c r="C15" s="2"/>
      <x:c r="D15" s="29"/>
      <x:c r="E15" s="29"/>
      <x:c r="F15" s="29"/>
      <x:c r="G15" s="29"/>
      <x:c r="H15" s="29"/>
      <x:c r="I15" s="15" t="n">
        <x:f>I9/D9-1</x:f>
        <x:v>-0.020000000000000018</x:v>
      </x:c>
      <x:c r="J15" s="2"/>
    </x:row>
    <x:row r="16">
      <x:c r="B16" s="2"/>
      <x:c r="C16" s="2"/>
      <x:c r="D16" s="1"/>
      <x:c r="E16" s="1"/>
      <x:c r="F16" s="1"/>
      <x:c r="G16" s="1"/>
      <x:c r="H16" s="1"/>
      <x:c r="I16" s="3"/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 t="s">
        <x:v>71</x:v>
      </x:c>
      <x:c r="C18" s="2"/>
      <x:c r="D18" s="10">
        <x:v>371</x:v>
      </x:c>
      <x:c r="E18" s="10">
        <x:v>457</x:v>
      </x:c>
      <x:c r="F18" s="10">
        <x:v>381</x:v>
      </x:c>
      <x:c r="G18" s="10">
        <x:v>420</x:v>
      </x:c>
      <x:c r="H18" s="1" t="n">
        <x:f>SUM(D18:G18)</x:f>
        <x:v>1629</x:v>
      </x:c>
      <x:c r="I18" s="3" t="n">
        <x:f>D18*(1+I19)</x:f>
        <x:v>374.71</x:v>
      </x:c>
      <x:c r="J18" s="2"/>
    </x:row>
    <x:row r="19">
      <x:c r="B19" s="2" t="s">
        <x:v>51</x:v>
      </x:c>
      <x:c r="C19" s="2"/>
      <x:c r="D19" s="29"/>
      <x:c r="E19" s="29"/>
      <x:c r="F19" s="29"/>
      <x:c r="G19" s="29"/>
      <x:c r="H19" s="29"/>
      <x:c r="I19" s="30">
        <x:v>0.01</x:v>
      </x:c>
      <x:c r="J19" s="2"/>
    </x:row>
    <x:row r="20">
      <x:c r="B20" s="2" t="s">
        <x:v>90</x:v>
      </x:c>
      <x:c r="C20" s="2"/>
      <x:c r="D20" s="1"/>
      <x:c r="E20" s="1" t="n">
        <x:f>E18-D18</x:f>
        <x:v>86</x:v>
      </x:c>
      <x:c r="F20" s="1" t="n">
        <x:f>F18-E18</x:f>
        <x:v>-76</x:v>
      </x:c>
      <x:c r="G20" s="1" t="n">
        <x:f>G18-F18</x:f>
        <x:v>39</x:v>
      </x:c>
      <x:c r="H20" s="1"/>
      <x:c r="I20" s="3" t="n">
        <x:f>I18-G18</x:f>
        <x:v>-45.29000000000002</x:v>
      </x:c>
      <x:c r="J20" s="2"/>
    </x:row>
    <x:row r="21">
      <x:c r="B21" s="2" t="s">
        <x:v>54</x:v>
      </x:c>
      <x:c r="C21" s="2"/>
      <x:c r="D21" s="29"/>
      <x:c r="E21" s="29"/>
      <x:c r="F21" s="29"/>
      <x:c r="G21" s="29"/>
      <x:c r="H21" s="29"/>
      <x:c r="I21" s="15" t="n">
        <x:f>(1+I24)/((1+I22)*(1+I23))-1</x:f>
        <x:v>0.010000000000000009</x:v>
      </x:c>
      <x:c r="J21" s="2"/>
    </x:row>
    <x:row r="22">
      <x:c r="B22" s="2" t="s">
        <x:v>55</x:v>
      </x:c>
      <x:c r="C22" s="2"/>
      <x:c r="D22" s="29"/>
      <x:c r="E22" s="29"/>
      <x:c r="F22" s="29"/>
      <x:c r="G22" s="29"/>
      <x:c r="H22" s="29"/>
      <x:c r="I22" s="30">
        <x:v>0</x:v>
      </x:c>
      <x:c r="J22" s="2"/>
    </x:row>
    <x:row r="23">
      <x:c r="B23" s="2" t="s">
        <x:v>56</x:v>
      </x:c>
      <x:c r="C23" s="2"/>
      <x:c r="D23" s="29"/>
      <x:c r="E23" s="29"/>
      <x:c r="F23" s="29"/>
      <x:c r="G23" s="29"/>
      <x:c r="H23" s="29"/>
      <x:c r="I23" s="30">
        <x:v>0</x:v>
      </x:c>
      <x:c r="J23" s="2"/>
    </x:row>
    <x:row r="24">
      <x:c r="B24" s="2" t="s">
        <x:v>57</x:v>
      </x:c>
      <x:c r="C24" s="2"/>
      <x:c r="D24" s="29"/>
      <x:c r="E24" s="29"/>
      <x:c r="F24" s="29"/>
      <x:c r="G24" s="29"/>
      <x:c r="H24" s="29"/>
      <x:c r="I24" s="15" t="n">
        <x:f>I18/D18-1</x:f>
        <x:v>0.010000000000000009</x:v>
      </x:c>
      <x:c r="J24" s="2"/>
    </x:row>
    <x:row r="25">
      <x:c r="B25" s="2"/>
      <x:c r="C25" s="2"/>
      <x:c r="D25" s="1"/>
      <x:c r="E25" s="1"/>
      <x:c r="F25" s="1"/>
      <x:c r="G25" s="1"/>
      <x:c r="H25" s="1"/>
      <x:c r="I25" s="3"/>
      <x:c r="J25" s="2"/>
    </x:row>
    <x:row r="26">
      <x:c r="B26" s="2"/>
      <x:c r="C26" s="2"/>
      <x:c r="D26" s="1"/>
      <x:c r="E26" s="1"/>
      <x:c r="F26" s="1"/>
      <x:c r="G26" s="1"/>
      <x:c r="H26" s="1"/>
      <x:c r="I26" s="3"/>
      <x:c r="J26" s="2"/>
    </x:row>
    <x:row r="27">
      <x:c r="B27" s="2" t="s">
        <x:v>72</x:v>
      </x:c>
      <x:c r="C27" s="2"/>
      <x:c r="D27" s="10">
        <x:v>58</x:v>
      </x:c>
      <x:c r="E27" s="10">
        <x:v>59</x:v>
      </x:c>
      <x:c r="F27" s="10">
        <x:v>58</x:v>
      </x:c>
      <x:c r="G27" s="10">
        <x:v>62</x:v>
      </x:c>
      <x:c r="H27" s="1" t="n">
        <x:f>SUM(D27:G27)</x:f>
        <x:v>237</x:v>
      </x:c>
      <x:c r="I27" s="3" t="n">
        <x:f>D27*(1+I28)</x:f>
        <x:v>55.099999999999994</x:v>
      </x:c>
      <x:c r="J27" s="2"/>
    </x:row>
    <x:row r="28">
      <x:c r="B28" s="2" t="s">
        <x:v>51</x:v>
      </x:c>
      <x:c r="C28" s="2"/>
      <x:c r="D28" s="29"/>
      <x:c r="E28" s="29"/>
      <x:c r="F28" s="29"/>
      <x:c r="G28" s="29"/>
      <x:c r="H28" s="29"/>
      <x:c r="I28" s="30">
        <x:v>-0.05</x:v>
      </x:c>
      <x:c r="J28" s="2"/>
    </x:row>
    <x:row r="29">
      <x:c r="B29" s="2" t="s">
        <x:v>90</x:v>
      </x:c>
      <x:c r="C29" s="2"/>
      <x:c r="D29" s="1"/>
      <x:c r="E29" s="1" t="n">
        <x:f>E27-D27</x:f>
        <x:v>1</x:v>
      </x:c>
      <x:c r="F29" s="1" t="n">
        <x:f>F27-E27</x:f>
        <x:v>-1</x:v>
      </x:c>
      <x:c r="G29" s="1" t="n">
        <x:f>G27-F27</x:f>
        <x:v>4</x:v>
      </x:c>
      <x:c r="H29" s="1"/>
      <x:c r="I29" s="3" t="n">
        <x:f>I27-G27</x:f>
        <x:v>-6.900000000000006</x:v>
      </x:c>
      <x:c r="J29" s="2"/>
    </x:row>
    <x:row r="30">
      <x:c r="B30" s="2" t="s">
        <x:v>54</x:v>
      </x:c>
      <x:c r="C30" s="2"/>
      <x:c r="D30" s="29"/>
      <x:c r="E30" s="29"/>
      <x:c r="F30" s="29"/>
      <x:c r="G30" s="29"/>
      <x:c r="H30" s="29"/>
      <x:c r="I30" s="15" t="n">
        <x:f>(1+I33)/((1+I31)*(1+I32))-1</x:f>
        <x:v>-0.050000000000000044</x:v>
      </x:c>
      <x:c r="J30" s="2"/>
    </x:row>
    <x:row r="31">
      <x:c r="B31" s="2" t="s">
        <x:v>55</x:v>
      </x:c>
      <x:c r="C31" s="2"/>
      <x:c r="D31" s="29"/>
      <x:c r="E31" s="29"/>
      <x:c r="F31" s="29"/>
      <x:c r="G31" s="29"/>
      <x:c r="H31" s="29"/>
      <x:c r="I31" s="30">
        <x:v>0</x:v>
      </x:c>
      <x:c r="J31" s="2"/>
    </x:row>
    <x:row r="32">
      <x:c r="B32" s="2" t="s">
        <x:v>56</x:v>
      </x:c>
      <x:c r="C32" s="2"/>
      <x:c r="D32" s="29"/>
      <x:c r="E32" s="29"/>
      <x:c r="F32" s="29"/>
      <x:c r="G32" s="29"/>
      <x:c r="H32" s="29"/>
      <x:c r="I32" s="30">
        <x:v>0</x:v>
      </x:c>
      <x:c r="J32" s="2"/>
    </x:row>
    <x:row r="33">
      <x:c r="B33" s="2" t="s">
        <x:v>57</x:v>
      </x:c>
      <x:c r="C33" s="2"/>
      <x:c r="D33" s="29"/>
      <x:c r="E33" s="29"/>
      <x:c r="F33" s="29"/>
      <x:c r="G33" s="29"/>
      <x:c r="H33" s="29"/>
      <x:c r="I33" s="15" t="n">
        <x:f>I27/D27-1</x:f>
        <x:v>-0.050000000000000044</x:v>
      </x:c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/>
      <x:c r="C35" s="2"/>
      <x:c r="D35" s="1"/>
      <x:c r="E35" s="1"/>
      <x:c r="F35" s="1"/>
      <x:c r="G35" s="1"/>
      <x:c r="H35" s="1"/>
      <x:c r="I35" s="3"/>
      <x:c r="J35" s="2"/>
    </x:row>
    <x:row r="36">
      <x:c r="B36" s="2"/>
      <x:c r="C36" s="2"/>
      <x:c r="D36" s="1"/>
      <x:c r="E36" s="1"/>
      <x:c r="F36" s="1"/>
      <x:c r="G36" s="1"/>
      <x:c r="H36" s="1"/>
      <x:c r="I36" s="3"/>
      <x:c r="J36" s="2"/>
    </x:row>
    <x:row r="37">
      <x:c r="B37" s="2"/>
      <x:c r="C37" s="2"/>
      <x:c r="D37" s="1"/>
      <x:c r="E37" s="1"/>
      <x:c r="F37" s="1"/>
      <x:c r="G37" s="1"/>
      <x:c r="H37" s="1"/>
      <x:c r="I37" s="3"/>
      <x:c r="J37" s="2"/>
    </x:row>
    <x:row r="38">
      <x:c r="B38" s="2"/>
      <x:c r="C38" s="2"/>
      <x:c r="D38" s="1"/>
      <x:c r="E38" s="1"/>
      <x:c r="F38" s="1"/>
      <x:c r="G38" s="1"/>
      <x:c r="H38" s="1"/>
      <x:c r="I38" s="3"/>
      <x:c r="J38" s="2"/>
    </x:row>
    <x:row r="39">
      <x:c r="B39" s="2"/>
      <x:c r="C39" s="2"/>
      <x:c r="D39" s="1"/>
      <x:c r="E39" s="1"/>
      <x:c r="F39" s="1"/>
      <x:c r="G39" s="1"/>
      <x:c r="H39" s="1"/>
      <x:c r="I39" s="3"/>
      <x:c r="J39" s="2"/>
    </x:row>
    <x:row r="40">
      <x:c r="B40" s="2"/>
      <x:c r="C40" s="2"/>
      <x:c r="D40" s="1"/>
      <x:c r="E40" s="1"/>
      <x:c r="F40" s="1"/>
      <x:c r="G40" s="1"/>
      <x:c r="H40" s="1"/>
      <x:c r="I40" s="3"/>
      <x:c r="J40" s="2"/>
    </x:row>
    <x:row r="41">
      <x:c r="B41" s="2"/>
      <x:c r="C41" s="2"/>
      <x:c r="D41" s="1"/>
      <x:c r="E41" s="1"/>
      <x:c r="F41" s="1"/>
      <x:c r="G41" s="1"/>
      <x:c r="H41" s="1"/>
      <x:c r="I41" s="3"/>
      <x:c r="J41" s="2"/>
    </x:row>
    <x:row r="42">
      <x:c r="B42" s="2"/>
      <x:c r="C42" s="2"/>
      <x:c r="D42" s="1"/>
      <x:c r="E42" s="1"/>
      <x:c r="F42" s="1"/>
      <x:c r="G42" s="1"/>
      <x:c r="H42" s="1"/>
      <x:c r="I42" s="3"/>
      <x:c r="J42" s="2"/>
    </x:row>
    <x:row r="43">
      <x:c r="B43" s="2"/>
      <x:c r="C43" s="2"/>
      <x:c r="D43" s="1"/>
      <x:c r="E43" s="1"/>
      <x:c r="F43" s="1"/>
      <x:c r="G43" s="1"/>
      <x:c r="H43" s="1"/>
      <x:c r="I43" s="3"/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  <x:row r="45">
      <x:c r="B45" s="14" t="s">
        <x:v>91</x:v>
      </x:c>
      <x:c r="C45" s="14"/>
      <x:c r="D45" s="18" t="n">
        <x:f>SUM(D9,D18,D27,D36)</x:f>
        <x:v>1490</x:v>
      </x:c>
      <x:c r="E45" s="18" t="n">
        <x:f>SUM(E9,E18,E27,E36)</x:f>
        <x:v>1667</x:v>
      </x:c>
      <x:c r="F45" s="18" t="n">
        <x:f>SUM(F9,F18,F27,F36)</x:f>
        <x:v>1490</x:v>
      </x:c>
      <x:c r="G45" s="18" t="n">
        <x:f>SUM(G9,G18,G27,G36)</x:f>
        <x:v>1596</x:v>
      </x:c>
      <x:c r="H45" s="18" t="n">
        <x:f>SUM(H9,H18,H27,H36)</x:f>
        <x:v>6243</x:v>
      </x:c>
      <x:c r="I45" s="31" t="n">
        <x:f>SUM(I9,I18,I27,I36)</x:f>
        <x:v>1469.59</x:v>
      </x:c>
      <x:c r="J45" s="2" t="s">
        <x:v>92</x:v>
      </x:c>
    </x:row>
    <x:row r="46">
      <x:c r="B46" s="2" t="s">
        <x:v>51</x:v>
      </x:c>
      <x:c r="C46" s="2"/>
      <x:c r="D46" s="29"/>
      <x:c r="E46" s="29"/>
      <x:c r="F46" s="29"/>
      <x:c r="G46" s="29"/>
      <x:c r="H46" s="29"/>
      <x:c r="I46" s="15" t="n">
        <x:f>I45/D45-1</x:f>
        <x:v>-0.013697986577181243</x:v>
      </x:c>
      <x:c r="J46" s="2"/>
    </x:row>
    <x:row r="47">
      <x:c r="B47" s="2" t="s">
        <x:v>90</x:v>
      </x:c>
      <x:c r="C47" s="2"/>
      <x:c r="D47" s="1"/>
      <x:c r="E47" s="1" t="n">
        <x:f>E45-D45</x:f>
        <x:v>177</x:v>
      </x:c>
      <x:c r="F47" s="1" t="n">
        <x:f>F45-E45</x:f>
        <x:v>-177</x:v>
      </x:c>
      <x:c r="G47" s="1" t="n">
        <x:f>G45-F45</x:f>
        <x:v>106</x:v>
      </x:c>
      <x:c r="H47" s="1"/>
      <x:c r="I47" s="3" t="n">
        <x:f>I45-G45</x:f>
        <x:v>-126.41000000000008</x:v>
      </x:c>
      <x:c r="J47" s="2"/>
    </x:row>
    <x:row r="48">
      <x:c r="B48" s="2" t="s">
        <x:v>54</x:v>
      </x:c>
      <x:c r="C48" s="2"/>
      <x:c r="D48" s="29"/>
      <x:c r="E48" s="29"/>
      <x:c r="F48" s="29"/>
      <x:c r="G48" s="29"/>
      <x:c r="H48" s="29"/>
      <x:c r="I48" s="15" t="n">
        <x:f>(1+I51)/((1+I49)*(1+I50))-1</x:f>
        <x:v>-0.013697986577181243</x:v>
      </x:c>
      <x:c r="J48" s="2"/>
    </x:row>
    <x:row r="49">
      <x:c r="B49" s="2" t="s">
        <x:v>55</x:v>
      </x:c>
      <x:c r="C49" s="2"/>
      <x:c r="D49" s="29"/>
      <x:c r="E49" s="29"/>
      <x:c r="F49" s="29"/>
      <x:c r="G49" s="29"/>
      <x:c r="H49" s="29"/>
      <x:c r="I49" s="30">
        <x:v>0</x:v>
      </x:c>
      <x:c r="J49" s="2"/>
    </x:row>
    <x:row r="50">
      <x:c r="B50" s="2" t="s">
        <x:v>56</x:v>
      </x:c>
      <x:c r="C50" s="2"/>
      <x:c r="D50" s="29"/>
      <x:c r="E50" s="29"/>
      <x:c r="F50" s="29"/>
      <x:c r="G50" s="29"/>
      <x:c r="H50" s="29"/>
      <x:c r="I50" s="30">
        <x:v>0</x:v>
      </x:c>
      <x:c r="J50" s="2"/>
    </x:row>
    <x:row r="51">
      <x:c r="B51" s="2" t="s">
        <x:v>57</x:v>
      </x:c>
      <x:c r="C51" s="2"/>
      <x:c r="D51" s="29"/>
      <x:c r="E51" s="29"/>
      <x:c r="F51" s="29"/>
      <x:c r="G51" s="29"/>
      <x:c r="H51" s="29"/>
      <x:c r="I51" s="15" t="n">
        <x:f>I45/D45-1</x:f>
        <x:v>-0.013697986577181243</x:v>
      </x:c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14" t="s">
        <x:v>86</x:v>
      </x:c>
      <x:c r="C53" s="14"/>
      <x:c r="D53" s="25">
        <x:v>949</x:v>
      </x:c>
      <x:c r="E53" s="25">
        <x:v>994</x:v>
      </x:c>
      <x:c r="F53" s="25">
        <x:v>891</x:v>
      </x:c>
      <x:c r="G53" s="25">
        <x:v>945</x:v>
      </x:c>
      <x:c r="H53" s="18" t="n">
        <x:f>SUM(D53:G53)</x:f>
        <x:v>3779</x:v>
      </x:c>
      <x:c r="I53" s="31" t="n">
        <x:f>D53*(1+I54)</x:f>
        <x:v>949</x:v>
      </x:c>
      <x:c r="J53" s="2" t="s">
        <x:v>93</x:v>
      </x:c>
    </x:row>
    <x:row r="54">
      <x:c r="B54" s="2" t="s">
        <x:v>51</x:v>
      </x:c>
      <x:c r="C54" s="2"/>
      <x:c r="D54" s="29"/>
      <x:c r="E54" s="29"/>
      <x:c r="F54" s="29"/>
      <x:c r="G54" s="29"/>
      <x:c r="H54" s="29"/>
      <x:c r="I54" s="30">
        <x:v>0</x:v>
      </x:c>
      <x:c r="J54" s="2"/>
    </x:row>
    <x:row r="55">
      <x:c r="B55" s="2" t="s">
        <x:v>90</x:v>
      </x:c>
      <x:c r="C55" s="2"/>
      <x:c r="D55" s="1"/>
      <x:c r="E55" s="1" t="n">
        <x:f>E53-D53</x:f>
        <x:v>45</x:v>
      </x:c>
      <x:c r="F55" s="1" t="n">
        <x:f>F53-E53</x:f>
        <x:v>-103</x:v>
      </x:c>
      <x:c r="G55" s="1" t="n">
        <x:f>G53-F53</x:f>
        <x:v>54</x:v>
      </x:c>
      <x:c r="H55" s="1"/>
      <x:c r="I55" s="3" t="n">
        <x:f>I53-G53</x:f>
        <x:v>4</x:v>
      </x:c>
      <x:c r="J55" s="2"/>
    </x:row>
    <x:row r="56">
      <x:c r="B56" s="2"/>
      <x:c r="C56" s="2"/>
      <x:c r="D56" s="1"/>
      <x:c r="E56" s="1"/>
      <x:c r="F56" s="1"/>
      <x:c r="G56" s="1"/>
      <x:c r="H56" s="1"/>
      <x:c r="I56" s="3"/>
      <x:c r="J56" s="2"/>
    </x:row>
    <x:row r="57">
      <x:c r="B57" s="2"/>
      <x:c r="C57" s="2"/>
      <x:c r="D57" s="1"/>
      <x:c r="E57" s="1"/>
      <x:c r="F57" s="1"/>
      <x:c r="G57" s="1"/>
      <x:c r="H57" s="1"/>
      <x:c r="I57" s="3"/>
      <x:c r="J57" s="2"/>
    </x:row>
    <x:row r="58">
      <x:c r="B58" s="14" t="s">
        <x:v>87</x:v>
      </x:c>
      <x:c r="C58" s="14"/>
      <x:c r="D58" s="25">
        <x:v>541</x:v>
      </x:c>
      <x:c r="E58" s="25">
        <x:v>673</x:v>
      </x:c>
      <x:c r="F58" s="25">
        <x:v>599</x:v>
      </x:c>
      <x:c r="G58" s="25">
        <x:v>651</x:v>
      </x:c>
      <x:c r="H58" s="18" t="n">
        <x:f>SUM(D58:G58)</x:f>
        <x:v>2464</x:v>
      </x:c>
      <x:c r="I58" s="31" t="n">
        <x:f>D58*(1+I59)</x:f>
        <x:v>520.5899999999999</x:v>
      </x:c>
      <x:c r="J58" s="2"/>
    </x:row>
    <x:row r="59">
      <x:c r="B59" s="2" t="s">
        <x:v>51</x:v>
      </x:c>
      <x:c r="C59" s="2"/>
      <x:c r="D59" s="29"/>
      <x:c r="E59" s="29"/>
      <x:c r="F59" s="29"/>
      <x:c r="G59" s="29"/>
      <x:c r="H59" s="29"/>
      <x:c r="I59" s="15">
        <x:v>-0.03772643253234764</x:v>
      </x:c>
      <x:c r="J59" s="2" t="s">
        <x:v>94</x:v>
      </x:c>
    </x:row>
    <x:row r="60">
      <x:c r="B60" s="2" t="s">
        <x:v>90</x:v>
      </x:c>
      <x:c r="C60" s="2"/>
      <x:c r="D60" s="1"/>
      <x:c r="E60" s="1" t="n">
        <x:f>E58-D58</x:f>
        <x:v>132</x:v>
      </x:c>
      <x:c r="F60" s="1" t="n">
        <x:f>F58-E58</x:f>
        <x:v>-74</x:v>
      </x:c>
      <x:c r="G60" s="1" t="n">
        <x:f>G58-F58</x:f>
        <x:v>52</x:v>
      </x:c>
      <x:c r="H60" s="1"/>
      <x:c r="I60" s="3" t="n">
        <x:f>I58-G58</x:f>
        <x:v>-130.41000000000008</x:v>
      </x:c>
      <x:c r="J60" s="2"/>
    </x:row>
    <x:row r="61">
      <x:c r="B61" s="2"/>
      <x:c r="C61" s="2"/>
      <x:c r="D61" s="1"/>
      <x:c r="E61" s="1"/>
      <x:c r="F61" s="1"/>
      <x:c r="G61" s="1"/>
      <x:c r="H61" s="1"/>
      <x:c r="I61" s="3"/>
      <x:c r="J61" s="2"/>
    </x:row>
    <x:row r="62">
      <x:c r="B62" s="2"/>
      <x:c r="C62" s="2"/>
      <x:c r="D62" s="1"/>
      <x:c r="E62" s="1"/>
      <x:c r="F62" s="1"/>
      <x:c r="G62" s="1"/>
      <x:c r="H62" s="1"/>
      <x:c r="I62" s="3"/>
      <x:c r="J62" s="2"/>
    </x:row>
    <x:row r="63">
      <x:c r="B63" s="14" t="s">
        <x:v>95</x:v>
      </x:c>
      <x:c r="C63" s="14"/>
      <x:c r="D63" s="18"/>
      <x:c r="E63" s="18"/>
      <x:c r="F63" s="18"/>
      <x:c r="G63" s="18"/>
      <x:c r="H63" s="18" t="n">
        <x:f>SUM(D63:G63)</x:f>
        <x:v>0</x:v>
      </x:c>
      <x:c r="I63" s="31"/>
      <x:c r="J63" s="2"/>
    </x:row>
    <x:row r="64">
      <x:c r="B64" s="2"/>
      <x:c r="C64" s="2"/>
      <x:c r="D64" s="1"/>
      <x:c r="E64" s="1"/>
      <x:c r="F64" s="1"/>
      <x:c r="G64" s="1"/>
      <x:c r="H64" s="1"/>
      <x:c r="I64" s="3"/>
      <x:c r="J64" s="2"/>
    </x:row>
    <x:row r="65">
      <x:c r="B65" s="2"/>
      <x:c r="C65" s="2"/>
      <x:c r="D65" s="1"/>
      <x:c r="E65" s="1"/>
      <x:c r="F65" s="1"/>
      <x:c r="G65" s="1"/>
      <x:c r="H65" s="1"/>
      <x:c r="I65" s="3"/>
      <x:c r="J65" s="2"/>
    </x:row>
    <x:row r="66">
      <x:c r="B66" s="14" t="s">
        <x:v>79</x:v>
      </x:c>
      <x:c r="C66" s="14"/>
      <x:c r="D66" s="18" t="n">
        <x:f>D45-SUM(D53,D58,D63)</x:f>
        <x:v>0</x:v>
      </x:c>
      <x:c r="E66" s="18" t="n">
        <x:f>E45-SUM(E53,E58,E63)</x:f>
        <x:v>0</x:v>
      </x:c>
      <x:c r="F66" s="18" t="n">
        <x:f>F45-SUM(F53,F58,F63)</x:f>
        <x:v>0</x:v>
      </x:c>
      <x:c r="G66" s="18" t="n">
        <x:f>G45-SUM(G53,G58,G63)</x:f>
        <x:v>0</x:v>
      </x:c>
      <x:c r="H66" s="18" t="n">
        <x:f>H45-SUM(H53,H58,H63)</x:f>
        <x:v>0</x:v>
      </x:c>
      <x:c r="I66" s="31" t="n">
        <x:f>I45-SUM(I53,I58,I63)</x:f>
        <x:v>0</x:v>
      </x:c>
      <x:c r="J66" s="2"/>
    </x:row>
    <x:row r="67">
      <x:c r="B67" s="2"/>
      <x:c r="C67" s="2"/>
      <x:c r="D67" s="1"/>
      <x:c r="E67" s="1"/>
      <x:c r="F67" s="1"/>
      <x:c r="G67" s="1"/>
      <x:c r="H67" s="1"/>
      <x:c r="I67" s="3"/>
      <x:c r="J67" s="2"/>
    </x:row>
    <x:row r="68">
      <x:c r="B68" s="2"/>
      <x:c r="C68" s="2"/>
      <x:c r="D68" s="1"/>
      <x:c r="E68" s="1"/>
      <x:c r="F68" s="1"/>
      <x:c r="G68" s="1"/>
      <x:c r="H68" s="1"/>
      <x:c r="I68" s="3"/>
      <x:c r="J68" s="2"/>
    </x:row>
    <x:row r="69">
      <x:c r="B69" s="2"/>
      <x:c r="C69" s="2"/>
      <x:c r="D69" s="1"/>
      <x:c r="E69" s="1"/>
      <x:c r="F69" s="1"/>
      <x:c r="G69" s="1"/>
      <x:c r="H69" s="1"/>
      <x:c r="I69" s="3"/>
      <x:c r="J69" s="2"/>
    </x:row>
    <x:row r="70">
      <x:c r="B70" s="14" t="s">
        <x:v>96</x:v>
      </x:c>
      <x:c r="C70" s="14"/>
      <x:c r="D70" s="25">
        <x:v>350</x:v>
      </x:c>
      <x:c r="E70" s="25">
        <x:v>389</x:v>
      </x:c>
      <x:c r="F70" s="25">
        <x:v>332</x:v>
      </x:c>
      <x:c r="G70" s="25">
        <x:v>316</x:v>
      </x:c>
      <x:c r="H70" s="18" t="n">
        <x:f>SUM(D70:G70)</x:f>
        <x:v>1387</x:v>
      </x:c>
      <x:c r="I70" s="31" t="n">
        <x:f>I45*I71</x:f>
        <x:v>323.3098</x:v>
      </x:c>
      <x:c r="J70" s="2" t="s">
        <x:v>97</x:v>
      </x:c>
    </x:row>
    <x:row r="71">
      <x:c r="B71" s="2" t="s">
        <x:v>98</x:v>
      </x:c>
      <x:c r="C71" s="2"/>
      <x:c r="D71" s="29" t="n">
        <x:f>D70/D45</x:f>
        <x:v>0.2348993288590604</x:v>
      </x:c>
      <x:c r="E71" s="29" t="n">
        <x:f>E70/E45</x:f>
        <x:v>0.23335332933413316</x:v>
      </x:c>
      <x:c r="F71" s="29" t="n">
        <x:f>F70/F45</x:f>
        <x:v>0.22281879194630871</x:v>
      </x:c>
      <x:c r="G71" s="29" t="n">
        <x:f>G70/G45</x:f>
        <x:v>0.19799498746867167</x:v>
      </x:c>
      <x:c r="H71" s="29" t="n">
        <x:f>H70/H45</x:f>
        <x:v>0.2221688290885792</x:v>
      </x:c>
      <x:c r="I71" s="30">
        <x:v>0.22</x:v>
      </x:c>
      <x:c r="J71" s="2"/>
    </x:row>
    <x:row r="72">
      <x:c r="B72" s="2" t="s">
        <x:v>99</x:v>
      </x:c>
      <x:c r="C72" s="2"/>
      <x:c r="D72" s="1"/>
      <x:c r="E72" s="1"/>
      <x:c r="F72" s="1"/>
      <x:c r="G72" s="1"/>
      <x:c r="H72" s="1"/>
      <x:c r="I72" s="3" t="n">
        <x:f>10000*(I71-D71)</x:f>
        <x:v>-148.99328859060395</x:v>
      </x:c>
      <x:c r="J72" s="2"/>
    </x:row>
    <x:row r="73">
      <x:c r="B73" s="2"/>
      <x:c r="C73" s="2"/>
      <x:c r="D73" s="1"/>
      <x:c r="E73" s="1"/>
      <x:c r="F73" s="1"/>
      <x:c r="G73" s="1"/>
      <x:c r="H73" s="1"/>
      <x:c r="I73" s="3"/>
      <x:c r="J73" s="2"/>
    </x:row>
    <x:row r="74">
      <x:c r="B74" s="2" t="s">
        <x:v>100</x:v>
      </x:c>
      <x:c r="C74" s="2"/>
      <x:c r="D74" s="1"/>
      <x:c r="E74" s="1"/>
      <x:c r="F74" s="1"/>
      <x:c r="G74" s="1"/>
      <x:c r="H74" s="1"/>
      <x:c r="I74" s="3"/>
      <x:c r="J74" s="2" t="s">
        <x:v>101</x:v>
      </x:c>
    </x:row>
    <x:row r="75">
      <x:c r="B75" s="2"/>
      <x:c r="C75" s="2"/>
      <x:c r="D75" s="1"/>
      <x:c r="E75" s="1"/>
      <x:c r="F75" s="1"/>
      <x:c r="G75" s="1"/>
      <x:c r="H75" s="1"/>
      <x:c r="I75" s="3"/>
      <x:c r="J75" s="2"/>
    </x:row>
    <x:row r="76">
      <x:c r="B76" s="41" t="s">
        <x:v>102</x:v>
      </x:c>
      <x:c r="C76" s="41"/>
      <x:c r="D76" s="41"/>
      <x:c r="E76" s="41"/>
      <x:c r="F76" s="41"/>
      <x:c r="G76" s="41"/>
      <x:c r="H76" s="41"/>
      <x:c r="I76" s="41"/>
      <x:c r="J76" s="2"/>
    </x:row>
    <x:row r="77">
      <x:c r="B77" s="14" t="s">
        <x:v>86</x:v>
      </x:c>
      <x:c r="C77" s="14"/>
      <x:c r="D77" s="18" t="n">
        <x:f>D53</x:f>
        <x:v>949</x:v>
      </x:c>
      <x:c r="E77" s="18" t="n">
        <x:f>E53</x:f>
        <x:v>994</x:v>
      </x:c>
      <x:c r="F77" s="18" t="n">
        <x:f>F53</x:f>
        <x:v>891</x:v>
      </x:c>
      <x:c r="G77" s="18" t="n">
        <x:f>G53</x:f>
        <x:v>945</x:v>
      </x:c>
      <x:c r="H77" s="18" t="n">
        <x:f>H53</x:f>
        <x:v>3779</x:v>
      </x:c>
      <x:c r="I77" s="31" t="n">
        <x:f>I53</x:f>
        <x:v>949</x:v>
      </x:c>
      <x:c r="J77" s="2" t="s">
        <x:v>103</x:v>
      </x:c>
    </x:row>
    <x:row r="78">
      <x:c r="B78" s="2" t="s">
        <x:v>82</x:v>
      </x:c>
      <x:c r="C78" s="2"/>
      <x:c r="D78" s="29"/>
      <x:c r="E78" s="29"/>
      <x:c r="F78" s="29"/>
      <x:c r="G78" s="29"/>
      <x:c r="H78" s="29"/>
      <x:c r="I78" s="15" t="n">
        <x:f>I77/D77-1</x:f>
        <x:v>0</x:v>
      </x:c>
      <x:c r="J78" s="2"/>
    </x:row>
    <x:row r="79">
      <x:c r="B79" s="2" t="s">
        <x:v>83</x:v>
      </x:c>
      <x:c r="C79" s="2"/>
      <x:c r="D79" s="1"/>
      <x:c r="E79" s="1" t="n">
        <x:f>E77-D77</x:f>
        <x:v>45</x:v>
      </x:c>
      <x:c r="F79" s="1" t="n">
        <x:f>F77-E77</x:f>
        <x:v>-103</x:v>
      </x:c>
      <x:c r="G79" s="1" t="n">
        <x:f>G77-F77</x:f>
        <x:v>54</x:v>
      </x:c>
      <x:c r="H79" s="1"/>
      <x:c r="I79" s="3" t="n">
        <x:f>I77-G77</x:f>
        <x:v>4</x:v>
      </x:c>
      <x:c r="J79" s="2"/>
    </x:row>
    <x:row r="80">
      <x:c r="B80" s="2" t="s">
        <x:v>54</x:v>
      </x:c>
      <x:c r="C80" s="2"/>
      <x:c r="D80" s="29"/>
      <x:c r="E80" s="29"/>
      <x:c r="F80" s="29"/>
      <x:c r="G80" s="29"/>
      <x:c r="H80" s="29"/>
      <x:c r="I80" s="15" t="n">
        <x:f>(1+I83)/((1+I81)*(1+I82))-1</x:f>
        <x:v>0</x:v>
      </x:c>
      <x:c r="J80" s="2"/>
    </x:row>
    <x:row r="81">
      <x:c r="B81" s="2" t="s">
        <x:v>55</x:v>
      </x:c>
      <x:c r="C81" s="2"/>
      <x:c r="D81" s="29"/>
      <x:c r="E81" s="29"/>
      <x:c r="F81" s="29"/>
      <x:c r="G81" s="29"/>
      <x:c r="H81" s="29"/>
      <x:c r="I81" s="15" t="n">
        <x:f>I49</x:f>
        <x:v>0</x:v>
      </x:c>
      <x:c r="J81" s="2"/>
    </x:row>
    <x:row r="82">
      <x:c r="B82" s="2" t="s">
        <x:v>56</x:v>
      </x:c>
      <x:c r="C82" s="2"/>
      <x:c r="D82" s="29"/>
      <x:c r="E82" s="29"/>
      <x:c r="F82" s="29"/>
      <x:c r="G82" s="29"/>
      <x:c r="H82" s="29"/>
      <x:c r="I82" s="15" t="n">
        <x:f>I50</x:f>
        <x:v>0</x:v>
      </x:c>
      <x:c r="J82" s="2"/>
    </x:row>
    <x:row r="83">
      <x:c r="B83" s="2" t="s">
        <x:v>57</x:v>
      </x:c>
      <x:c r="C83" s="2"/>
      <x:c r="D83" s="29"/>
      <x:c r="E83" s="29"/>
      <x:c r="F83" s="29"/>
      <x:c r="G83" s="29"/>
      <x:c r="H83" s="29"/>
      <x:c r="I83" s="15" t="n">
        <x:f>I78</x:f>
        <x:v>0</x:v>
      </x:c>
      <x:c r="J83" s="2"/>
    </x:row>
    <x:row r="84">
      <x:c r="B84" s="2" t="s">
        <x:v>104</x:v>
      </x:c>
      <x:c r="C84" s="2"/>
      <x:c r="D84" s="29" t="n">
        <x:f>D77/D45</x:f>
        <x:v>0.6369127516778523</x:v>
      </x:c>
      <x:c r="E84" s="29" t="n">
        <x:f>E77/E45</x:f>
        <x:v>0.5962807438512298</x:v>
      </x:c>
      <x:c r="F84" s="29" t="n">
        <x:f>F77/F45</x:f>
        <x:v>0.5979865771812081</x:v>
      </x:c>
      <x:c r="G84" s="29" t="n">
        <x:f>G77/G45</x:f>
        <x:v>0.5921052631578947</x:v>
      </x:c>
      <x:c r="H84" s="29" t="n">
        <x:f>H77/H45</x:f>
        <x:v>0.6053179561108442</x:v>
      </x:c>
      <x:c r="I84" s="15" t="n">
        <x:f>I77/I45</x:f>
        <x:v>0.6457583407617091</x:v>
      </x:c>
      <x:c r="J84" s="2"/>
    </x:row>
    <x:row r="85">
      <x:c r="B85" s="14" t="s">
        <x:v>87</x:v>
      </x:c>
      <x:c r="C85" s="14"/>
      <x:c r="D85" s="18" t="n">
        <x:f>D58</x:f>
        <x:v>541</x:v>
      </x:c>
      <x:c r="E85" s="18" t="n">
        <x:f>E58</x:f>
        <x:v>673</x:v>
      </x:c>
      <x:c r="F85" s="18" t="n">
        <x:f>F58</x:f>
        <x:v>599</x:v>
      </x:c>
      <x:c r="G85" s="18" t="n">
        <x:f>G58</x:f>
        <x:v>651</x:v>
      </x:c>
      <x:c r="H85" s="18" t="n">
        <x:f>H58</x:f>
        <x:v>2464</x:v>
      </x:c>
      <x:c r="I85" s="31" t="n">
        <x:f>I58</x:f>
        <x:v>520.5899999999999</x:v>
      </x:c>
      <x:c r="J85" s="2" t="s">
        <x:v>103</x:v>
      </x:c>
    </x:row>
    <x:row r="86">
      <x:c r="B86" s="2" t="s">
        <x:v>82</x:v>
      </x:c>
      <x:c r="C86" s="2"/>
      <x:c r="D86" s="29"/>
      <x:c r="E86" s="29"/>
      <x:c r="F86" s="29"/>
      <x:c r="G86" s="29"/>
      <x:c r="H86" s="29"/>
      <x:c r="I86" s="15" t="n">
        <x:f>I85/D85-1</x:f>
        <x:v>-0.03772643253234764</x:v>
      </x:c>
      <x:c r="J86" s="2"/>
    </x:row>
    <x:row r="87">
      <x:c r="B87" s="2" t="s">
        <x:v>83</x:v>
      </x:c>
      <x:c r="C87" s="2"/>
      <x:c r="D87" s="1"/>
      <x:c r="E87" s="1" t="n">
        <x:f>E85-D85</x:f>
        <x:v>132</x:v>
      </x:c>
      <x:c r="F87" s="1" t="n">
        <x:f>F85-E85</x:f>
        <x:v>-74</x:v>
      </x:c>
      <x:c r="G87" s="1" t="n">
        <x:f>G85-F85</x:f>
        <x:v>52</x:v>
      </x:c>
      <x:c r="H87" s="1"/>
      <x:c r="I87" s="3" t="n">
        <x:f>I85-G85</x:f>
        <x:v>-130.41000000000008</x:v>
      </x:c>
      <x:c r="J87" s="2"/>
    </x:row>
    <x:row r="88">
      <x:c r="B88" s="2" t="s">
        <x:v>54</x:v>
      </x:c>
      <x:c r="C88" s="2"/>
      <x:c r="D88" s="29"/>
      <x:c r="E88" s="29"/>
      <x:c r="F88" s="29"/>
      <x:c r="G88" s="29"/>
      <x:c r="H88" s="29"/>
      <x:c r="I88" s="15" t="n">
        <x:f>(1+I91)/((1+I89)*(1+I90))-1</x:f>
        <x:v>-0.03772643253234764</x:v>
      </x:c>
      <x:c r="J88" s="2"/>
    </x:row>
    <x:row r="89">
      <x:c r="B89" s="2" t="s">
        <x:v>55</x:v>
      </x:c>
      <x:c r="C89" s="2"/>
      <x:c r="D89" s="29"/>
      <x:c r="E89" s="29"/>
      <x:c r="F89" s="29"/>
      <x:c r="G89" s="29"/>
      <x:c r="H89" s="29"/>
      <x:c r="I89" s="15" t="n">
        <x:f>I49</x:f>
        <x:v>0</x:v>
      </x:c>
      <x:c r="J89" s="2"/>
    </x:row>
    <x:row r="90">
      <x:c r="B90" s="2" t="s">
        <x:v>56</x:v>
      </x:c>
      <x:c r="C90" s="2"/>
      <x:c r="D90" s="29"/>
      <x:c r="E90" s="29"/>
      <x:c r="F90" s="29"/>
      <x:c r="G90" s="29"/>
      <x:c r="H90" s="29"/>
      <x:c r="I90" s="15" t="n">
        <x:f>I50</x:f>
        <x:v>0</x:v>
      </x:c>
      <x:c r="J90" s="2"/>
    </x:row>
    <x:row r="91">
      <x:c r="B91" s="2" t="s">
        <x:v>57</x:v>
      </x:c>
      <x:c r="C91" s="2"/>
      <x:c r="D91" s="29"/>
      <x:c r="E91" s="29"/>
      <x:c r="F91" s="29"/>
      <x:c r="G91" s="29"/>
      <x:c r="H91" s="29"/>
      <x:c r="I91" s="15" t="n">
        <x:f>I86</x:f>
        <x:v>-0.03772643253234764</x:v>
      </x:c>
      <x:c r="J91" s="2"/>
    </x:row>
    <x:row r="92">
      <x:c r="B92" s="2" t="s">
        <x:v>104</x:v>
      </x:c>
      <x:c r="C92" s="2"/>
      <x:c r="D92" s="29" t="n">
        <x:f>D85/D45</x:f>
        <x:v>0.36308724832214767</x:v>
      </x:c>
      <x:c r="E92" s="29" t="n">
        <x:f>E85/E45</x:f>
        <x:v>0.40371925614877024</x:v>
      </x:c>
      <x:c r="F92" s="29" t="n">
        <x:f>F85/F45</x:f>
        <x:v>0.40201342281879193</x:v>
      </x:c>
      <x:c r="G92" s="29" t="n">
        <x:f>G85/G45</x:f>
        <x:v>0.40789473684210525</x:v>
      </x:c>
      <x:c r="H92" s="29" t="n">
        <x:f>H85/H45</x:f>
        <x:v>0.39468204388915584</x:v>
      </x:c>
      <x:c r="I92" s="15" t="n">
        <x:f>I85/I45</x:f>
        <x:v>0.35424165923829093</x:v>
      </x:c>
      <x:c r="J92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108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70</x:v>
      </x:c>
      <x:c r="C9" s="2"/>
      <x:c r="D9" s="10">
        <x:v>321</x:v>
      </x:c>
      <x:c r="E9" s="10">
        <x:v>255</x:v>
      </x:c>
      <x:c r="F9" s="10">
        <x:v>231</x:v>
      </x:c>
      <x:c r="G9" s="10">
        <x:v>206</x:v>
      </x:c>
      <x:c r="H9" s="1" t="n">
        <x:f>SUM(D9:G9)</x:f>
        <x:v>1013</x:v>
      </x:c>
      <x:c r="I9" s="3" t="n">
        <x:f>D9*(1+I10)</x:f>
        <x:v>240.75</x:v>
      </x:c>
      <x:c r="J9" s="2" t="s">
        <x:v>89</x:v>
      </x:c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30">
        <x:v>-0.25</x:v>
      </x:c>
      <x:c r="J10" s="2"/>
    </x:row>
    <x:row r="11">
      <x:c r="B11" s="2" t="s">
        <x:v>90</x:v>
      </x:c>
      <x:c r="C11" s="2"/>
      <x:c r="D11" s="1"/>
      <x:c r="E11" s="1" t="n">
        <x:f>E9-D9</x:f>
        <x:v>-66</x:v>
      </x:c>
      <x:c r="F11" s="1" t="n">
        <x:f>F9-E9</x:f>
        <x:v>-24</x:v>
      </x:c>
      <x:c r="G11" s="1" t="n">
        <x:f>G9-F9</x:f>
        <x:v>-25</x:v>
      </x:c>
      <x:c r="H11" s="1"/>
      <x:c r="I11" s="3" t="n">
        <x:f>I9-G9</x:f>
        <x:v>34.75</x:v>
      </x:c>
      <x:c r="J11" s="2"/>
    </x:row>
    <x:row r="12">
      <x:c r="B12" s="2" t="s">
        <x:v>54</x:v>
      </x:c>
      <x:c r="C12" s="2"/>
      <x:c r="D12" s="29"/>
      <x:c r="E12" s="29"/>
      <x:c r="F12" s="29"/>
      <x:c r="G12" s="29"/>
      <x:c r="H12" s="29"/>
      <x:c r="I12" s="15" t="n">
        <x:f>(1+I15)/((1+I13)*(1+I14))-1</x:f>
        <x:v>-0.25</x:v>
      </x:c>
      <x:c r="J12" s="2"/>
    </x:row>
    <x:row r="13">
      <x:c r="B13" s="2" t="s">
        <x:v>55</x:v>
      </x:c>
      <x:c r="C13" s="2"/>
      <x:c r="D13" s="29"/>
      <x:c r="E13" s="29"/>
      <x:c r="F13" s="29"/>
      <x:c r="G13" s="29"/>
      <x:c r="H13" s="29"/>
      <x:c r="I13" s="30">
        <x:v>0</x:v>
      </x:c>
      <x:c r="J13" s="2"/>
    </x:row>
    <x:row r="14">
      <x:c r="B14" s="2" t="s">
        <x:v>56</x:v>
      </x:c>
      <x:c r="C14" s="2"/>
      <x:c r="D14" s="29"/>
      <x:c r="E14" s="29"/>
      <x:c r="F14" s="29"/>
      <x:c r="G14" s="29"/>
      <x:c r="H14" s="29"/>
      <x:c r="I14" s="30">
        <x:v>0</x:v>
      </x:c>
      <x:c r="J14" s="2"/>
    </x:row>
    <x:row r="15">
      <x:c r="B15" s="2" t="s">
        <x:v>57</x:v>
      </x:c>
      <x:c r="C15" s="2"/>
      <x:c r="D15" s="29"/>
      <x:c r="E15" s="29"/>
      <x:c r="F15" s="29"/>
      <x:c r="G15" s="29"/>
      <x:c r="H15" s="29"/>
      <x:c r="I15" s="15" t="n">
        <x:f>I9/D9-1</x:f>
        <x:v>-0.25</x:v>
      </x:c>
      <x:c r="J15" s="2"/>
    </x:row>
    <x:row r="16">
      <x:c r="B16" s="2"/>
      <x:c r="C16" s="2"/>
      <x:c r="D16" s="1"/>
      <x:c r="E16" s="1"/>
      <x:c r="F16" s="1"/>
      <x:c r="G16" s="1"/>
      <x:c r="H16" s="1"/>
      <x:c r="I16" s="3"/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 t="s">
        <x:v>71</x:v>
      </x:c>
      <x:c r="C18" s="2"/>
      <x:c r="D18" s="10">
        <x:v>11</x:v>
      </x:c>
      <x:c r="E18" s="10">
        <x:v>15</x:v>
      </x:c>
      <x:c r="F18" s="10">
        <x:v>12</x:v>
      </x:c>
      <x:c r="G18" s="10">
        <x:v>10</x:v>
      </x:c>
      <x:c r="H18" s="1" t="n">
        <x:f>SUM(D18:G18)</x:f>
        <x:v>48</x:v>
      </x:c>
      <x:c r="I18" s="3" t="n">
        <x:f>D18*(1+I19)</x:f>
        <x:v>7.699999999999999</x:v>
      </x:c>
      <x:c r="J18" s="2"/>
    </x:row>
    <x:row r="19">
      <x:c r="B19" s="2" t="s">
        <x:v>51</x:v>
      </x:c>
      <x:c r="C19" s="2"/>
      <x:c r="D19" s="29"/>
      <x:c r="E19" s="29"/>
      <x:c r="F19" s="29"/>
      <x:c r="G19" s="29"/>
      <x:c r="H19" s="29"/>
      <x:c r="I19" s="30">
        <x:v>-0.3</x:v>
      </x:c>
      <x:c r="J19" s="2"/>
    </x:row>
    <x:row r="20">
      <x:c r="B20" s="2" t="s">
        <x:v>90</x:v>
      </x:c>
      <x:c r="C20" s="2"/>
      <x:c r="D20" s="1"/>
      <x:c r="E20" s="1" t="n">
        <x:f>E18-D18</x:f>
        <x:v>4</x:v>
      </x:c>
      <x:c r="F20" s="1" t="n">
        <x:f>F18-E18</x:f>
        <x:v>-3</x:v>
      </x:c>
      <x:c r="G20" s="1" t="n">
        <x:f>G18-F18</x:f>
        <x:v>-2</x:v>
      </x:c>
      <x:c r="H20" s="1"/>
      <x:c r="I20" s="3" t="n">
        <x:f>I18-G18</x:f>
        <x:v>-2.3000000000000007</x:v>
      </x:c>
      <x:c r="J20" s="2"/>
    </x:row>
    <x:row r="21">
      <x:c r="B21" s="2" t="s">
        <x:v>54</x:v>
      </x:c>
      <x:c r="C21" s="2"/>
      <x:c r="D21" s="29"/>
      <x:c r="E21" s="29"/>
      <x:c r="F21" s="29"/>
      <x:c r="G21" s="29"/>
      <x:c r="H21" s="29"/>
      <x:c r="I21" s="15" t="n">
        <x:f>(1+I24)/((1+I22)*(1+I23))-1</x:f>
        <x:v>-0.30000000000000004</x:v>
      </x:c>
      <x:c r="J21" s="2"/>
    </x:row>
    <x:row r="22">
      <x:c r="B22" s="2" t="s">
        <x:v>55</x:v>
      </x:c>
      <x:c r="C22" s="2"/>
      <x:c r="D22" s="29"/>
      <x:c r="E22" s="29"/>
      <x:c r="F22" s="29"/>
      <x:c r="G22" s="29"/>
      <x:c r="H22" s="29"/>
      <x:c r="I22" s="30">
        <x:v>0</x:v>
      </x:c>
      <x:c r="J22" s="2"/>
    </x:row>
    <x:row r="23">
      <x:c r="B23" s="2" t="s">
        <x:v>56</x:v>
      </x:c>
      <x:c r="C23" s="2"/>
      <x:c r="D23" s="29"/>
      <x:c r="E23" s="29"/>
      <x:c r="F23" s="29"/>
      <x:c r="G23" s="29"/>
      <x:c r="H23" s="29"/>
      <x:c r="I23" s="30">
        <x:v>0</x:v>
      </x:c>
      <x:c r="J23" s="2"/>
    </x:row>
    <x:row r="24">
      <x:c r="B24" s="2" t="s">
        <x:v>57</x:v>
      </x:c>
      <x:c r="C24" s="2"/>
      <x:c r="D24" s="29"/>
      <x:c r="E24" s="29"/>
      <x:c r="F24" s="29"/>
      <x:c r="G24" s="29"/>
      <x:c r="H24" s="29"/>
      <x:c r="I24" s="15" t="n">
        <x:f>I18/D18-1</x:f>
        <x:v>-0.30000000000000004</x:v>
      </x:c>
      <x:c r="J24" s="2"/>
    </x:row>
    <x:row r="25">
      <x:c r="B25" s="2"/>
      <x:c r="C25" s="2"/>
      <x:c r="D25" s="1"/>
      <x:c r="E25" s="1"/>
      <x:c r="F25" s="1"/>
      <x:c r="G25" s="1"/>
      <x:c r="H25" s="1"/>
      <x:c r="I25" s="3"/>
      <x:c r="J25" s="2"/>
    </x:row>
    <x:row r="26">
      <x:c r="B26" s="2"/>
      <x:c r="C26" s="2"/>
      <x:c r="D26" s="1"/>
      <x:c r="E26" s="1"/>
      <x:c r="F26" s="1"/>
      <x:c r="G26" s="1"/>
      <x:c r="H26" s="1"/>
      <x:c r="I26" s="3"/>
      <x:c r="J26" s="2"/>
    </x:row>
    <x:row r="27">
      <x:c r="B27" s="2" t="s">
        <x:v>72</x:v>
      </x:c>
      <x:c r="C27" s="2"/>
      <x:c r="D27" s="10">
        <x:v>8</x:v>
      </x:c>
      <x:c r="E27" s="10">
        <x:v>5</x:v>
      </x:c>
      <x:c r="F27" s="10">
        <x:v>4</x:v>
      </x:c>
      <x:c r="G27" s="10">
        <x:v>4</x:v>
      </x:c>
      <x:c r="H27" s="1" t="n">
        <x:f>SUM(D27:G27)</x:f>
        <x:v>21</x:v>
      </x:c>
      <x:c r="I27" s="3" t="n">
        <x:f>D27*(1+I28)</x:f>
        <x:v>6</x:v>
      </x:c>
      <x:c r="J27" s="2"/>
    </x:row>
    <x:row r="28">
      <x:c r="B28" s="2" t="s">
        <x:v>51</x:v>
      </x:c>
      <x:c r="C28" s="2"/>
      <x:c r="D28" s="29"/>
      <x:c r="E28" s="29"/>
      <x:c r="F28" s="29"/>
      <x:c r="G28" s="29"/>
      <x:c r="H28" s="29"/>
      <x:c r="I28" s="30">
        <x:v>-0.25</x:v>
      </x:c>
      <x:c r="J28" s="2"/>
    </x:row>
    <x:row r="29">
      <x:c r="B29" s="2" t="s">
        <x:v>90</x:v>
      </x:c>
      <x:c r="C29" s="2"/>
      <x:c r="D29" s="1"/>
      <x:c r="E29" s="1" t="n">
        <x:f>E27-D27</x:f>
        <x:v>-3</x:v>
      </x:c>
      <x:c r="F29" s="1" t="n">
        <x:f>F27-E27</x:f>
        <x:v>-1</x:v>
      </x:c>
      <x:c r="G29" s="1" t="n">
        <x:f>G27-F27</x:f>
        <x:v>0</x:v>
      </x:c>
      <x:c r="H29" s="1"/>
      <x:c r="I29" s="3" t="n">
        <x:f>I27-G27</x:f>
        <x:v>2</x:v>
      </x:c>
      <x:c r="J29" s="2"/>
    </x:row>
    <x:row r="30">
      <x:c r="B30" s="2" t="s">
        <x:v>54</x:v>
      </x:c>
      <x:c r="C30" s="2"/>
      <x:c r="D30" s="29"/>
      <x:c r="E30" s="29"/>
      <x:c r="F30" s="29"/>
      <x:c r="G30" s="29"/>
      <x:c r="H30" s="29"/>
      <x:c r="I30" s="15" t="n">
        <x:f>(1+I33)/((1+I31)*(1+I32))-1</x:f>
        <x:v>-0.25</x:v>
      </x:c>
      <x:c r="J30" s="2"/>
    </x:row>
    <x:row r="31">
      <x:c r="B31" s="2" t="s">
        <x:v>55</x:v>
      </x:c>
      <x:c r="C31" s="2"/>
      <x:c r="D31" s="29"/>
      <x:c r="E31" s="29"/>
      <x:c r="F31" s="29"/>
      <x:c r="G31" s="29"/>
      <x:c r="H31" s="29"/>
      <x:c r="I31" s="30">
        <x:v>0</x:v>
      </x:c>
      <x:c r="J31" s="2"/>
    </x:row>
    <x:row r="32">
      <x:c r="B32" s="2" t="s">
        <x:v>56</x:v>
      </x:c>
      <x:c r="C32" s="2"/>
      <x:c r="D32" s="29"/>
      <x:c r="E32" s="29"/>
      <x:c r="F32" s="29"/>
      <x:c r="G32" s="29"/>
      <x:c r="H32" s="29"/>
      <x:c r="I32" s="30">
        <x:v>0</x:v>
      </x:c>
      <x:c r="J32" s="2"/>
    </x:row>
    <x:row r="33">
      <x:c r="B33" s="2" t="s">
        <x:v>57</x:v>
      </x:c>
      <x:c r="C33" s="2"/>
      <x:c r="D33" s="29"/>
      <x:c r="E33" s="29"/>
      <x:c r="F33" s="29"/>
      <x:c r="G33" s="29"/>
      <x:c r="H33" s="29"/>
      <x:c r="I33" s="15" t="n">
        <x:f>I27/D27-1</x:f>
        <x:v>-0.25</x:v>
      </x:c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/>
      <x:c r="C35" s="2"/>
      <x:c r="D35" s="1"/>
      <x:c r="E35" s="1"/>
      <x:c r="F35" s="1"/>
      <x:c r="G35" s="1"/>
      <x:c r="H35" s="1"/>
      <x:c r="I35" s="3"/>
      <x:c r="J35" s="2"/>
    </x:row>
    <x:row r="36">
      <x:c r="B36" s="2" t="s">
        <x:v>109</x:v>
      </x:c>
      <x:c r="C36" s="2"/>
      <x:c r="D36" s="10">
        <x:v>26</x:v>
      </x:c>
      <x:c r="E36" s="10">
        <x:v>25</x:v>
      </x:c>
      <x:c r="F36" s="10">
        <x:v>17</x:v>
      </x:c>
      <x:c r="G36" s="10">
        <x:v>24</x:v>
      </x:c>
      <x:c r="H36" s="1" t="n">
        <x:f>SUM(D36:G36)</x:f>
        <x:v>92</x:v>
      </x:c>
      <x:c r="I36" s="3" t="n">
        <x:f>D36*(1+I37)</x:f>
        <x:v>19.5</x:v>
      </x:c>
      <x:c r="J36" s="2"/>
    </x:row>
    <x:row r="37">
      <x:c r="B37" s="2" t="s">
        <x:v>51</x:v>
      </x:c>
      <x:c r="C37" s="2"/>
      <x:c r="D37" s="29"/>
      <x:c r="E37" s="29"/>
      <x:c r="F37" s="29"/>
      <x:c r="G37" s="29"/>
      <x:c r="H37" s="29"/>
      <x:c r="I37" s="30">
        <x:v>-0.25</x:v>
      </x:c>
      <x:c r="J37" s="2"/>
    </x:row>
    <x:row r="38">
      <x:c r="B38" s="2" t="s">
        <x:v>90</x:v>
      </x:c>
      <x:c r="C38" s="2"/>
      <x:c r="D38" s="1"/>
      <x:c r="E38" s="1" t="n">
        <x:f>E36-D36</x:f>
        <x:v>-1</x:v>
      </x:c>
      <x:c r="F38" s="1" t="n">
        <x:f>F36-E36</x:f>
        <x:v>-8</x:v>
      </x:c>
      <x:c r="G38" s="1" t="n">
        <x:f>G36-F36</x:f>
        <x:v>7</x:v>
      </x:c>
      <x:c r="H38" s="1"/>
      <x:c r="I38" s="3" t="n">
        <x:f>I36-G36</x:f>
        <x:v>-4.5</x:v>
      </x:c>
      <x:c r="J38" s="2"/>
    </x:row>
    <x:row r="39">
      <x:c r="B39" s="2" t="s">
        <x:v>54</x:v>
      </x:c>
      <x:c r="C39" s="2"/>
      <x:c r="D39" s="29"/>
      <x:c r="E39" s="29"/>
      <x:c r="F39" s="29"/>
      <x:c r="G39" s="29"/>
      <x:c r="H39" s="29"/>
      <x:c r="I39" s="15" t="n">
        <x:f>(1+I42)/((1+I40)*(1+I41))-1</x:f>
        <x:v>-0.25</x:v>
      </x:c>
      <x:c r="J39" s="2"/>
    </x:row>
    <x:row r="40">
      <x:c r="B40" s="2" t="s">
        <x:v>55</x:v>
      </x:c>
      <x:c r="C40" s="2"/>
      <x:c r="D40" s="29"/>
      <x:c r="E40" s="29"/>
      <x:c r="F40" s="29"/>
      <x:c r="G40" s="29"/>
      <x:c r="H40" s="29"/>
      <x:c r="I40" s="30">
        <x:v>0</x:v>
      </x:c>
      <x:c r="J40" s="2"/>
    </x:row>
    <x:row r="41">
      <x:c r="B41" s="2" t="s">
        <x:v>56</x:v>
      </x:c>
      <x:c r="C41" s="2"/>
      <x:c r="D41" s="29"/>
      <x:c r="E41" s="29"/>
      <x:c r="F41" s="29"/>
      <x:c r="G41" s="29"/>
      <x:c r="H41" s="29"/>
      <x:c r="I41" s="30">
        <x:v>0</x:v>
      </x:c>
      <x:c r="J41" s="2"/>
    </x:row>
    <x:row r="42">
      <x:c r="B42" s="2" t="s">
        <x:v>57</x:v>
      </x:c>
      <x:c r="C42" s="2"/>
      <x:c r="D42" s="29"/>
      <x:c r="E42" s="29"/>
      <x:c r="F42" s="29"/>
      <x:c r="G42" s="29"/>
      <x:c r="H42" s="29"/>
      <x:c r="I42" s="15" t="n">
        <x:f>I36/D36-1</x:f>
        <x:v>-0.25</x:v>
      </x:c>
      <x:c r="J42" s="2"/>
    </x:row>
    <x:row r="43">
      <x:c r="B43" s="2"/>
      <x:c r="C43" s="2"/>
      <x:c r="D43" s="1"/>
      <x:c r="E43" s="1"/>
      <x:c r="F43" s="1"/>
      <x:c r="G43" s="1"/>
      <x:c r="H43" s="1"/>
      <x:c r="I43" s="3"/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  <x:row r="45">
      <x:c r="B45" s="14" t="s">
        <x:v>91</x:v>
      </x:c>
      <x:c r="C45" s="14"/>
      <x:c r="D45" s="18" t="n">
        <x:f>SUM(D9,D18,D27,D36)</x:f>
        <x:v>366</x:v>
      </x:c>
      <x:c r="E45" s="18" t="n">
        <x:f>SUM(E9,E18,E27,E36)</x:f>
        <x:v>300</x:v>
      </x:c>
      <x:c r="F45" s="18" t="n">
        <x:f>SUM(F9,F18,F27,F36)</x:f>
        <x:v>264</x:v>
      </x:c>
      <x:c r="G45" s="18" t="n">
        <x:f>SUM(G9,G18,G27,G36)</x:f>
        <x:v>244</x:v>
      </x:c>
      <x:c r="H45" s="18" t="n">
        <x:f>SUM(H9,H18,H27,H36)</x:f>
        <x:v>1174</x:v>
      </x:c>
      <x:c r="I45" s="31" t="n">
        <x:f>SUM(I9,I18,I27,I36)</x:f>
        <x:v>273.95</x:v>
      </x:c>
      <x:c r="J45" s="2" t="s">
        <x:v>92</x:v>
      </x:c>
    </x:row>
    <x:row r="46">
      <x:c r="B46" s="2" t="s">
        <x:v>51</x:v>
      </x:c>
      <x:c r="C46" s="2"/>
      <x:c r="D46" s="29"/>
      <x:c r="E46" s="29"/>
      <x:c r="F46" s="29"/>
      <x:c r="G46" s="29"/>
      <x:c r="H46" s="29"/>
      <x:c r="I46" s="15" t="n">
        <x:f>I45/D45-1</x:f>
        <x:v>-0.2515027322404372</x:v>
      </x:c>
      <x:c r="J46" s="2"/>
    </x:row>
    <x:row r="47">
      <x:c r="B47" s="2" t="s">
        <x:v>90</x:v>
      </x:c>
      <x:c r="C47" s="2"/>
      <x:c r="D47" s="1"/>
      <x:c r="E47" s="1" t="n">
        <x:f>E45-D45</x:f>
        <x:v>-66</x:v>
      </x:c>
      <x:c r="F47" s="1" t="n">
        <x:f>F45-E45</x:f>
        <x:v>-36</x:v>
      </x:c>
      <x:c r="G47" s="1" t="n">
        <x:f>G45-F45</x:f>
        <x:v>-20</x:v>
      </x:c>
      <x:c r="H47" s="1"/>
      <x:c r="I47" s="3" t="n">
        <x:f>I45-G45</x:f>
        <x:v>29.94999999999999</x:v>
      </x:c>
      <x:c r="J47" s="2"/>
    </x:row>
    <x:row r="48">
      <x:c r="B48" s="2" t="s">
        <x:v>54</x:v>
      </x:c>
      <x:c r="C48" s="2"/>
      <x:c r="D48" s="29"/>
      <x:c r="E48" s="29"/>
      <x:c r="F48" s="29"/>
      <x:c r="G48" s="29"/>
      <x:c r="H48" s="29"/>
      <x:c r="I48" s="15" t="n">
        <x:f>(1+I51)/((1+I49)*(1+I50))-1</x:f>
        <x:v>-0.2515027322404372</x:v>
      </x:c>
      <x:c r="J48" s="2"/>
    </x:row>
    <x:row r="49">
      <x:c r="B49" s="2" t="s">
        <x:v>55</x:v>
      </x:c>
      <x:c r="C49" s="2"/>
      <x:c r="D49" s="29"/>
      <x:c r="E49" s="29"/>
      <x:c r="F49" s="29"/>
      <x:c r="G49" s="29"/>
      <x:c r="H49" s="29"/>
      <x:c r="I49" s="30">
        <x:v>0</x:v>
      </x:c>
      <x:c r="J49" s="2"/>
    </x:row>
    <x:row r="50">
      <x:c r="B50" s="2" t="s">
        <x:v>56</x:v>
      </x:c>
      <x:c r="C50" s="2"/>
      <x:c r="D50" s="29"/>
      <x:c r="E50" s="29"/>
      <x:c r="F50" s="29"/>
      <x:c r="G50" s="29"/>
      <x:c r="H50" s="29"/>
      <x:c r="I50" s="30">
        <x:v>0</x:v>
      </x:c>
      <x:c r="J50" s="2"/>
    </x:row>
    <x:row r="51">
      <x:c r="B51" s="2" t="s">
        <x:v>57</x:v>
      </x:c>
      <x:c r="C51" s="2"/>
      <x:c r="D51" s="29"/>
      <x:c r="E51" s="29"/>
      <x:c r="F51" s="29"/>
      <x:c r="G51" s="29"/>
      <x:c r="H51" s="29"/>
      <x:c r="I51" s="15" t="n">
        <x:f>I45/D45-1</x:f>
        <x:v>-0.2515027322404372</x:v>
      </x:c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14" t="s">
        <x:v>86</x:v>
      </x:c>
      <x:c r="C53" s="14"/>
      <x:c r="D53" s="25">
        <x:v>195</x:v>
      </x:c>
      <x:c r="E53" s="25">
        <x:v>143</x:v>
      </x:c>
      <x:c r="F53" s="25">
        <x:v>142</x:v>
      </x:c>
      <x:c r="G53" s="25">
        <x:v>125</x:v>
      </x:c>
      <x:c r="H53" s="18" t="n">
        <x:f>SUM(D53:G53)</x:f>
        <x:v>605</x:v>
      </x:c>
      <x:c r="I53" s="31" t="n">
        <x:f>D53*(1+I54)</x:f>
        <x:v>150.15</x:v>
      </x:c>
      <x:c r="J53" s="2" t="s">
        <x:v>93</x:v>
      </x:c>
    </x:row>
    <x:row r="54">
      <x:c r="B54" s="2" t="s">
        <x:v>51</x:v>
      </x:c>
      <x:c r="C54" s="2"/>
      <x:c r="D54" s="29"/>
      <x:c r="E54" s="29"/>
      <x:c r="F54" s="29"/>
      <x:c r="G54" s="29"/>
      <x:c r="H54" s="29"/>
      <x:c r="I54" s="30">
        <x:v>-0.23</x:v>
      </x:c>
      <x:c r="J54" s="2"/>
    </x:row>
    <x:row r="55">
      <x:c r="B55" s="2" t="s">
        <x:v>90</x:v>
      </x:c>
      <x:c r="C55" s="2"/>
      <x:c r="D55" s="1"/>
      <x:c r="E55" s="1" t="n">
        <x:f>E53-D53</x:f>
        <x:v>-52</x:v>
      </x:c>
      <x:c r="F55" s="1" t="n">
        <x:f>F53-E53</x:f>
        <x:v>-1</x:v>
      </x:c>
      <x:c r="G55" s="1" t="n">
        <x:f>G53-F53</x:f>
        <x:v>-17</x:v>
      </x:c>
      <x:c r="H55" s="1"/>
      <x:c r="I55" s="3" t="n">
        <x:f>I53-G53</x:f>
        <x:v>25.150000000000006</x:v>
      </x:c>
      <x:c r="J55" s="2"/>
    </x:row>
    <x:row r="56">
      <x:c r="B56" s="2"/>
      <x:c r="C56" s="2"/>
      <x:c r="D56" s="1"/>
      <x:c r="E56" s="1"/>
      <x:c r="F56" s="1"/>
      <x:c r="G56" s="1"/>
      <x:c r="H56" s="1"/>
      <x:c r="I56" s="3"/>
      <x:c r="J56" s="2"/>
    </x:row>
    <x:row r="57">
      <x:c r="B57" s="2"/>
      <x:c r="C57" s="2"/>
      <x:c r="D57" s="1"/>
      <x:c r="E57" s="1"/>
      <x:c r="F57" s="1"/>
      <x:c r="G57" s="1"/>
      <x:c r="H57" s="1"/>
      <x:c r="I57" s="3"/>
      <x:c r="J57" s="2"/>
    </x:row>
    <x:row r="58">
      <x:c r="B58" s="14" t="s">
        <x:v>87</x:v>
      </x:c>
      <x:c r="C58" s="14"/>
      <x:c r="D58" s="25">
        <x:v>145</x:v>
      </x:c>
      <x:c r="E58" s="25">
        <x:v>132</x:v>
      </x:c>
      <x:c r="F58" s="25">
        <x:v>105</x:v>
      </x:c>
      <x:c r="G58" s="25">
        <x:v>95</x:v>
      </x:c>
      <x:c r="H58" s="18" t="n">
        <x:f>SUM(D58:G58)</x:f>
        <x:v>477</x:v>
      </x:c>
      <x:c r="I58" s="31" t="n">
        <x:f>D58*(1+I59)</x:f>
        <x:v>104.29999999999998</x:v>
      </x:c>
      <x:c r="J58" s="2"/>
    </x:row>
    <x:row r="59">
      <x:c r="B59" s="2" t="s">
        <x:v>51</x:v>
      </x:c>
      <x:c r="C59" s="2"/>
      <x:c r="D59" s="29"/>
      <x:c r="E59" s="29"/>
      <x:c r="F59" s="29"/>
      <x:c r="G59" s="29"/>
      <x:c r="H59" s="29"/>
      <x:c r="I59" s="30">
        <x:v>-0.28068965517241395</x:v>
      </x:c>
      <x:c r="J59" s="2" t="s">
        <x:v>94</x:v>
      </x:c>
    </x:row>
    <x:row r="60">
      <x:c r="B60" s="2" t="s">
        <x:v>90</x:v>
      </x:c>
      <x:c r="C60" s="2"/>
      <x:c r="D60" s="1"/>
      <x:c r="E60" s="1" t="n">
        <x:f>E58-D58</x:f>
        <x:v>-13</x:v>
      </x:c>
      <x:c r="F60" s="1" t="n">
        <x:f>F58-E58</x:f>
        <x:v>-27</x:v>
      </x:c>
      <x:c r="G60" s="1" t="n">
        <x:f>G58-F58</x:f>
        <x:v>-10</x:v>
      </x:c>
      <x:c r="H60" s="1"/>
      <x:c r="I60" s="3" t="n">
        <x:f>I58-G58</x:f>
        <x:v>9.299999999999983</x:v>
      </x:c>
      <x:c r="J60" s="2"/>
    </x:row>
    <x:row r="61">
      <x:c r="B61" s="2"/>
      <x:c r="C61" s="2"/>
      <x:c r="D61" s="1"/>
      <x:c r="E61" s="1"/>
      <x:c r="F61" s="1"/>
      <x:c r="G61" s="1"/>
      <x:c r="H61" s="1"/>
      <x:c r="I61" s="3"/>
      <x:c r="J61" s="2"/>
    </x:row>
    <x:row r="62">
      <x:c r="B62" s="2"/>
      <x:c r="C62" s="2"/>
      <x:c r="D62" s="1"/>
      <x:c r="E62" s="1"/>
      <x:c r="F62" s="1"/>
      <x:c r="G62" s="1"/>
      <x:c r="H62" s="1"/>
      <x:c r="I62" s="3"/>
      <x:c r="J62" s="2"/>
    </x:row>
    <x:row r="63">
      <x:c r="B63" s="14" t="s">
        <x:v>95</x:v>
      </x:c>
      <x:c r="C63" s="14"/>
      <x:c r="D63" s="18" t="n">
        <x:f>D36</x:f>
        <x:v>26</x:v>
      </x:c>
      <x:c r="E63" s="18" t="n">
        <x:f>E36</x:f>
        <x:v>25</x:v>
      </x:c>
      <x:c r="F63" s="18" t="n">
        <x:f>F36</x:f>
        <x:v>17</x:v>
      </x:c>
      <x:c r="G63" s="18" t="n">
        <x:f>G36</x:f>
        <x:v>24</x:v>
      </x:c>
      <x:c r="H63" s="18" t="n">
        <x:f>SUM(D63:G63)</x:f>
        <x:v>92</x:v>
      </x:c>
      <x:c r="I63" s="31" t="n">
        <x:f>I36</x:f>
        <x:v>19.5</x:v>
      </x:c>
      <x:c r="J63" s="2"/>
    </x:row>
    <x:row r="64">
      <x:c r="B64" s="2"/>
      <x:c r="C64" s="2"/>
      <x:c r="D64" s="1"/>
      <x:c r="E64" s="1"/>
      <x:c r="F64" s="1"/>
      <x:c r="G64" s="1"/>
      <x:c r="H64" s="1"/>
      <x:c r="I64" s="3"/>
      <x:c r="J64" s="2"/>
    </x:row>
    <x:row r="65">
      <x:c r="B65" s="2"/>
      <x:c r="C65" s="2"/>
      <x:c r="D65" s="1"/>
      <x:c r="E65" s="1"/>
      <x:c r="F65" s="1"/>
      <x:c r="G65" s="1"/>
      <x:c r="H65" s="1"/>
      <x:c r="I65" s="3"/>
      <x:c r="J65" s="2"/>
    </x:row>
    <x:row r="66">
      <x:c r="B66" s="14" t="s">
        <x:v>79</x:v>
      </x:c>
      <x:c r="C66" s="14"/>
      <x:c r="D66" s="18" t="n">
        <x:f>D45-SUM(D53,D58,D63)</x:f>
        <x:v>0</x:v>
      </x:c>
      <x:c r="E66" s="18" t="n">
        <x:f>E45-SUM(E53,E58,E63)</x:f>
        <x:v>0</x:v>
      </x:c>
      <x:c r="F66" s="18" t="n">
        <x:f>F45-SUM(F53,F58,F63)</x:f>
        <x:v>0</x:v>
      </x:c>
      <x:c r="G66" s="18" t="n">
        <x:f>G45-SUM(G53,G58,G63)</x:f>
        <x:v>0</x:v>
      </x:c>
      <x:c r="H66" s="18" t="n">
        <x:f>H45-SUM(H53,H58,H63)</x:f>
        <x:v>0</x:v>
      </x:c>
      <x:c r="I66" s="31" t="n">
        <x:f>I45-SUM(I53,I58,I63)</x:f>
        <x:v>0</x:v>
      </x:c>
      <x:c r="J66" s="2"/>
    </x:row>
    <x:row r="67">
      <x:c r="B67" s="2"/>
      <x:c r="C67" s="2"/>
      <x:c r="D67" s="1"/>
      <x:c r="E67" s="1"/>
      <x:c r="F67" s="1"/>
      <x:c r="G67" s="1"/>
      <x:c r="H67" s="1"/>
      <x:c r="I67" s="3"/>
      <x:c r="J67" s="2"/>
    </x:row>
    <x:row r="68">
      <x:c r="B68" s="2"/>
      <x:c r="C68" s="2"/>
      <x:c r="D68" s="1"/>
      <x:c r="E68" s="1"/>
      <x:c r="F68" s="1"/>
      <x:c r="G68" s="1"/>
      <x:c r="H68" s="1"/>
      <x:c r="I68" s="3"/>
      <x:c r="J68" s="2"/>
    </x:row>
    <x:row r="69">
      <x:c r="B69" s="2"/>
      <x:c r="C69" s="2"/>
      <x:c r="D69" s="1"/>
      <x:c r="E69" s="1"/>
      <x:c r="F69" s="1"/>
      <x:c r="G69" s="1"/>
      <x:c r="H69" s="1"/>
      <x:c r="I69" s="3"/>
      <x:c r="J69" s="2"/>
    </x:row>
    <x:row r="70">
      <x:c r="B70" s="14" t="s">
        <x:v>96</x:v>
      </x:c>
      <x:c r="C70" s="14"/>
      <x:c r="D70" s="25">
        <x:v>39</x:v>
      </x:c>
      <x:c r="E70" s="25">
        <x:v>-4</x:v>
      </x:c>
      <x:c r="F70" s="25">
        <x:v>-40</x:v>
      </x:c>
      <x:c r="G70" s="25">
        <x:v>23</x:v>
      </x:c>
      <x:c r="H70" s="18" t="n">
        <x:f>SUM(D70:G70)</x:f>
        <x:v>18</x:v>
      </x:c>
      <x:c r="I70" s="31" t="n">
        <x:f>I45*I71</x:f>
        <x:v>8.218499999999999</x:v>
      </x:c>
      <x:c r="J70" s="2" t="s">
        <x:v>97</x:v>
      </x:c>
    </x:row>
    <x:row r="71">
      <x:c r="B71" s="2" t="s">
        <x:v>98</x:v>
      </x:c>
      <x:c r="C71" s="2"/>
      <x:c r="D71" s="29" t="n">
        <x:f>D70/D45</x:f>
        <x:v>0.10655737704918032</x:v>
      </x:c>
      <x:c r="E71" s="29" t="n">
        <x:f>E70/E45</x:f>
        <x:v>-0.013333333333333334</x:v>
      </x:c>
      <x:c r="F71" s="29" t="n">
        <x:f>F70/F45</x:f>
        <x:v>-0.15151515151515152</x:v>
      </x:c>
      <x:c r="G71" s="29" t="n">
        <x:f>G70/G45</x:f>
        <x:v>0.0942622950819672</x:v>
      </x:c>
      <x:c r="H71" s="29" t="n">
        <x:f>H70/H45</x:f>
        <x:v>0.015332197614991482</x:v>
      </x:c>
      <x:c r="I71" s="30">
        <x:v>0.03</x:v>
      </x:c>
      <x:c r="J71" s="2"/>
    </x:row>
    <x:row r="72">
      <x:c r="B72" s="2" t="s">
        <x:v>99</x:v>
      </x:c>
      <x:c r="C72" s="2"/>
      <x:c r="D72" s="1"/>
      <x:c r="E72" s="1"/>
      <x:c r="F72" s="1"/>
      <x:c r="G72" s="1"/>
      <x:c r="H72" s="1"/>
      <x:c r="I72" s="3" t="n">
        <x:f>10000*(I71-D71)</x:f>
        <x:v>-765.5737704918032</x:v>
      </x:c>
      <x:c r="J72" s="2"/>
    </x:row>
    <x:row r="73">
      <x:c r="B73" s="2"/>
      <x:c r="C73" s="2"/>
      <x:c r="D73" s="1"/>
      <x:c r="E73" s="1"/>
      <x:c r="F73" s="1"/>
      <x:c r="G73" s="1"/>
      <x:c r="H73" s="1"/>
      <x:c r="I73" s="3"/>
      <x:c r="J73" s="2"/>
    </x:row>
    <x:row r="74">
      <x:c r="B74" s="2" t="s">
        <x:v>100</x:v>
      </x:c>
      <x:c r="C74" s="2"/>
      <x:c r="D74" s="1"/>
      <x:c r="E74" s="1"/>
      <x:c r="F74" s="1"/>
      <x:c r="G74" s="1"/>
      <x:c r="H74" s="1"/>
      <x:c r="I74" s="3"/>
      <x:c r="J74" s="2" t="s">
        <x:v>101</x:v>
      </x:c>
    </x:row>
    <x:row r="75">
      <x:c r="B75" s="2"/>
      <x:c r="C75" s="2"/>
      <x:c r="D75" s="1"/>
      <x:c r="E75" s="1"/>
      <x:c r="F75" s="1"/>
      <x:c r="G75" s="1"/>
      <x:c r="H75" s="1"/>
      <x:c r="I75" s="3"/>
      <x:c r="J75" s="2"/>
    </x:row>
    <x:row r="76">
      <x:c r="B76" s="41" t="s">
        <x:v>102</x:v>
      </x:c>
      <x:c r="C76" s="41"/>
      <x:c r="D76" s="41"/>
      <x:c r="E76" s="41"/>
      <x:c r="F76" s="41"/>
      <x:c r="G76" s="41"/>
      <x:c r="H76" s="41"/>
      <x:c r="I76" s="41"/>
      <x:c r="J76" s="2"/>
    </x:row>
    <x:row r="77">
      <x:c r="B77" s="14" t="s">
        <x:v>86</x:v>
      </x:c>
      <x:c r="C77" s="14"/>
      <x:c r="D77" s="18" t="n">
        <x:f>D53</x:f>
        <x:v>195</x:v>
      </x:c>
      <x:c r="E77" s="18" t="n">
        <x:f>E53</x:f>
        <x:v>143</x:v>
      </x:c>
      <x:c r="F77" s="18" t="n">
        <x:f>F53</x:f>
        <x:v>142</x:v>
      </x:c>
      <x:c r="G77" s="18" t="n">
        <x:f>G53</x:f>
        <x:v>125</x:v>
      </x:c>
      <x:c r="H77" s="18" t="n">
        <x:f>H53</x:f>
        <x:v>605</x:v>
      </x:c>
      <x:c r="I77" s="31" t="n">
        <x:f>I53</x:f>
        <x:v>150.15</x:v>
      </x:c>
      <x:c r="J77" s="2" t="s">
        <x:v>103</x:v>
      </x:c>
    </x:row>
    <x:row r="78">
      <x:c r="B78" s="2" t="s">
        <x:v>82</x:v>
      </x:c>
      <x:c r="C78" s="2"/>
      <x:c r="D78" s="29"/>
      <x:c r="E78" s="29"/>
      <x:c r="F78" s="29"/>
      <x:c r="G78" s="29"/>
      <x:c r="H78" s="29"/>
      <x:c r="I78" s="15" t="n">
        <x:f>I77/D77-1</x:f>
        <x:v>-0.22999999999999998</x:v>
      </x:c>
      <x:c r="J78" s="2"/>
    </x:row>
    <x:row r="79">
      <x:c r="B79" s="2" t="s">
        <x:v>83</x:v>
      </x:c>
      <x:c r="C79" s="2"/>
      <x:c r="D79" s="1"/>
      <x:c r="E79" s="1" t="n">
        <x:f>E77-D77</x:f>
        <x:v>-52</x:v>
      </x:c>
      <x:c r="F79" s="1" t="n">
        <x:f>F77-E77</x:f>
        <x:v>-1</x:v>
      </x:c>
      <x:c r="G79" s="1" t="n">
        <x:f>G77-F77</x:f>
        <x:v>-17</x:v>
      </x:c>
      <x:c r="H79" s="1"/>
      <x:c r="I79" s="3" t="n">
        <x:f>I77-G77</x:f>
        <x:v>25.150000000000006</x:v>
      </x:c>
      <x:c r="J79" s="2"/>
    </x:row>
    <x:row r="80">
      <x:c r="B80" s="2" t="s">
        <x:v>54</x:v>
      </x:c>
      <x:c r="C80" s="2"/>
      <x:c r="D80" s="29"/>
      <x:c r="E80" s="29"/>
      <x:c r="F80" s="29"/>
      <x:c r="G80" s="29"/>
      <x:c r="H80" s="29"/>
      <x:c r="I80" s="15" t="n">
        <x:f>(1+I83)/((1+I81)*(1+I82))-1</x:f>
        <x:v>-0.22999999999999998</x:v>
      </x:c>
      <x:c r="J80" s="2"/>
    </x:row>
    <x:row r="81">
      <x:c r="B81" s="2" t="s">
        <x:v>55</x:v>
      </x:c>
      <x:c r="C81" s="2"/>
      <x:c r="D81" s="29"/>
      <x:c r="E81" s="29"/>
      <x:c r="F81" s="29"/>
      <x:c r="G81" s="29"/>
      <x:c r="H81" s="29"/>
      <x:c r="I81" s="15" t="n">
        <x:f>I49</x:f>
        <x:v>0</x:v>
      </x:c>
      <x:c r="J81" s="2"/>
    </x:row>
    <x:row r="82">
      <x:c r="B82" s="2" t="s">
        <x:v>56</x:v>
      </x:c>
      <x:c r="C82" s="2"/>
      <x:c r="D82" s="29"/>
      <x:c r="E82" s="29"/>
      <x:c r="F82" s="29"/>
      <x:c r="G82" s="29"/>
      <x:c r="H82" s="29"/>
      <x:c r="I82" s="15" t="n">
        <x:f>I50</x:f>
        <x:v>0</x:v>
      </x:c>
      <x:c r="J82" s="2"/>
    </x:row>
    <x:row r="83">
      <x:c r="B83" s="2" t="s">
        <x:v>57</x:v>
      </x:c>
      <x:c r="C83" s="2"/>
      <x:c r="D83" s="29"/>
      <x:c r="E83" s="29"/>
      <x:c r="F83" s="29"/>
      <x:c r="G83" s="29"/>
      <x:c r="H83" s="29"/>
      <x:c r="I83" s="15" t="n">
        <x:f>I78</x:f>
        <x:v>-0.22999999999999998</x:v>
      </x:c>
      <x:c r="J83" s="2"/>
    </x:row>
    <x:row r="84">
      <x:c r="B84" s="2" t="s">
        <x:v>104</x:v>
      </x:c>
      <x:c r="C84" s="2"/>
      <x:c r="D84" s="29" t="n">
        <x:f>D77/D45</x:f>
        <x:v>0.5327868852459017</x:v>
      </x:c>
      <x:c r="E84" s="29" t="n">
        <x:f>E77/E45</x:f>
        <x:v>0.4766666666666667</x:v>
      </x:c>
      <x:c r="F84" s="29" t="n">
        <x:f>F77/F45</x:f>
        <x:v>0.5378787878787878</x:v>
      </x:c>
      <x:c r="G84" s="29" t="n">
        <x:f>G77/G45</x:f>
        <x:v>0.5122950819672131</x:v>
      </x:c>
      <x:c r="H84" s="29" t="n">
        <x:f>H77/H45</x:f>
        <x:v>0.5153321976149915</x:v>
      </x:c>
      <x:c r="I84" s="15" t="n">
        <x:f>I77/I45</x:f>
        <x:v>0.5480927176492061</x:v>
      </x:c>
      <x:c r="J84" s="2"/>
    </x:row>
    <x:row r="85">
      <x:c r="B85" s="14" t="s">
        <x:v>87</x:v>
      </x:c>
      <x:c r="C85" s="14"/>
      <x:c r="D85" s="18" t="n">
        <x:f>D58</x:f>
        <x:v>145</x:v>
      </x:c>
      <x:c r="E85" s="18" t="n">
        <x:f>E58</x:f>
        <x:v>132</x:v>
      </x:c>
      <x:c r="F85" s="18" t="n">
        <x:f>F58</x:f>
        <x:v>105</x:v>
      </x:c>
      <x:c r="G85" s="18" t="n">
        <x:f>G58</x:f>
        <x:v>95</x:v>
      </x:c>
      <x:c r="H85" s="18" t="n">
        <x:f>H58</x:f>
        <x:v>477</x:v>
      </x:c>
      <x:c r="I85" s="31" t="n">
        <x:f>I58</x:f>
        <x:v>104.29999999999998</x:v>
      </x:c>
      <x:c r="J85" s="2" t="s">
        <x:v>103</x:v>
      </x:c>
    </x:row>
    <x:row r="86">
      <x:c r="B86" s="2" t="s">
        <x:v>82</x:v>
      </x:c>
      <x:c r="C86" s="2"/>
      <x:c r="D86" s="29"/>
      <x:c r="E86" s="29"/>
      <x:c r="F86" s="29"/>
      <x:c r="G86" s="29"/>
      <x:c r="H86" s="29"/>
      <x:c r="I86" s="15" t="n">
        <x:f>I85/D85-1</x:f>
        <x:v>-0.28068965517241395</x:v>
      </x:c>
      <x:c r="J86" s="2"/>
    </x:row>
    <x:row r="87">
      <x:c r="B87" s="2" t="s">
        <x:v>83</x:v>
      </x:c>
      <x:c r="C87" s="2"/>
      <x:c r="D87" s="1"/>
      <x:c r="E87" s="1" t="n">
        <x:f>E85-D85</x:f>
        <x:v>-13</x:v>
      </x:c>
      <x:c r="F87" s="1" t="n">
        <x:f>F85-E85</x:f>
        <x:v>-27</x:v>
      </x:c>
      <x:c r="G87" s="1" t="n">
        <x:f>G85-F85</x:f>
        <x:v>-10</x:v>
      </x:c>
      <x:c r="H87" s="1"/>
      <x:c r="I87" s="3" t="n">
        <x:f>I85-G85</x:f>
        <x:v>9.299999999999983</x:v>
      </x:c>
      <x:c r="J87" s="2"/>
    </x:row>
    <x:row r="88">
      <x:c r="B88" s="2" t="s">
        <x:v>54</x:v>
      </x:c>
      <x:c r="C88" s="2"/>
      <x:c r="D88" s="29"/>
      <x:c r="E88" s="29"/>
      <x:c r="F88" s="29"/>
      <x:c r="G88" s="29"/>
      <x:c r="H88" s="29"/>
      <x:c r="I88" s="15" t="n">
        <x:f>(1+I91)/((1+I89)*(1+I90))-1</x:f>
        <x:v>-0.28068965517241395</x:v>
      </x:c>
      <x:c r="J88" s="2"/>
    </x:row>
    <x:row r="89">
      <x:c r="B89" s="2" t="s">
        <x:v>55</x:v>
      </x:c>
      <x:c r="C89" s="2"/>
      <x:c r="D89" s="29"/>
      <x:c r="E89" s="29"/>
      <x:c r="F89" s="29"/>
      <x:c r="G89" s="29"/>
      <x:c r="H89" s="29"/>
      <x:c r="I89" s="15" t="n">
        <x:f>I49</x:f>
        <x:v>0</x:v>
      </x:c>
      <x:c r="J89" s="2"/>
    </x:row>
    <x:row r="90">
      <x:c r="B90" s="2" t="s">
        <x:v>56</x:v>
      </x:c>
      <x:c r="C90" s="2"/>
      <x:c r="D90" s="29"/>
      <x:c r="E90" s="29"/>
      <x:c r="F90" s="29"/>
      <x:c r="G90" s="29"/>
      <x:c r="H90" s="29"/>
      <x:c r="I90" s="15" t="n">
        <x:f>I50</x:f>
        <x:v>0</x:v>
      </x:c>
      <x:c r="J90" s="2"/>
    </x:row>
    <x:row r="91">
      <x:c r="B91" s="2" t="s">
        <x:v>57</x:v>
      </x:c>
      <x:c r="C91" s="2"/>
      <x:c r="D91" s="29"/>
      <x:c r="E91" s="29"/>
      <x:c r="F91" s="29"/>
      <x:c r="G91" s="29"/>
      <x:c r="H91" s="29"/>
      <x:c r="I91" s="15" t="n">
        <x:f>I86</x:f>
        <x:v>-0.28068965517241395</x:v>
      </x:c>
      <x:c r="J91" s="2"/>
    </x:row>
    <x:row r="92">
      <x:c r="B92" s="2" t="s">
        <x:v>104</x:v>
      </x:c>
      <x:c r="C92" s="2"/>
      <x:c r="D92" s="29" t="n">
        <x:f>D85/D45</x:f>
        <x:v>0.39617486338797814</x:v>
      </x:c>
      <x:c r="E92" s="29" t="n">
        <x:f>E85/E45</x:f>
        <x:v>0.44</x:v>
      </x:c>
      <x:c r="F92" s="29" t="n">
        <x:f>F85/F45</x:f>
        <x:v>0.3977272727272727</x:v>
      </x:c>
      <x:c r="G92" s="29" t="n">
        <x:f>G85/G45</x:f>
        <x:v>0.38934426229508196</x:v>
      </x:c>
      <x:c r="H92" s="29" t="n">
        <x:f>H85/H45</x:f>
        <x:v>0.40630323679727426</x:v>
      </x:c>
      <x:c r="I92" s="15" t="n">
        <x:f>I85/I45</x:f>
        <x:v>0.38072640992881907</x:v>
      </x:c>
      <x:c r="J92" s="2"/>
    </x:row>
    <x:row r="93">
      <x:c r="B93" s="14" t="s">
        <x:v>110</x:v>
      </x:c>
      <x:c r="C93" s="14"/>
      <x:c r="D93" s="18" t="n">
        <x:f>D63</x:f>
        <x:v>26</x:v>
      </x:c>
      <x:c r="E93" s="18" t="n">
        <x:f>E63</x:f>
        <x:v>25</x:v>
      </x:c>
      <x:c r="F93" s="18" t="n">
        <x:f>F63</x:f>
        <x:v>17</x:v>
      </x:c>
      <x:c r="G93" s="18" t="n">
        <x:f>G63</x:f>
        <x:v>24</x:v>
      </x:c>
      <x:c r="H93" s="18" t="n">
        <x:f>H63</x:f>
        <x:v>92</x:v>
      </x:c>
      <x:c r="I93" s="31" t="n">
        <x:f>I63</x:f>
        <x:v>19.5</x:v>
      </x:c>
      <x:c r="J93" s="2" t="s">
        <x:v>103</x:v>
      </x:c>
    </x:row>
    <x:row r="94">
      <x:c r="B94" s="2" t="s">
        <x:v>82</x:v>
      </x:c>
      <x:c r="C94" s="2"/>
      <x:c r="D94" s="29"/>
      <x:c r="E94" s="29"/>
      <x:c r="F94" s="29"/>
      <x:c r="G94" s="29"/>
      <x:c r="H94" s="29"/>
      <x:c r="I94" s="15" t="n">
        <x:f>I93/D93-1</x:f>
        <x:v>-0.25</x:v>
      </x:c>
      <x:c r="J94" s="2"/>
    </x:row>
    <x:row r="95">
      <x:c r="B95" s="2" t="s">
        <x:v>83</x:v>
      </x:c>
      <x:c r="C95" s="2"/>
      <x:c r="D95" s="1"/>
      <x:c r="E95" s="1" t="n">
        <x:f>E93-D93</x:f>
        <x:v>-1</x:v>
      </x:c>
      <x:c r="F95" s="1" t="n">
        <x:f>F93-E93</x:f>
        <x:v>-8</x:v>
      </x:c>
      <x:c r="G95" s="1" t="n">
        <x:f>G93-F93</x:f>
        <x:v>7</x:v>
      </x:c>
      <x:c r="H95" s="1"/>
      <x:c r="I95" s="3" t="n">
        <x:f>I93-G93</x:f>
        <x:v>-4.5</x:v>
      </x:c>
      <x:c r="J95" s="2"/>
    </x:row>
    <x:row r="96">
      <x:c r="B96" s="2" t="s">
        <x:v>54</x:v>
      </x:c>
      <x:c r="C96" s="2"/>
      <x:c r="D96" s="29"/>
      <x:c r="E96" s="29"/>
      <x:c r="F96" s="29"/>
      <x:c r="G96" s="29"/>
      <x:c r="H96" s="29"/>
      <x:c r="I96" s="15" t="n">
        <x:f>(1+I99)/((1+I97)*(1+I98))-1</x:f>
        <x:v>-0.25</x:v>
      </x:c>
      <x:c r="J96" s="2"/>
    </x:row>
    <x:row r="97">
      <x:c r="B97" s="2" t="s">
        <x:v>55</x:v>
      </x:c>
      <x:c r="C97" s="2"/>
      <x:c r="D97" s="29"/>
      <x:c r="E97" s="29"/>
      <x:c r="F97" s="29"/>
      <x:c r="G97" s="29"/>
      <x:c r="H97" s="29"/>
      <x:c r="I97" s="15" t="n">
        <x:f>I49</x:f>
        <x:v>0</x:v>
      </x:c>
      <x:c r="J97" s="2"/>
    </x:row>
    <x:row r="98">
      <x:c r="B98" s="2" t="s">
        <x:v>56</x:v>
      </x:c>
      <x:c r="C98" s="2"/>
      <x:c r="D98" s="29"/>
      <x:c r="E98" s="29"/>
      <x:c r="F98" s="29"/>
      <x:c r="G98" s="29"/>
      <x:c r="H98" s="29"/>
      <x:c r="I98" s="15" t="n">
        <x:f>I50</x:f>
        <x:v>0</x:v>
      </x:c>
      <x:c r="J98" s="2"/>
    </x:row>
    <x:row r="99">
      <x:c r="B99" s="2" t="s">
        <x:v>57</x:v>
      </x:c>
      <x:c r="C99" s="2"/>
      <x:c r="D99" s="29"/>
      <x:c r="E99" s="29"/>
      <x:c r="F99" s="29"/>
      <x:c r="G99" s="29"/>
      <x:c r="H99" s="29"/>
      <x:c r="I99" s="15" t="n">
        <x:f>I94</x:f>
        <x:v>-0.25</x:v>
      </x:c>
      <x:c r="J99" s="2"/>
    </x:row>
    <x:row r="100">
      <x:c r="B100" s="2" t="s">
        <x:v>104</x:v>
      </x:c>
      <x:c r="C100" s="2"/>
      <x:c r="D100" s="29" t="n">
        <x:f>D93/D45</x:f>
        <x:v>0.07103825136612021</x:v>
      </x:c>
      <x:c r="E100" s="29" t="n">
        <x:f>E93/E45</x:f>
        <x:v>0.08333333333333333</x:v>
      </x:c>
      <x:c r="F100" s="29" t="n">
        <x:f>F93/F45</x:f>
        <x:v>0.06439393939393939</x:v>
      </x:c>
      <x:c r="G100" s="29" t="n">
        <x:f>G93/G45</x:f>
        <x:v>0.09836065573770492</x:v>
      </x:c>
      <x:c r="H100" s="29" t="n">
        <x:f>H93/H45</x:f>
        <x:v>0.07836456558773425</x:v>
      </x:c>
      <x:c r="I100" s="15" t="n">
        <x:f>I93/I45</x:f>
        <x:v>0.07118087242197482</x:v>
      </x:c>
      <x:c r="J1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111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14" t="s">
        <x:v>112</x:v>
      </x:c>
      <x:c r="C9" s="14"/>
      <x:c r="D9" s="21" t="n">
        <x:f>'Revenue summary'!D66</x:f>
        <x:v>11720</x:v>
      </x:c>
      <x:c r="E9" s="21" t="n">
        <x:f>'Revenue summary'!E66</x:f>
        <x:v>12427</x:v>
      </x:c>
      <x:c r="F9" s="21" t="n">
        <x:f>'Revenue summary'!F66</x:f>
        <x:v>11279</x:v>
      </x:c>
      <x:c r="G9" s="21" t="n">
        <x:f>'Revenue summary'!G66</x:f>
        <x:v>10972</x:v>
      </x:c>
      <x:c r="H9" s="21" t="n">
        <x:f>'Revenue summary'!H66</x:f>
        <x:v>46398</x:v>
      </x:c>
      <x:c r="I9" s="38" t="n">
        <x:f>'Revenue summary'!I66</x:f>
        <x:v>11285.7</x:v>
      </x:c>
      <x:c r="J9" s="2" t="s">
        <x:v>113</x:v>
      </x:c>
    </x:row>
    <x:row r="10">
      <x:c r="B10" s="2" t="s">
        <x:v>51</x:v>
      </x:c>
      <x:c r="C10" s="2"/>
      <x:c r="D10" s="29"/>
      <x:c r="E10" s="29"/>
      <x:c r="F10" s="29"/>
      <x:c r="G10" s="29"/>
      <x:c r="H10" s="29"/>
      <x:c r="I10" s="15" t="n">
        <x:f>I9/D9-1</x:f>
        <x:v>-0.037056313993173995</x:v>
      </x:c>
      <x:c r="J10" s="2"/>
    </x:row>
    <x:row r="11">
      <x:c r="B11" s="2" t="s">
        <x:v>114</x:v>
      </x:c>
      <x:c r="C11" s="2"/>
      <x:c r="D11" s="10">
        <x:v>6777</x:v>
      </x:c>
      <x:c r="E11" s="10">
        <x:v>7382</x:v>
      </x:c>
      <x:c r="F11" s="10">
        <x:v>6749</x:v>
      </x:c>
      <x:c r="G11" s="10">
        <x:v>5579</x:v>
      </x:c>
      <x:c r="H11" s="10" t="n">
        <x:f>SUM(D11:G11)</x:f>
        <x:v>26487</x:v>
      </x:c>
      <x:c r="I11" s="3" t="n">
        <x:f>I9*(1-I53)</x:f>
        <x:v>6511.8489</x:v>
      </x:c>
      <x:c r="J11" s="2" t="s">
        <x:v>115</x:v>
      </x:c>
    </x:row>
    <x:row r="12">
      <x:c r="B12" s="14" t="s">
        <x:v>116</x:v>
      </x:c>
      <x:c r="C12" s="14"/>
      <x:c r="D12" s="18" t="n">
        <x:f>D9-D11</x:f>
        <x:v>4943</x:v>
      </x:c>
      <x:c r="E12" s="18" t="n">
        <x:f>E9-E11</x:f>
        <x:v>5045</x:v>
      </x:c>
      <x:c r="F12" s="18" t="n">
        <x:f>F9-F11</x:f>
        <x:v>4530</x:v>
      </x:c>
      <x:c r="G12" s="18" t="n">
        <x:f>G9-G11</x:f>
        <x:v>5393</x:v>
      </x:c>
      <x:c r="H12" s="18" t="n">
        <x:f>H9-H11</x:f>
        <x:v>19911</x:v>
      </x:c>
      <x:c r="I12" s="31" t="n">
        <x:f>I9-I11</x:f>
        <x:v>4773.851100000001</x:v>
      </x:c>
      <x:c r="J12" s="2"/>
    </x:row>
    <x:row r="13">
      <x:c r="B13" s="2" t="s">
        <x:v>117</x:v>
      </x:c>
      <x:c r="C13" s="2"/>
      <x:c r="D13" s="29" t="n">
        <x:f>D12/D9</x:f>
        <x:v>0.42175767918088736</x:v>
      </x:c>
      <x:c r="E13" s="29" t="n">
        <x:f>E12/E9</x:f>
        <x:v>0.4059708698800998</x:v>
      </x:c>
      <x:c r="F13" s="29" t="n">
        <x:f>F12/F9</x:f>
        <x:v>0.40163135029701214</x:v>
      </x:c>
      <x:c r="G13" s="29" t="n">
        <x:f>G12/G9</x:f>
        <x:v>0.4915238789646373</x:v>
      </x:c>
      <x:c r="H13" s="29" t="n">
        <x:f>H12/H9</x:f>
        <x:v>0.42913487650329757</x:v>
      </x:c>
      <x:c r="I13" s="15" t="n">
        <x:f>I12/I9</x:f>
        <x:v>0.42300000000000004</x:v>
      </x:c>
      <x:c r="J13" s="2"/>
    </x:row>
    <x:row r="14">
      <x:c r="B14" s="2" t="s">
        <x:v>99</x:v>
      </x:c>
      <x:c r="C14" s="2"/>
      <x:c r="D14" s="1"/>
      <x:c r="E14" s="1"/>
      <x:c r="F14" s="1"/>
      <x:c r="G14" s="1"/>
      <x:c r="H14" s="1"/>
      <x:c r="I14" s="3" t="n">
        <x:f>10000*(I13-D13)</x:f>
        <x:v>12.423208191126855</x:v>
      </x:c>
      <x:c r="J14" s="2"/>
    </x:row>
    <x:row r="15">
      <x:c r="B15" s="2"/>
      <x:c r="C15" s="2"/>
      <x:c r="D15" s="1"/>
      <x:c r="E15" s="1"/>
      <x:c r="F15" s="1"/>
      <x:c r="G15" s="1"/>
      <x:c r="H15" s="1"/>
      <x:c r="I15" s="3"/>
      <x:c r="J15" s="2"/>
    </x:row>
    <x:row r="16">
      <x:c r="B16" s="2" t="s">
        <x:v>118</x:v>
      </x:c>
      <x:c r="C16" s="2"/>
      <x:c r="D16" s="10">
        <x:v>1188</x:v>
      </x:c>
      <x:c r="E16" s="10">
        <x:v>1273</x:v>
      </x:c>
      <x:c r="F16" s="10">
        <x:v>1090</x:v>
      </x:c>
      <x:c r="G16" s="10">
        <x:v>1203</x:v>
      </x:c>
      <x:c r="H16" s="10" t="n">
        <x:f>SUM(D16:G16)</x:f>
        <x:v>4754</x:v>
      </x:c>
      <x:c r="I16" s="3" t="n">
        <x:f>D16*(1+I54)</x:f>
        <x:v>1283.0400000000002</x:v>
      </x:c>
      <x:c r="J16" s="2" t="s">
        <x:v>119</x:v>
      </x:c>
    </x:row>
    <x:row r="17">
      <x:c r="B17" s="2" t="s">
        <x:v>120</x:v>
      </x:c>
      <x:c r="C17" s="2"/>
      <x:c r="D17" s="10">
        <x:v>2828</x:v>
      </x:c>
      <x:c r="E17" s="10">
        <x:v>2766</x:v>
      </x:c>
      <x:c r="F17" s="10">
        <x:v>2887</x:v>
      </x:c>
      <x:c r="G17" s="10">
        <x:v>2879</x:v>
      </x:c>
      <x:c r="H17" s="10" t="n">
        <x:f>SUM(D17:G17)</x:f>
        <x:v>11360</x:v>
      </x:c>
      <x:c r="I17" s="3" t="n">
        <x:f>D17*(1+I55)</x:f>
        <x:v>2749</x:v>
      </x:c>
      <x:c r="J17" s="2" t="s">
        <x:v>121</x:v>
      </x:c>
    </x:row>
    <x:row r="18">
      <x:c r="B18" s="14" t="s">
        <x:v>122</x:v>
      </x:c>
      <x:c r="C18" s="14"/>
      <x:c r="D18" s="18" t="n">
        <x:f>SUM(D16:D17)</x:f>
        <x:v>4016</x:v>
      </x:c>
      <x:c r="E18" s="18" t="n">
        <x:f>SUM(E16:E17)</x:f>
        <x:v>4039</x:v>
      </x:c>
      <x:c r="F18" s="18" t="n">
        <x:f>SUM(F16:F17)</x:f>
        <x:v>3977</x:v>
      </x:c>
      <x:c r="G18" s="18" t="n">
        <x:f>SUM(G16:G17)</x:f>
        <x:v>4082</x:v>
      </x:c>
      <x:c r="H18" s="18" t="n">
        <x:f>SUM(H16:H17)</x:f>
        <x:v>16114</x:v>
      </x:c>
      <x:c r="I18" s="31" t="n">
        <x:f>SUM(I16:I17)</x:f>
        <x:v>4032.04</x:v>
      </x:c>
      <x:c r="J18" s="2"/>
    </x:row>
    <x:row r="19">
      <x:c r="B19" s="2" t="s">
        <x:v>123</x:v>
      </x:c>
      <x:c r="C19" s="2"/>
      <x:c r="D19" s="29" t="n">
        <x:f>D18/D9</x:f>
        <x:v>0.34266211604095564</x:v>
      </x:c>
      <x:c r="E19" s="29" t="n">
        <x:f>E18/E9</x:f>
        <x:v>0.32501810573750706</x:v>
      </x:c>
      <x:c r="F19" s="29" t="n">
        <x:f>F18/F9</x:f>
        <x:v>0.3526021810444188</x:v>
      </x:c>
      <x:c r="G19" s="29" t="n">
        <x:f>G18/G9</x:f>
        <x:v>0.37203791469194314</x:v>
      </x:c>
      <x:c r="H19" s="29" t="n">
        <x:f>H18/H9</x:f>
        <x:v>0.34729945256261047</x:v>
      </x:c>
      <x:c r="I19" s="15" t="n">
        <x:f>I18/I9</x:f>
        <x:v>0.3572698193288852</x:v>
      </x:c>
      <x:c r="J19" s="2"/>
    </x:row>
    <x:row r="20">
      <x:c r="B20" s="2" t="s">
        <x:v>124</x:v>
      </x:c>
      <x:c r="C20" s="2"/>
      <x:c r="D20" s="29"/>
      <x:c r="E20" s="29"/>
      <x:c r="F20" s="29"/>
      <x:c r="G20" s="29"/>
      <x:c r="H20" s="29"/>
      <x:c r="I20" s="15" t="n">
        <x:f>I18/D18-1</x:f>
        <x:v>0.0039940239043825265</x:v>
      </x:c>
      <x:c r="J20" s="2"/>
    </x:row>
    <x:row r="21">
      <x:c r="B21" s="2"/>
      <x:c r="C21" s="2"/>
      <x:c r="D21" s="1"/>
      <x:c r="E21" s="1"/>
      <x:c r="F21" s="1"/>
      <x:c r="G21" s="1"/>
      <x:c r="H21" s="1"/>
      <x:c r="I21" s="3"/>
      <x:c r="J21" s="2"/>
    </x:row>
    <x:row r="22">
      <x:c r="B22" s="14" t="s">
        <x:v>125</x:v>
      </x:c>
      <x:c r="C22" s="14"/>
      <x:c r="D22" s="18" t="n">
        <x:f>D12-D18</x:f>
        <x:v>927</x:v>
      </x:c>
      <x:c r="E22" s="18" t="n">
        <x:f>E12-E18</x:f>
        <x:v>1006</x:v>
      </x:c>
      <x:c r="F22" s="18" t="n">
        <x:f>F12-F18</x:f>
        <x:v>553</x:v>
      </x:c>
      <x:c r="G22" s="18" t="n">
        <x:f>G12-G18</x:f>
        <x:v>1311</x:v>
      </x:c>
      <x:c r="H22" s="18" t="n">
        <x:f>H12-H18</x:f>
        <x:v>3797</x:v>
      </x:c>
      <x:c r="I22" s="31" t="n">
        <x:f>I12-I18</x:f>
        <x:v>741.8111000000008</x:v>
      </x:c>
      <x:c r="J22" s="2"/>
    </x:row>
    <x:row r="23">
      <x:c r="B23" s="2" t="s">
        <x:v>98</x:v>
      </x:c>
      <x:c r="C23" s="2"/>
      <x:c r="D23" s="29" t="n">
        <x:f>D22/D9</x:f>
        <x:v>0.07909556313993174</x:v>
      </x:c>
      <x:c r="E23" s="29" t="n">
        <x:f>E22/E9</x:f>
        <x:v>0.08095276414259274</x:v>
      </x:c>
      <x:c r="F23" s="29" t="n">
        <x:f>F22/F9</x:f>
        <x:v>0.04902916925259331</x:v>
      </x:c>
      <x:c r="G23" s="29" t="n">
        <x:f>G22/G9</x:f>
        <x:v>0.11948596427269413</x:v>
      </x:c>
      <x:c r="H23" s="29" t="n">
        <x:f>H22/H9</x:f>
        <x:v>0.0818354239406871</x:v>
      </x:c>
      <x:c r="I23" s="15" t="n">
        <x:f>I22/I9</x:f>
        <x:v>0.06573018067111484</x:v>
      </x:c>
      <x:c r="J23" s="2"/>
    </x:row>
    <x:row r="24">
      <x:c r="B24" s="2" t="s">
        <x:v>126</x:v>
      </x:c>
      <x:c r="C24" s="2"/>
      <x:c r="D24" s="10">
        <x:v>-18</x:v>
      </x:c>
      <x:c r="E24" s="10">
        <x:v>-9</x:v>
      </x:c>
      <x:c r="F24" s="10">
        <x:v>-15</x:v>
      </x:c>
      <x:c r="G24" s="10">
        <x:v>-8</x:v>
      </x:c>
      <x:c r="H24" s="10" t="n">
        <x:f>SUM(D24:G24)</x:f>
        <x:v>-50</x:v>
      </x:c>
      <x:c r="I24" s="24">
        <x:v>-10</x:v>
      </x:c>
      <x:c r="J24" s="2"/>
    </x:row>
    <x:row r="25">
      <x:c r="B25" s="2" t="s">
        <x:v>127</x:v>
      </x:c>
      <x:c r="C25" s="2"/>
      <x:c r="D25" s="10">
        <x:v>23</x:v>
      </x:c>
      <x:c r="E25" s="10">
        <x:v>16</x:v>
      </x:c>
      <x:c r="F25" s="10">
        <x:v>-82</x:v>
      </x:c>
      <x:c r="G25" s="10">
        <x:v>-10</x:v>
      </x:c>
      <x:c r="H25" s="10" t="n">
        <x:f>SUM(D25:G25)</x:f>
        <x:v>-53</x:v>
      </x:c>
      <x:c r="I25" s="24">
        <x:v>0</x:v>
      </x:c>
      <x:c r="J25" s="2"/>
    </x:row>
    <x:row r="26">
      <x:c r="B26" s="14" t="s">
        <x:v>128</x:v>
      </x:c>
      <x:c r="C26" s="14"/>
      <x:c r="D26" s="18" t="n">
        <x:f>D22-D24-D25</x:f>
        <x:v>922</x:v>
      </x:c>
      <x:c r="E26" s="18" t="n">
        <x:f>E22-E24-E25</x:f>
        <x:v>999</x:v>
      </x:c>
      <x:c r="F26" s="18" t="n">
        <x:f>F22-F24-F25</x:f>
        <x:v>650</x:v>
      </x:c>
      <x:c r="G26" s="18" t="n">
        <x:f>G22-G24-G25</x:f>
        <x:v>1329</x:v>
      </x:c>
      <x:c r="H26" s="18" t="n">
        <x:f>H22-H24-H25</x:f>
        <x:v>3900</x:v>
      </x:c>
      <x:c r="I26" s="31" t="n">
        <x:f>I22-I24-I25</x:f>
        <x:v>751.8111000000008</x:v>
      </x:c>
      <x:c r="J26" s="2"/>
    </x:row>
    <x:row r="27">
      <x:c r="B27" s="2" t="s">
        <x:v>129</x:v>
      </x:c>
      <x:c r="C27" s="2"/>
      <x:c r="D27" s="29" t="n">
        <x:f>D28/D26</x:f>
        <x:v>0.21149674620390455</x:v>
      </x:c>
      <x:c r="E27" s="29" t="n">
        <x:f>E28/E26</x:f>
        <x:v>0.2072072072072072</x:v>
      </x:c>
      <x:c r="F27" s="29" t="n">
        <x:f>F28/F26</x:f>
        <x:v>0.2</x:v>
      </x:c>
      <x:c r="G27" s="29" t="n">
        <x:f>G28/G26</x:f>
        <x:v>0.19563581640331076</x:v>
      </x:c>
      <x:c r="H27" s="29" t="n">
        <x:f>H28/H26</x:f>
        <x:v>0.20307692307692307</x:v>
      </x:c>
      <x:c r="I27" s="30">
        <x:v>0.207</x:v>
      </x:c>
      <x:c r="J27" s="2" t="s">
        <x:v>130</x:v>
      </x:c>
    </x:row>
    <x:row r="28">
      <x:c r="B28" s="2" t="s">
        <x:v>131</x:v>
      </x:c>
      <x:c r="C28" s="2"/>
      <x:c r="D28" s="10">
        <x:v>195</x:v>
      </x:c>
      <x:c r="E28" s="10">
        <x:v>207</x:v>
      </x:c>
      <x:c r="F28" s="10">
        <x:v>130</x:v>
      </x:c>
      <x:c r="G28" s="10">
        <x:v>260</x:v>
      </x:c>
      <x:c r="H28" s="1" t="n">
        <x:f>SUM(D28:G28)</x:f>
        <x:v>792</x:v>
      </x:c>
      <x:c r="I28" s="3" t="n">
        <x:f>I26*I27</x:f>
        <x:v>155.62489770000016</x:v>
      </x:c>
      <x:c r="J28" s="2"/>
    </x:row>
    <x:row r="29">
      <x:c r="B29" s="14" t="s">
        <x:v>132</x:v>
      </x:c>
      <x:c r="C29" s="14"/>
      <x:c r="D29" s="18" t="n">
        <x:f>D26-D28</x:f>
        <x:v>727</x:v>
      </x:c>
      <x:c r="E29" s="18" t="n">
        <x:f>E26-E28</x:f>
        <x:v>792</x:v>
      </x:c>
      <x:c r="F29" s="18" t="n">
        <x:f>F26-F28</x:f>
        <x:v>520</x:v>
      </x:c>
      <x:c r="G29" s="18" t="n">
        <x:f>G26-G28</x:f>
        <x:v>1069</x:v>
      </x:c>
      <x:c r="H29" s="18" t="n">
        <x:f>H26-H28</x:f>
        <x:v>3108</x:v>
      </x:c>
      <x:c r="I29" s="31" t="n">
        <x:f>I26-I28</x:f>
        <x:v>596.1862023000007</x:v>
      </x:c>
      <x:c r="J29" s="2"/>
    </x:row>
    <x:row r="30">
      <x:c r="B30" s="2" t="s">
        <x:v>133</x:v>
      </x:c>
      <x:c r="C30" s="2"/>
      <x:c r="D30" s="29" t="n">
        <x:f>D29/D9</x:f>
        <x:v>0.06203071672354949</x:v>
      </x:c>
      <x:c r="E30" s="29" t="n">
        <x:f>E29/E9</x:f>
        <x:v>0.06373219602478475</x:v>
      </x:c>
      <x:c r="F30" s="29" t="n">
        <x:f>F29/F9</x:f>
        <x:v>0.04610337795903892</x:v>
      </x:c>
      <x:c r="G30" s="29" t="n">
        <x:f>G29/G9</x:f>
        <x:v>0.09742982136347066</x:v>
      </x:c>
      <x:c r="H30" s="29" t="n">
        <x:f>H29/H9</x:f>
        <x:v>0.06698564593301436</x:v>
      </x:c>
      <x:c r="I30" s="15" t="n">
        <x:f>I29/I9</x:f>
        <x:v>0.05282669238948409</x:v>
      </x:c>
      <x:c r="J30" s="2"/>
    </x:row>
    <x:row r="31">
      <x:c r="B31" s="2" t="s">
        <x:v>134</x:v>
      </x:c>
      <x:c r="C31" s="2"/>
      <x:c r="D31" s="29"/>
      <x:c r="E31" s="29"/>
      <x:c r="F31" s="29"/>
      <x:c r="G31" s="29"/>
      <x:c r="H31" s="29"/>
      <x:c r="I31" s="15" t="n">
        <x:f>I29/D29-1</x:f>
        <x:v>-0.17993644800550113</x:v>
      </x:c>
      <x:c r="J31" s="2"/>
    </x:row>
    <x:row r="32">
      <x:c r="B32" s="2"/>
      <x:c r="C32" s="2"/>
      <x:c r="D32" s="1"/>
      <x:c r="E32" s="1"/>
      <x:c r="F32" s="1"/>
      <x:c r="G32" s="1"/>
      <x:c r="H32" s="1"/>
      <x:c r="I32" s="3"/>
      <x:c r="J32" s="2"/>
    </x:row>
    <x:row r="33">
      <x:c r="B33" s="2" t="s">
        <x:v>135</x:v>
      </x:c>
      <x:c r="C33" s="2"/>
      <x:c r="D33" s="11" t="n">
        <x:f>'Share Count'!D14</x:f>
        <x:v>1476.6</x:v>
      </x:c>
      <x:c r="E33" s="11" t="n">
        <x:f>'Share Count'!E14</x:f>
        <x:v>1479.5</x:v>
      </x:c>
      <x:c r="F33" s="11" t="n">
        <x:f>'Share Count'!F14</x:f>
        <x:v>1480.5</x:v>
      </x:c>
      <x:c r="G33" s="11" t="n">
        <x:f>'Share Count'!G14</x:f>
        <x:v>1482.6</x:v>
      </x:c>
      <x:c r="H33" s="11" t="n">
        <x:f>'Share Count'!H14</x:f>
        <x:v>1479.8</x:v>
      </x:c>
      <x:c r="I33" s="27" t="n">
        <x:f>'Share Count'!I14</x:f>
        <x:v>1483.5</x:v>
      </x:c>
      <x:c r="J33" s="2"/>
    </x:row>
    <x:row r="34">
      <x:c r="B34" s="2" t="s">
        <x:v>136</x:v>
      </x:c>
      <x:c r="C34" s="2"/>
      <x:c r="D34" s="11" t="n">
        <x:f>'Share Count'!D24</x:f>
        <x:v>1479</x:v>
      </x:c>
      <x:c r="E34" s="11" t="n">
        <x:f>'Share Count'!E24</x:f>
        <x:v>1481</x:v>
      </x:c>
      <x:c r="F34" s="11" t="n">
        <x:f>'Share Count'!F24</x:f>
        <x:v>1481.6</x:v>
      </x:c>
      <x:c r="G34" s="11" t="n">
        <x:f>'Share Count'!G24</x:f>
        <x:v>1482.9</x:v>
      </x:c>
      <x:c r="H34" s="11" t="n">
        <x:f>'Share Count'!H24</x:f>
        <x:v>1481</x:v>
      </x:c>
      <x:c r="I34" s="27" t="n">
        <x:f>'Share Count'!I24</x:f>
        <x:v>1485</x:v>
      </x:c>
      <x:c r="J34" s="2"/>
    </x:row>
    <x:row r="35">
      <x:c r="B35" s="14" t="s">
        <x:v>137</x:v>
      </x:c>
      <x:c r="C35" s="14"/>
      <x:c r="D35" s="28" t="n">
        <x:f>D29/D34</x:f>
        <x:v>0.49154834347532117</x:v>
      </x:c>
      <x:c r="E35" s="28" t="n">
        <x:f>E29/E34</x:f>
        <x:v>0.5347738014854828</x:v>
      </x:c>
      <x:c r="F35" s="28" t="n">
        <x:f>F29/F34</x:f>
        <x:v>0.3509719222462203</x:v>
      </x:c>
      <x:c r="G35" s="28" t="n">
        <x:f>G29/G34</x:f>
        <x:v>0.7208847528491469</x:v>
      </x:c>
      <x:c r="H35" s="28" t="n">
        <x:f>H29/H34</x:f>
        <x:v>2.0985820391627277</x:v>
      </x:c>
      <x:c r="I35" s="33" t="n">
        <x:f>I29/I34</x:f>
        <x:v>0.40147219010101054</x:v>
      </x:c>
      <x:c r="J35" s="2"/>
    </x:row>
    <x:row r="36">
      <x:c r="B36" s="2" t="s">
        <x:v>138</x:v>
      </x:c>
      <x:c r="C36" s="2"/>
      <x:c r="D36" s="1" t="n">
        <x:f>D35*D34-D29</x:f>
        <x:v>0</x:v>
      </x:c>
      <x:c r="E36" s="1" t="n">
        <x:f>E35*E34-E29</x:f>
        <x:v>0</x:v>
      </x:c>
      <x:c r="F36" s="1" t="n">
        <x:f>F35*F34-F29</x:f>
        <x:v>0</x:v>
      </x:c>
      <x:c r="G36" s="1" t="n">
        <x:f>G35*G34-G29</x:f>
        <x:v>0</x:v>
      </x:c>
      <x:c r="H36" s="1" t="n">
        <x:f>H35*H34-H29</x:f>
        <x:v>-4.547473508864641e-13</x:v>
      </x:c>
      <x:c r="I36" s="3" t="n">
        <x:f>I35*I34-I29</x:f>
        <x:v>0</x:v>
      </x:c>
      <x:c r="J36" s="2"/>
    </x:row>
    <x:row r="37">
      <x:c r="B37" s="2"/>
      <x:c r="C37" s="2"/>
      <x:c r="D37" s="1"/>
      <x:c r="E37" s="1"/>
      <x:c r="F37" s="1"/>
      <x:c r="G37" s="1"/>
      <x:c r="H37" s="1"/>
      <x:c r="I37" s="3"/>
      <x:c r="J37" s="2"/>
    </x:row>
    <x:row r="38">
      <x:c r="B38" s="2"/>
      <x:c r="C38" s="2"/>
      <x:c r="D38" s="1"/>
      <x:c r="E38" s="1"/>
      <x:c r="F38" s="1"/>
      <x:c r="G38" s="1"/>
      <x:c r="H38" s="1"/>
      <x:c r="I38" s="3"/>
      <x:c r="J38" s="2"/>
    </x:row>
    <x:row r="39">
      <x:c r="B39" s="2" t="s">
        <x:v>139</x:v>
      </x:c>
      <x:c r="C39" s="2"/>
      <x:c r="D39" s="10">
        <x:v>0</x:v>
      </x:c>
      <x:c r="E39" s="10">
        <x:v>0</x:v>
      </x:c>
      <x:c r="F39" s="10">
        <x:v>0</x:v>
      </x:c>
      <x:c r="G39" s="11" t="n">
        <x:f>(Inputs!D16-G35)*G34</x:f>
        <x:v>-772.4200000000001</x:v>
      </x:c>
      <x:c r="H39" s="10" t="n">
        <x:f>SUM(D39:G39)</x:f>
        <x:v>-772.4200000000001</x:v>
      </x:c>
      <x:c r="I39" s="24">
        <x:v>0</x:v>
      </x:c>
      <x:c r="J39" s="2" t="s">
        <x:v>140</x:v>
      </x:c>
    </x:row>
    <x:row r="40">
      <x:c r="B40" s="2" t="s">
        <x:v>141</x:v>
      </x:c>
      <x:c r="C40" s="2"/>
      <x:c r="D40" s="10">
        <x:v>0</x:v>
      </x:c>
      <x:c r="E40" s="10">
        <x:v>0</x:v>
      </x:c>
      <x:c r="F40" s="10">
        <x:v>0</x:v>
      </x:c>
      <x:c r="G40" s="10">
        <x:v>0</x:v>
      </x:c>
      <x:c r="H40" s="10" t="n">
        <x:f>SUM(D40:G40)</x:f>
        <x:v>0</x:v>
      </x:c>
      <x:c r="I40" s="24">
        <x:v>0</x:v>
      </x:c>
      <x:c r="J40" s="2"/>
    </x:row>
    <x:row r="41">
      <x:c r="B41" s="14" t="s">
        <x:v>142</x:v>
      </x:c>
      <x:c r="C41" s="14"/>
      <x:c r="D41" s="18" t="n">
        <x:f>SUM(D29,D39:D40)</x:f>
        <x:v>727</x:v>
      </x:c>
      <x:c r="E41" s="18" t="n">
        <x:f>SUM(E29,E39:E40)</x:f>
        <x:v>792</x:v>
      </x:c>
      <x:c r="F41" s="18" t="n">
        <x:f>SUM(F29,F39:F40)</x:f>
        <x:v>520</x:v>
      </x:c>
      <x:c r="G41" s="18" t="n">
        <x:f>SUM(G29,G39:G40)</x:f>
        <x:v>296.5799999999999</x:v>
      </x:c>
      <x:c r="H41" s="18" t="n">
        <x:f>SUM(H29,H39:H40)</x:f>
        <x:v>2335.58</x:v>
      </x:c>
      <x:c r="I41" s="31" t="n">
        <x:f>SUM(I29,I39:I40)</x:f>
        <x:v>596.1862023000007</x:v>
      </x:c>
      <x:c r="J41" s="2"/>
    </x:row>
    <x:row r="42">
      <x:c r="B42" s="14" t="s">
        <x:v>143</x:v>
      </x:c>
      <x:c r="C42" s="14"/>
      <x:c r="D42" s="28" t="n">
        <x:f>D41/D34</x:f>
        <x:v>0.49154834347532117</x:v>
      </x:c>
      <x:c r="E42" s="28" t="n">
        <x:f>E41/E34</x:f>
        <x:v>0.5347738014854828</x:v>
      </x:c>
      <x:c r="F42" s="28" t="n">
        <x:f>F41/F34</x:f>
        <x:v>0.3509719222462203</x:v>
      </x:c>
      <x:c r="G42" s="28" t="n">
        <x:f>G41/G34</x:f>
        <x:v>0.19999999999999993</x:v>
      </x:c>
      <x:c r="H42" s="28" t="n">
        <x:f>H41/H34</x:f>
        <x:v>1.5770290344361917</x:v>
      </x:c>
      <x:c r="I42" s="33" t="n">
        <x:f>I41/I34</x:f>
        <x:v>0.40147219010101054</x:v>
      </x:c>
      <x:c r="J42" s="2" t="s">
        <x:v>144</x:v>
      </x:c>
    </x:row>
    <x:row r="43">
      <x:c r="B43" s="2" t="s">
        <x:v>145</x:v>
      </x:c>
      <x:c r="C43" s="2"/>
      <x:c r="D43" s="34" t="n">
        <x:f>Inputs!D13</x:f>
        <x:v>0.49</x:v>
      </x:c>
      <x:c r="E43" s="34" t="n">
        <x:f>Inputs!D14</x:f>
        <x:v>0.53</x:v>
      </x:c>
      <x:c r="F43" s="34" t="n">
        <x:f>Inputs!D15</x:f>
        <x:v>0.35</x:v>
      </x:c>
      <x:c r="G43" s="34" t="n">
        <x:f>Inputs!D16</x:f>
        <x:v>0.2</x:v>
      </x:c>
      <x:c r="H43" s="35"/>
      <x:c r="I43" s="32"/>
      <x:c r="J43" s="2"/>
    </x:row>
    <x:row r="44">
      <x:c r="B44" s="2" t="s">
        <x:v>146</x:v>
      </x:c>
      <x:c r="C44" s="2"/>
      <x:c r="D44" s="34" t="n">
        <x:f>Inputs!F13</x:f>
        <x:v>0.49</x:v>
      </x:c>
      <x:c r="E44" s="34" t="n">
        <x:f>Inputs!F14</x:f>
        <x:v>0.53</x:v>
      </x:c>
      <x:c r="F44" s="34" t="n">
        <x:f>Inputs!F15</x:f>
        <x:v>0.35</x:v>
      </x:c>
      <x:c r="G44" s="34" t="n">
        <x:f>Inputs!F16</x:f>
        <x:v>0.72</x:v>
      </x:c>
      <x:c r="H44" s="35"/>
      <x:c r="I44" s="32"/>
      <x:c r="J44" s="2"/>
    </x:row>
    <x:row r="45">
      <x:c r="B45" s="2" t="s">
        <x:v>147</x:v>
      </x:c>
      <x:c r="C45" s="2"/>
      <x:c r="D45" s="11" t="n">
        <x:f>Inputs!H13</x:f>
        <x:v>11720</x:v>
      </x:c>
      <x:c r="E45" s="11" t="n">
        <x:f>Inputs!H14</x:f>
        <x:v>12427</x:v>
      </x:c>
      <x:c r="F45" s="11" t="n">
        <x:f>Inputs!H15</x:f>
        <x:v>11269</x:v>
      </x:c>
      <x:c r="G45" s="11" t="n">
        <x:f>Inputs!H16</x:f>
        <x:v>10972</x:v>
      </x:c>
      <x:c r="H45" s="1"/>
      <x:c r="I45" s="3"/>
      <x:c r="J45" s="2"/>
    </x:row>
    <x:row r="46">
      <x:c r="B46" s="2" t="s">
        <x:v>148</x:v>
      </x:c>
      <x:c r="C46" s="2"/>
      <x:c r="D46" s="1" t="n">
        <x:f>D9-D45</x:f>
        <x:v>0</x:v>
      </x:c>
      <x:c r="E46" s="1" t="n">
        <x:f>E9-E45</x:f>
        <x:v>0</x:v>
      </x:c>
      <x:c r="F46" s="1" t="n">
        <x:f>F9-F45</x:f>
        <x:v>10</x:v>
      </x:c>
      <x:c r="G46" s="1" t="n">
        <x:f>G9-G45</x:f>
        <x:v>0</x:v>
      </x:c>
      <x:c r="H46" s="1"/>
      <x:c r="I46" s="3"/>
      <x:c r="J46" s="2" t="s">
        <x:v>149</x:v>
      </x:c>
    </x:row>
    <x:row r="47">
      <x:c r="B47" s="2" t="s">
        <x:v>150</x:v>
      </x:c>
      <x:c r="C47" s="2"/>
      <x:c r="D47" s="35" t="n">
        <x:f>D42-D43</x:f>
        <x:v>0.0015483434753211789</x:v>
      </x:c>
      <x:c r="E47" s="35" t="n">
        <x:f>E42-E43</x:f>
        <x:v>0.004773801485482787</x:v>
      </x:c>
      <x:c r="F47" s="35" t="n">
        <x:f>F42-F43</x:f>
        <x:v>0.0009719222462203359</x:v>
      </x:c>
      <x:c r="G47" s="35" t="n">
        <x:f>G42-G43</x:f>
        <x:v>-8.326672684688674e-17</x:v>
      </x:c>
      <x:c r="H47" s="35"/>
      <x:c r="I47" s="32"/>
      <x:c r="J47" s="2"/>
    </x:row>
    <x:row r="48">
      <x:c r="B48" s="2"/>
      <x:c r="C48" s="2"/>
      <x:c r="D48" s="1"/>
      <x:c r="E48" s="1"/>
      <x:c r="F48" s="1"/>
      <x:c r="G48" s="1"/>
      <x:c r="H48" s="1"/>
      <x:c r="I48" s="3"/>
      <x:c r="J48" s="2"/>
    </x:row>
    <x:row r="49">
      <x:c r="B49" s="2"/>
      <x:c r="C49" s="2"/>
      <x:c r="D49" s="1"/>
      <x:c r="E49" s="1"/>
      <x:c r="F49" s="1"/>
      <x:c r="G49" s="1"/>
      <x:c r="H49" s="1"/>
      <x:c r="I49" s="3"/>
      <x:c r="J49" s="2"/>
    </x:row>
    <x:row r="50">
      <x:c r="B50" s="2"/>
      <x:c r="C50" s="2"/>
      <x:c r="D50" s="1"/>
      <x:c r="E50" s="1"/>
      <x:c r="F50" s="1"/>
      <x:c r="G50" s="1"/>
      <x:c r="H50" s="1"/>
      <x:c r="I50" s="3"/>
      <x:c r="J50" s="2"/>
    </x:row>
    <x:row r="51">
      <x:c r="B51" s="2"/>
      <x:c r="C51" s="2"/>
      <x:c r="D51" s="1"/>
      <x:c r="E51" s="1"/>
      <x:c r="F51" s="1"/>
      <x:c r="G51" s="1"/>
      <x:c r="H51" s="1"/>
      <x:c r="I51" s="3"/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2" t="s">
        <x:v>151</x:v>
      </x:c>
      <x:c r="C53" s="2"/>
      <x:c r="D53" s="29"/>
      <x:c r="E53" s="29"/>
      <x:c r="F53" s="29"/>
      <x:c r="G53" s="29"/>
      <x:c r="H53" s="29"/>
      <x:c r="I53" s="30">
        <x:v>0.423</x:v>
      </x:c>
      <x:c r="J53" s="2" t="s">
        <x:v>152</x:v>
      </x:c>
    </x:row>
    <x:row r="54">
      <x:c r="B54" s="2" t="s">
        <x:v>153</x:v>
      </x:c>
      <x:c r="C54" s="2"/>
      <x:c r="D54" s="29"/>
      <x:c r="E54" s="29"/>
      <x:c r="F54" s="29"/>
      <x:c r="G54" s="29"/>
      <x:c r="H54" s="29"/>
      <x:c r="I54" s="30">
        <x:v>0.08</x:v>
      </x:c>
      <x:c r="J54" s="2"/>
    </x:row>
    <x:row r="55">
      <x:c r="B55" s="2" t="s">
        <x:v>154</x:v>
      </x:c>
      <x:c r="C55" s="2"/>
      <x:c r="D55" s="29"/>
      <x:c r="E55" s="29"/>
      <x:c r="F55" s="29"/>
      <x:c r="G55" s="29"/>
      <x:c r="H55" s="29"/>
      <x:c r="I55" s="30">
        <x:v>-0.027934936350777928</x:v>
      </x:c>
      <x:c r="J55" s="2"/>
    </x:row>
    <x:row r="56">
      <x:c r="B56" s="2"/>
      <x:c r="C56" s="2"/>
      <x:c r="D56" s="1"/>
      <x:c r="E56" s="1"/>
      <x:c r="F56" s="1"/>
      <x:c r="G56" s="1"/>
      <x:c r="H56" s="1"/>
      <x:c r="I56" s="3"/>
      <x:c r="J56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155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156</x:v>
      </x:c>
      <x:c r="C9" s="2"/>
      <x:c r="D9" s="11" t="n">
        <x:f>'Cash Flow Statement'!D39</x:f>
        <x:v>7024</x:v>
      </x:c>
      <x:c r="E9" s="11" t="n">
        <x:f>'Cash Flow Statement'!E39</x:f>
        <x:v>6974</x:v>
      </x:c>
      <x:c r="F9" s="11" t="n">
        <x:f>'Cash Flow Statement'!F39</x:f>
        <x:v>6660</x:v>
      </x:c>
      <x:c r="G9" s="11" t="n">
        <x:f>'Cash Flow Statement'!G39</x:f>
        <x:v>7563</x:v>
      </x:c>
      <x:c r="H9" s="11" t="n">
        <x:f>'Cash Flow Statement'!H39</x:f>
        <x:v>7563</x:v>
      </x:c>
      <x:c r="I9" s="27" t="n">
        <x:f>G9+'Income Statement'!I29+SUM('Cash Flow Statement'!I11:I19)+SUM('Cash Flow Statement'!I22:I26)+SUM('Cash Flow Statement'!I29:I34)+'Cash Flow Statement'!I37</x:f>
        <x:v>7705.186202299999</x:v>
      </x:c>
      <x:c r="J9" s="2"/>
    </x:row>
    <x:row r="10">
      <x:c r="B10" s="2" t="s">
        <x:v>157</x:v>
      </x:c>
      <x:c r="C10" s="2"/>
      <x:c r="D10" s="10">
        <x:v>1551</x:v>
      </x:c>
      <x:c r="E10" s="10">
        <x:v>1371</x:v>
      </x:c>
      <x:c r="F10" s="10">
        <x:v>1397</x:v>
      </x:c>
      <x:c r="G10" s="10">
        <x:v>1464</x:v>
      </x:c>
      <x:c r="H10" s="1" t="n">
        <x:f>G10</x:f>
        <x:v>1464</x:v>
      </x:c>
      <x:c r="I10" s="27" t="n">
        <x:f>G10-'Cash Flow Statement'!I22-'Cash Flow Statement'!I23-'Cash Flow Statement'!I24</x:f>
        <x:v>1414</x:v>
      </x:c>
      <x:c r="J10" s="2"/>
    </x:row>
    <x:row r="11">
      <x:c r="B11" s="2" t="s">
        <x:v>158</x:v>
      </x:c>
      <x:c r="C11" s="2"/>
      <x:c r="D11" s="10">
        <x:v>4962</x:v>
      </x:c>
      <x:c r="E11" s="10">
        <x:v>5738</x:v>
      </x:c>
      <x:c r="F11" s="10">
        <x:v>5369</x:v>
      </x:c>
      <x:c r="G11" s="10">
        <x:v>5931</x:v>
      </x:c>
      <x:c r="H11" s="1" t="n">
        <x:f>G11</x:f>
        <x:v>5931</x:v>
      </x:c>
      <x:c r="I11" s="27" t="n">
        <x:f>G11-'Cash Flow Statement'!I16</x:f>
        <x:v>6081</x:v>
      </x:c>
      <x:c r="J11" s="2"/>
    </x:row>
    <x:row r="12">
      <x:c r="B12" s="2" t="s">
        <x:v>159</x:v>
      </x:c>
      <x:c r="C12" s="2"/>
      <x:c r="D12" s="10">
        <x:v>8114</x:v>
      </x:c>
      <x:c r="E12" s="10">
        <x:v>7726</x:v>
      </x:c>
      <x:c r="F12" s="10">
        <x:v>7487</x:v>
      </x:c>
      <x:c r="G12" s="10">
        <x:v>7501</x:v>
      </x:c>
      <x:c r="H12" s="1" t="n">
        <x:f>G12</x:f>
        <x:v>7501</x:v>
      </x:c>
      <x:c r="I12" s="27" t="n">
        <x:f>G12-'Cash Flow Statement'!I17</x:f>
        <x:v>7581</x:v>
      </x:c>
      <x:c r="J12" s="2"/>
    </x:row>
    <x:row r="13">
      <x:c r="B13" s="2" t="s">
        <x:v>160</x:v>
      </x:c>
      <x:c r="C13" s="2"/>
      <x:c r="D13" s="10">
        <x:v>2247</x:v>
      </x:c>
      <x:c r="E13" s="10">
        <x:v>2206</x:v>
      </x:c>
      <x:c r="F13" s="10">
        <x:v>2271</x:v>
      </x:c>
      <x:c r="G13" s="10">
        <x:v>2144</x:v>
      </x:c>
      <x:c r="H13" s="1" t="n">
        <x:f>G13</x:f>
        <x:v>2144</x:v>
      </x:c>
      <x:c r="I13" s="27" t="n">
        <x:f>G13-'Cash Flow Statement'!I18</x:f>
        <x:v>2204</x:v>
      </x:c>
      <x:c r="J13" s="2"/>
    </x:row>
    <x:row r="14">
      <x:c r="B14" s="14" t="s">
        <x:v>161</x:v>
      </x:c>
      <x:c r="C14" s="14"/>
      <x:c r="D14" s="18" t="n">
        <x:f>SUM(D9:D13)</x:f>
        <x:v>23898</x:v>
      </x:c>
      <x:c r="E14" s="18" t="n">
        <x:f>SUM(E9:E13)</x:f>
        <x:v>24015</x:v>
      </x:c>
      <x:c r="F14" s="18" t="n">
        <x:f>SUM(F9:F13)</x:f>
        <x:v>23184</x:v>
      </x:c>
      <x:c r="G14" s="18" t="n">
        <x:f>SUM(G9:G13)</x:f>
        <x:v>24603</x:v>
      </x:c>
      <x:c r="H14" s="18" t="n">
        <x:f>SUM(H9:H13)</x:f>
        <x:v>24603</x:v>
      </x:c>
      <x:c r="I14" s="31" t="n">
        <x:f>I9+I10+I11+I12+I13</x:f>
        <x:v>24985.1862023</x:v>
      </x:c>
      <x:c r="J14" s="2"/>
    </x:row>
    <x:row r="15">
      <x:c r="B15" s="2"/>
      <x:c r="C15" s="2"/>
      <x:c r="D15" s="1"/>
      <x:c r="E15" s="1"/>
      <x:c r="F15" s="1"/>
      <x:c r="G15" s="1"/>
      <x:c r="H15" s="1"/>
      <x:c r="I15" s="3"/>
      <x:c r="J15" s="2"/>
    </x:row>
    <x:row r="16">
      <x:c r="B16" s="2" t="s">
        <x:v>162</x:v>
      </x:c>
      <x:c r="C16" s="2"/>
      <x:c r="D16" s="10">
        <x:v>4861</x:v>
      </x:c>
      <x:c r="E16" s="10">
        <x:v>4843</x:v>
      </x:c>
      <x:c r="F16" s="10">
        <x:v>4766</x:v>
      </x:c>
      <x:c r="G16" s="10">
        <x:v>4796</x:v>
      </x:c>
      <x:c r="H16" s="1" t="n">
        <x:f>G16</x:f>
        <x:v>4796</x:v>
      </x:c>
      <x:c r="I16" s="27" t="n">
        <x:f>G16-'Cash Flow Statement'!I25-'Cash Flow Statement'!I11</x:f>
        <x:v>4786</x:v>
      </x:c>
      <x:c r="J16" s="2"/>
    </x:row>
    <x:row r="17">
      <x:c r="B17" s="2" t="s">
        <x:v>163</x:v>
      </x:c>
      <x:c r="C17" s="2"/>
      <x:c r="D17" s="10">
        <x:v>2727</x:v>
      </x:c>
      <x:c r="E17" s="10">
        <x:v>2894</x:v>
      </x:c>
      <x:c r="F17" s="10">
        <x:v>2886</x:v>
      </x:c>
      <x:c r="G17" s="10">
        <x:v>2838</x:v>
      </x:c>
      <x:c r="H17" s="1" t="n">
        <x:f>G17</x:f>
        <x:v>2838</x:v>
      </x:c>
      <x:c r="I17" s="3" t="n">
        <x:f>G17</x:f>
        <x:v>2838</x:v>
      </x:c>
      <x:c r="J17" s="2"/>
    </x:row>
    <x:row r="18">
      <x:c r="B18" s="2" t="s">
        <x:v>164</x:v>
      </x:c>
      <x:c r="C18" s="2"/>
      <x:c r="D18" s="10">
        <x:v>259</x:v>
      </x:c>
      <x:c r="E18" s="10">
        <x:v>259</x:v>
      </x:c>
      <x:c r="F18" s="10">
        <x:v>259</x:v>
      </x:c>
      <x:c r="G18" s="10">
        <x:v>259</x:v>
      </x:c>
      <x:c r="H18" s="1" t="n">
        <x:f>G18</x:f>
        <x:v>259</x:v>
      </x:c>
      <x:c r="I18" s="3" t="n">
        <x:f>G18</x:f>
        <x:v>259</x:v>
      </x:c>
      <x:c r="J18" s="2"/>
    </x:row>
    <x:row r="19">
      <x:c r="B19" s="2" t="s">
        <x:v>165</x:v>
      </x:c>
      <x:c r="C19" s="2"/>
      <x:c r="D19" s="10">
        <x:v>240</x:v>
      </x:c>
      <x:c r="E19" s="10">
        <x:v>240</x:v>
      </x:c>
      <x:c r="F19" s="10">
        <x:v>240</x:v>
      </x:c>
      <x:c r="G19" s="10">
        <x:v>240</x:v>
      </x:c>
      <x:c r="H19" s="1" t="n">
        <x:f>G19</x:f>
        <x:v>240</x:v>
      </x:c>
      <x:c r="I19" s="3" t="n">
        <x:f>G19</x:f>
        <x:v>240</x:v>
      </x:c>
      <x:c r="J19" s="2"/>
    </x:row>
    <x:row r="20">
      <x:c r="B20" s="2" t="s">
        <x:v>166</x:v>
      </x:c>
      <x:c r="C20" s="2"/>
      <x:c r="D20" s="10">
        <x:v>5349</x:v>
      </x:c>
      <x:c r="E20" s="10">
        <x:v>5536</x:v>
      </x:c>
      <x:c r="F20" s="10">
        <x:v>5729</x:v>
      </x:c>
      <x:c r="G20" s="10">
        <x:v>5674</x:v>
      </x:c>
      <x:c r="H20" s="1" t="n">
        <x:f>G20</x:f>
        <x:v>5674</x:v>
      </x:c>
      <x:c r="I20" s="3" t="n">
        <x:f>G20</x:f>
        <x:v>5674</x:v>
      </x:c>
      <x:c r="J20" s="2"/>
    </x:row>
    <x:row r="21">
      <x:c r="B21" s="14" t="s">
        <x:v>167</x:v>
      </x:c>
      <x:c r="C21" s="14"/>
      <x:c r="D21" s="18" t="n">
        <x:f>SUM(D14,D16:D20)</x:f>
        <x:v>37334</x:v>
      </x:c>
      <x:c r="E21" s="18" t="n">
        <x:f>SUM(E14,E16:E20)</x:f>
        <x:v>37787</x:v>
      </x:c>
      <x:c r="F21" s="18" t="n">
        <x:f>SUM(F14,F16:F20)</x:f>
        <x:v>37064</x:v>
      </x:c>
      <x:c r="G21" s="18" t="n">
        <x:f>SUM(G14,G16:G20)</x:f>
        <x:v>38410</x:v>
      </x:c>
      <x:c r="H21" s="18" t="n">
        <x:f>SUM(H14,H16:H20)</x:f>
        <x:v>38410</x:v>
      </x:c>
      <x:c r="I21" s="31" t="n">
        <x:f>I14+I16+I17+I18+I19+I20</x:f>
        <x:v>38782.1862023</x:v>
      </x:c>
      <x:c r="J21" s="2"/>
    </x:row>
    <x:row r="22">
      <x:c r="B22" s="2"/>
      <x:c r="C22" s="2"/>
      <x:c r="D22" s="1"/>
      <x:c r="E22" s="1"/>
      <x:c r="F22" s="1"/>
      <x:c r="G22" s="1"/>
      <x:c r="H22" s="1"/>
      <x:c r="I22" s="3"/>
      <x:c r="J22" s="2"/>
    </x:row>
    <x:row r="23">
      <x:c r="B23" s="2"/>
      <x:c r="C23" s="2"/>
      <x:c r="D23" s="1"/>
      <x:c r="E23" s="1"/>
      <x:c r="F23" s="1"/>
      <x:c r="G23" s="1"/>
      <x:c r="H23" s="1"/>
      <x:c r="I23" s="3"/>
      <x:c r="J23" s="2"/>
    </x:row>
    <x:row r="24">
      <x:c r="B24" s="2" t="s">
        <x:v>168</x:v>
      </x:c>
      <x:c r="C24" s="2"/>
      <x:c r="D24" s="10">
        <x:v>0</x:v>
      </x:c>
      <x:c r="E24" s="10">
        <x:v>999</x:v>
      </x:c>
      <x:c r="F24" s="10">
        <x:v>999</x:v>
      </x:c>
      <x:c r="G24" s="10">
        <x:v>2000</x:v>
      </x:c>
      <x:c r="H24" s="1" t="n">
        <x:f>G24</x:f>
        <x:v>2000</x:v>
      </x:c>
      <x:c r="I24" s="24" t="n">
        <x:f>G24</x:f>
        <x:v>2000</x:v>
      </x:c>
      <x:c r="J24" s="2"/>
    </x:row>
    <x:row r="25">
      <x:c r="B25" s="2" t="s">
        <x:v>169</x:v>
      </x:c>
      <x:c r="C25" s="2"/>
      <x:c r="D25" s="10">
        <x:v>4</x:v>
      </x:c>
      <x:c r="E25" s="10">
        <x:v>0</x:v>
      </x:c>
      <x:c r="F25" s="10">
        <x:v>0</x:v>
      </x:c>
      <x:c r="G25" s="10">
        <x:v>0</x:v>
      </x:c>
      <x:c r="H25" s="1" t="n">
        <x:f>G25</x:f>
        <x:v>0</x:v>
      </x:c>
      <x:c r="I25" s="24" t="n">
        <x:f>G25</x:f>
        <x:v>0</x:v>
      </x:c>
      <x:c r="J25" s="2"/>
    </x:row>
    <x:row r="26">
      <x:c r="B26" s="2" t="s">
        <x:v>170</x:v>
      </x:c>
      <x:c r="C26" s="2"/>
      <x:c r="D26" s="10">
        <x:v>3772</x:v>
      </x:c>
      <x:c r="E26" s="10">
        <x:v>3717</x:v>
      </x:c>
      <x:c r="F26" s="10">
        <x:v>2888</x:v>
      </x:c>
      <x:c r="G26" s="10">
        <x:v>3600</x:v>
      </x:c>
      <x:c r="H26" s="1" t="n">
        <x:f>G26</x:f>
        <x:v>3600</x:v>
      </x:c>
      <x:c r="I26" s="3" t="n">
        <x:f>G26+I42</x:f>
        <x:v>3680</x:v>
      </x:c>
      <x:c r="J26" s="2"/>
    </x:row>
    <x:row r="27">
      <x:c r="B27" s="2" t="s">
        <x:v>171</x:v>
      </x:c>
      <x:c r="C27" s="2"/>
      <x:c r="D27" s="10">
        <x:v>506</x:v>
      </x:c>
      <x:c r="E27" s="10">
        <x:v>513</x:v>
      </x:c>
      <x:c r="F27" s="10">
        <x:v>493</x:v>
      </x:c>
      <x:c r="G27" s="10">
        <x:v>478</x:v>
      </x:c>
      <x:c r="H27" s="1" t="n">
        <x:f>G27</x:f>
        <x:v>478</x:v>
      </x:c>
      <x:c r="I27" s="3" t="n">
        <x:f>G27</x:f>
        <x:v>478</x:v>
      </x:c>
      <x:c r="J27" s="2"/>
    </x:row>
    <x:row r="28">
      <x:c r="B28" s="2" t="s">
        <x:v>172</x:v>
      </x:c>
      <x:c r="C28" s="2"/>
      <x:c r="D28" s="10">
        <x:v>5923</x:v>
      </x:c>
      <x:c r="E28" s="10">
        <x:v>5919</x:v>
      </x:c>
      <x:c r="F28" s="10">
        <x:v>6183</x:v>
      </x:c>
      <x:c r="G28" s="10">
        <x:v>6092</x:v>
      </x:c>
      <x:c r="H28" s="1" t="n">
        <x:f>G28</x:f>
        <x:v>6092</x:v>
      </x:c>
      <x:c r="I28" s="3" t="n">
        <x:f>G28+I43</x:f>
        <x:v>6172</x:v>
      </x:c>
      <x:c r="J28" s="2"/>
    </x:row>
    <x:row r="29">
      <x:c r="B29" s="2" t="s">
        <x:v>173</x:v>
      </x:c>
      <x:c r="C29" s="2"/>
      <x:c r="D29" s="10">
        <x:v>706</x:v>
      </x:c>
      <x:c r="E29" s="10">
        <x:v>492</x:v>
      </x:c>
      <x:c r="F29" s="10">
        <x:v>275</x:v>
      </x:c>
      <x:c r="G29" s="10">
        <x:v>377</x:v>
      </x:c>
      <x:c r="H29" s="1" t="n">
        <x:f>G29</x:f>
        <x:v>377</x:v>
      </x:c>
      <x:c r="I29" s="24" t="n">
        <x:f>G29</x:f>
        <x:v>377</x:v>
      </x:c>
      <x:c r="J29" s="2"/>
    </x:row>
    <x:row r="30">
      <x:c r="B30" s="14" t="s">
        <x:v>174</x:v>
      </x:c>
      <x:c r="C30" s="14"/>
      <x:c r="D30" s="18" t="n">
        <x:f>SUM(D24:D29)</x:f>
        <x:v>10911</x:v>
      </x:c>
      <x:c r="E30" s="18" t="n">
        <x:f>SUM(E24:E29)</x:f>
        <x:v>11640</x:v>
      </x:c>
      <x:c r="F30" s="18" t="n">
        <x:f>SUM(F24:F29)</x:f>
        <x:v>10838</x:v>
      </x:c>
      <x:c r="G30" s="18" t="n">
        <x:f>SUM(G24:G29)</x:f>
        <x:v>12547</x:v>
      </x:c>
      <x:c r="H30" s="18" t="n">
        <x:f>SUM(H24:H29)</x:f>
        <x:v>12547</x:v>
      </x:c>
      <x:c r="I30" s="31" t="n">
        <x:f>SUM(I24:I29)</x:f>
        <x:v>12707</x:v>
      </x:c>
      <x:c r="J30" s="2"/>
    </x:row>
    <x:row r="31">
      <x:c r="B31" s="2"/>
      <x:c r="C31" s="2"/>
      <x:c r="D31" s="1"/>
      <x:c r="E31" s="1"/>
      <x:c r="F31" s="1"/>
      <x:c r="G31" s="1"/>
      <x:c r="H31" s="1"/>
      <x:c r="I31" s="3"/>
      <x:c r="J31" s="2"/>
    </x:row>
    <x:row r="32">
      <x:c r="B32" s="2" t="s">
        <x:v>175</x:v>
      </x:c>
      <x:c r="C32" s="2"/>
      <x:c r="D32" s="10">
        <x:v>7996</x:v>
      </x:c>
      <x:c r="E32" s="10">
        <x:v>7016</x:v>
      </x:c>
      <x:c r="F32" s="10">
        <x:v>7030</x:v>
      </x:c>
      <x:c r="G32" s="10">
        <x:v>5942</x:v>
      </x:c>
      <x:c r="H32" s="1" t="n">
        <x:f>G32</x:f>
        <x:v>5942</x:v>
      </x:c>
      <x:c r="I32" s="24" t="n">
        <x:f>G32</x:f>
        <x:v>5942</x:v>
      </x:c>
      <x:c r="J32" s="2"/>
    </x:row>
    <x:row r="33">
      <x:c r="B33" s="2" t="s">
        <x:v>176</x:v>
      </x:c>
      <x:c r="C33" s="2"/>
      <x:c r="D33" s="10">
        <x:v>2555</x:v>
      </x:c>
      <x:c r="E33" s="10">
        <x:v>2754</x:v>
      </x:c>
      <x:c r="F33" s="10">
        <x:v>2656</x:v>
      </x:c>
      <x:c r="G33" s="10">
        <x:v>2613</x:v>
      </x:c>
      <x:c r="H33" s="1" t="n">
        <x:f>G33</x:f>
        <x:v>2613</x:v>
      </x:c>
      <x:c r="I33" s="3" t="n">
        <x:f>G33</x:f>
        <x:v>2613</x:v>
      </x:c>
      <x:c r="J33" s="2"/>
    </x:row>
    <x:row r="34">
      <x:c r="B34" s="2" t="s">
        <x:v>177</x:v>
      </x:c>
      <x:c r="C34" s="2"/>
      <x:c r="D34" s="10">
        <x:v>2404</x:v>
      </x:c>
      <x:c r="E34" s="10">
        <x:v>2292</x:v>
      </x:c>
      <x:c r="F34" s="10">
        <x:v>2450</x:v>
      </x:c>
      <x:c r="G34" s="10">
        <x:v>2443</x:v>
      </x:c>
      <x:c r="H34" s="1" t="n">
        <x:f>G34</x:f>
        <x:v>2443</x:v>
      </x:c>
      <x:c r="I34" s="24" t="n">
        <x:f>G34</x:f>
        <x:v>2443</x:v>
      </x:c>
      <x:c r="J34" s="2"/>
    </x:row>
    <x:row r="35">
      <x:c r="B35" s="14" t="s">
        <x:v>178</x:v>
      </x:c>
      <x:c r="C35" s="14"/>
      <x:c r="D35" s="18" t="n">
        <x:f>SUM(D30,D32:D34)</x:f>
        <x:v>23866</x:v>
      </x:c>
      <x:c r="E35" s="18" t="n">
        <x:f>SUM(E30,E32:E34)</x:f>
        <x:v>23702</x:v>
      </x:c>
      <x:c r="F35" s="18" t="n">
        <x:f>SUM(F30,F32:F34)</x:f>
        <x:v>22974</x:v>
      </x:c>
      <x:c r="G35" s="18" t="n">
        <x:f>SUM(G30,G32:G34)</x:f>
        <x:v>23545</x:v>
      </x:c>
      <x:c r="H35" s="18" t="n">
        <x:f>SUM(H30,H32:H34)</x:f>
        <x:v>23545</x:v>
      </x:c>
      <x:c r="I35" s="31" t="n">
        <x:f>SUM(I30,I32:I34)</x:f>
        <x:v>23705</x:v>
      </x:c>
      <x:c r="J35" s="2"/>
    </x:row>
    <x:row r="36">
      <x:c r="B36" s="14" t="s">
        <x:v>179</x:v>
      </x:c>
      <x:c r="C36" s="14"/>
      <x:c r="D36" s="25">
        <x:v>13468</x:v>
      </x:c>
      <x:c r="E36" s="25">
        <x:v>14085</x:v>
      </x:c>
      <x:c r="F36" s="25">
        <x:v>14090</x:v>
      </x:c>
      <x:c r="G36" s="25">
        <x:v>14865</x:v>
      </x:c>
      <x:c r="H36" s="18" t="n">
        <x:f>G36</x:f>
        <x:v>14865</x:v>
      </x:c>
      <x:c r="I36" s="38" t="n">
        <x:f>G36+'Income Statement'!I29+'Cash Flow Statement'!I33+'Cash Flow Statement'!I31+'Cash Flow Statement'!I13+I39</x:f>
        <x:v>15077.186202300001</x:v>
      </x:c>
      <x:c r="J36" s="2" t="s">
        <x:v>180</x:v>
      </x:c>
    </x:row>
    <x:row r="37">
      <x:c r="B37" s="2"/>
      <x:c r="C37" s="2"/>
      <x:c r="D37" s="1"/>
      <x:c r="E37" s="1"/>
      <x:c r="F37" s="1"/>
      <x:c r="G37" s="1"/>
      <x:c r="H37" s="1"/>
      <x:c r="I37" s="3"/>
      <x:c r="J37" s="2"/>
    </x:row>
    <x:row r="38">
      <x:c r="B38" s="14" t="s">
        <x:v>181</x:v>
      </x:c>
      <x:c r="C38" s="14"/>
      <x:c r="D38" s="18" t="n">
        <x:f>D21-D35-D36</x:f>
        <x:v>0</x:v>
      </x:c>
      <x:c r="E38" s="18" t="n">
        <x:f>E21-E35-E36</x:f>
        <x:v>0</x:v>
      </x:c>
      <x:c r="F38" s="18" t="n">
        <x:f>F21-F35-F36</x:f>
        <x:v>0</x:v>
      </x:c>
      <x:c r="G38" s="18" t="n">
        <x:f>G21-G35-G36</x:f>
        <x:v>0</x:v>
      </x:c>
      <x:c r="H38" s="18" t="n">
        <x:f>H21-H35-H36</x:f>
        <x:v>0</x:v>
      </x:c>
      <x:c r="I38" s="31" t="n">
        <x:f>I21-I35-I36</x:f>
        <x:v>-1.8189894035458565e-12</x:v>
      </x:c>
      <x:c r="J38" s="2"/>
    </x:row>
    <x:row r="39">
      <x:c r="B39" s="2" t="s">
        <x:v>182</x:v>
      </x:c>
      <x:c r="C39" s="2"/>
      <x:c r="D39" s="1"/>
      <x:c r="E39" s="1"/>
      <x:c r="F39" s="1"/>
      <x:c r="G39" s="1"/>
      <x:c r="H39" s="1"/>
      <x:c r="I39" s="24">
        <x:v>-45</x:v>
      </x:c>
      <x:c r="J39" s="2" t="s">
        <x:v>183</x:v>
      </x:c>
    </x:row>
    <x:row r="40">
      <x:c r="B40" s="2"/>
      <x:c r="C40" s="2"/>
      <x:c r="D40" s="1"/>
      <x:c r="E40" s="1"/>
      <x:c r="F40" s="1"/>
      <x:c r="G40" s="1"/>
      <x:c r="H40" s="1"/>
      <x:c r="I40" s="3"/>
      <x:c r="J40" s="2"/>
    </x:row>
    <x:row r="41">
      <x:c r="B41" s="2"/>
      <x:c r="C41" s="2"/>
      <x:c r="D41" s="1"/>
      <x:c r="E41" s="1"/>
      <x:c r="F41" s="1"/>
      <x:c r="G41" s="1"/>
      <x:c r="H41" s="1"/>
      <x:c r="I41" s="3"/>
      <x:c r="J41" s="2"/>
    </x:row>
    <x:row r="42">
      <x:c r="B42" s="2" t="s">
        <x:v>184</x:v>
      </x:c>
      <x:c r="C42" s="2"/>
      <x:c r="D42" s="1"/>
      <x:c r="E42" s="1"/>
      <x:c r="F42" s="1"/>
      <x:c r="G42" s="1"/>
      <x:c r="H42" s="1"/>
      <x:c r="I42" s="24">
        <x:v>80</x:v>
      </x:c>
      <x:c r="J42" s="2"/>
    </x:row>
    <x:row r="43">
      <x:c r="B43" s="2" t="s">
        <x:v>185</x:v>
      </x:c>
      <x:c r="C43" s="2"/>
      <x:c r="D43" s="1"/>
      <x:c r="E43" s="1"/>
      <x:c r="F43" s="1"/>
      <x:c r="G43" s="1"/>
      <x:c r="H43" s="1"/>
      <x:c r="I43" s="24">
        <x:v>80</x:v>
      </x:c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186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14" t="s">
        <x:v>187</x:v>
      </x:c>
      <x:c r="C9" s="14"/>
      <x:c r="D9" s="25">
        <x:v>7464</x:v>
      </x:c>
      <x:c r="E9" s="21" t="n">
        <x:f>'Balance Sheet'!D9</x:f>
        <x:v>7024</x:v>
      </x:c>
      <x:c r="F9" s="21" t="n">
        <x:f>'Balance Sheet'!E9</x:f>
        <x:v>6974</x:v>
      </x:c>
      <x:c r="G9" s="21" t="n">
        <x:f>'Balance Sheet'!F9</x:f>
        <x:v>6660</x:v>
      </x:c>
      <x:c r="H9" s="18" t="n">
        <x:f>D9</x:f>
        <x:v>7464</x:v>
      </x:c>
      <x:c r="I9" s="38" t="n">
        <x:f>'Balance Sheet'!G9</x:f>
        <x:v>7563</x:v>
      </x:c>
      <x:c r="J9" s="2"/>
    </x:row>
    <x:row r="10">
      <x:c r="B10" s="2" t="s">
        <x:v>188</x:v>
      </x:c>
      <x:c r="C10" s="2"/>
      <x:c r="D10" s="11" t="n">
        <x:f>'Income Statement'!D29</x:f>
        <x:v>727</x:v>
      </x:c>
      <x:c r="E10" s="11" t="n">
        <x:f>'Income Statement'!E29</x:f>
        <x:v>792</x:v>
      </x:c>
      <x:c r="F10" s="11" t="n">
        <x:f>'Income Statement'!F29</x:f>
        <x:v>520</x:v>
      </x:c>
      <x:c r="G10" s="11" t="n">
        <x:f>'Income Statement'!G29</x:f>
        <x:v>1069</x:v>
      </x:c>
      <x:c r="H10" s="11" t="n">
        <x:f>'Income Statement'!H29</x:f>
        <x:v>3108</x:v>
      </x:c>
      <x:c r="I10" s="27" t="n">
        <x:f>'Income Statement'!I29</x:f>
        <x:v>596.1862023000007</x:v>
      </x:c>
      <x:c r="J10" s="2"/>
    </x:row>
    <x:row r="11">
      <x:c r="B11" s="2" t="s">
        <x:v>189</x:v>
      </x:c>
      <x:c r="C11" s="2"/>
      <x:c r="D11" s="11" t="n">
        <x:f>Inputs!D90</x:f>
        <x:v>190</x:v>
      </x:c>
      <x:c r="E11" s="11" t="n">
        <x:f>Inputs!E90-Inputs!D90</x:f>
        <x:v>179</x:v>
      </x:c>
      <x:c r="F11" s="11" t="n">
        <x:f>Inputs!F90-Inputs!E90</x:f>
        <x:v>185</x:v>
      </x:c>
      <x:c r="G11" s="11" t="n">
        <x:f>Inputs!G90-Inputs!F90</x:f>
        <x:v>193</x:v>
      </x:c>
      <x:c r="H11" s="1" t="n">
        <x:f>SUM(D11:G11)</x:f>
        <x:v>747</x:v>
      </x:c>
      <x:c r="I11" s="24">
        <x:v>190</x:v>
      </x:c>
      <x:c r="J11" s="2"/>
    </x:row>
    <x:row r="12">
      <x:c r="B12" s="2" t="s">
        <x:v>190</x:v>
      </x:c>
      <x:c r="C12" s="2"/>
      <x:c r="D12" s="11" t="n">
        <x:f>Inputs!D91</x:f>
        <x:v>-25</x:v>
      </x:c>
      <x:c r="E12" s="11" t="n">
        <x:f>Inputs!E91-Inputs!D91</x:f>
        <x:v>-43</x:v>
      </x:c>
      <x:c r="F12" s="11" t="n">
        <x:f>Inputs!F91-Inputs!E91</x:f>
        <x:v>-64</x:v>
      </x:c>
      <x:c r="G12" s="11" t="n">
        <x:f>Inputs!G91-Inputs!F91</x:f>
        <x:v>36</x:v>
      </x:c>
      <x:c r="H12" s="1" t="n">
        <x:f>SUM(D12:G12)</x:f>
        <x:v>-96</x:v>
      </x:c>
      <x:c r="I12" s="24">
        <x:v>-25</x:v>
      </x:c>
      <x:c r="J12" s="2"/>
    </x:row>
    <x:row r="13">
      <x:c r="B13" s="2" t="s">
        <x:v>191</x:v>
      </x:c>
      <x:c r="C13" s="2"/>
      <x:c r="D13" s="11" t="n">
        <x:f>Inputs!D92</x:f>
        <x:v>185</x:v>
      </x:c>
      <x:c r="E13" s="11" t="n">
        <x:f>Inputs!E92-Inputs!D92</x:f>
        <x:v>176</x:v>
      </x:c>
      <x:c r="F13" s="11" t="n">
        <x:f>Inputs!F92-Inputs!E92</x:f>
        <x:v>194</x:v>
      </x:c>
      <x:c r="G13" s="11" t="n">
        <x:f>Inputs!G92-Inputs!F92</x:f>
        <x:v>160</x:v>
      </x:c>
      <x:c r="H13" s="1" t="n">
        <x:f>SUM(D13:G13)</x:f>
        <x:v>715</x:v>
      </x:c>
      <x:c r="I13" s="24">
        <x:v>180</x:v>
      </x:c>
      <x:c r="J13" s="2"/>
    </x:row>
    <x:row r="14">
      <x:c r="B14" s="2" t="s">
        <x:v>192</x:v>
      </x:c>
      <x:c r="C14" s="2"/>
      <x:c r="D14" s="11" t="n">
        <x:f>Inputs!D93</x:f>
        <x:v>8</x:v>
      </x:c>
      <x:c r="E14" s="11" t="n">
        <x:f>Inputs!E93-Inputs!D93</x:f>
        <x:v>1</x:v>
      </x:c>
      <x:c r="F14" s="11" t="n">
        <x:f>Inputs!F93-Inputs!E93</x:f>
        <x:v>31</x:v>
      </x:c>
      <x:c r="G14" s="11" t="n">
        <x:f>Inputs!G93-Inputs!F93</x:f>
        <x:v>10</x:v>
      </x:c>
      <x:c r="H14" s="1" t="n">
        <x:f>SUM(D14:G14)</x:f>
        <x:v>50</x:v>
      </x:c>
      <x:c r="I14" s="24">
        <x:v>10</x:v>
      </x:c>
      <x:c r="J14" s="2"/>
    </x:row>
    <x:row r="15">
      <x:c r="B15" s="2" t="s">
        <x:v>193</x:v>
      </x:c>
      <x:c r="C15" s="2"/>
      <x:c r="D15" s="11" t="n">
        <x:f>Inputs!D94</x:f>
        <x:v>34</x:v>
      </x:c>
      <x:c r="E15" s="11" t="n">
        <x:f>Inputs!E94-Inputs!D94</x:f>
        <x:v>20</x:v>
      </x:c>
      <x:c r="F15" s="11" t="n">
        <x:f>Inputs!F94-Inputs!E94</x:f>
        <x:v>-53</x:v>
      </x:c>
      <x:c r="G15" s="11" t="n">
        <x:f>Inputs!G94-Inputs!F94</x:f>
        <x:v>21</x:v>
      </x:c>
      <x:c r="H15" s="1" t="n">
        <x:f>SUM(D15:G15)</x:f>
        <x:v>22</x:v>
      </x:c>
      <x:c r="I15" s="24">
        <x:v>0</x:v>
      </x:c>
      <x:c r="J15" s="2"/>
    </x:row>
    <x:row r="16">
      <x:c r="B16" s="2" t="s">
        <x:v>194</x:v>
      </x:c>
      <x:c r="C16" s="2"/>
      <x:c r="D16" s="11" t="n">
        <x:f>Inputs!D95</x:f>
        <x:v>-215</x:v>
      </x:c>
      <x:c r="E16" s="11" t="n">
        <x:f>Inputs!E95-Inputs!D95</x:f>
        <x:v>-806</x:v>
      </x:c>
      <x:c r="F16" s="11" t="n">
        <x:f>Inputs!F95-Inputs!E95</x:f>
        <x:v>398</x:v>
      </x:c>
      <x:c r="G16" s="11" t="n">
        <x:f>Inputs!G95-Inputs!F95</x:f>
        <x:v>-584</x:v>
      </x:c>
      <x:c r="H16" s="1" t="n">
        <x:f>SUM(D16:G16)</x:f>
        <x:v>-1207</x:v>
      </x:c>
      <x:c r="I16" s="24">
        <x:v>-150</x:v>
      </x:c>
      <x:c r="J16" s="2"/>
    </x:row>
    <x:row r="17">
      <x:c r="B17" s="2" t="s">
        <x:v>195</x:v>
      </x:c>
      <x:c r="C17" s="2"/>
      <x:c r="D17" s="11" t="n">
        <x:f>Inputs!D96</x:f>
        <x:v>-610</x:v>
      </x:c>
      <x:c r="E17" s="11" t="n">
        <x:f>Inputs!E96-Inputs!D96</x:f>
        <x:v>353</x:v>
      </x:c>
      <x:c r="F17" s="11" t="n">
        <x:f>Inputs!F96-Inputs!E96</x:f>
        <x:v>281</x:v>
      </x:c>
      <x:c r="G17" s="11" t="n">
        <x:f>Inputs!G96-Inputs!F96</x:f>
        <x:v>-55</x:v>
      </x:c>
      <x:c r="H17" s="1" t="n">
        <x:f>SUM(D17:G17)</x:f>
        <x:v>-31</x:v>
      </x:c>
      <x:c r="I17" s="24">
        <x:v>-80</x:v>
      </x:c>
      <x:c r="J17" s="2"/>
    </x:row>
    <x:row r="18">
      <x:c r="B18" s="2" t="s">
        <x:v>196</x:v>
      </x:c>
      <x:c r="C18" s="2"/>
      <x:c r="D18" s="11" t="n">
        <x:f>Inputs!D97</x:f>
        <x:v>-165</x:v>
      </x:c>
      <x:c r="E18" s="11" t="n">
        <x:f>Inputs!E97-Inputs!D97</x:f>
        <x:v>276</x:v>
      </x:c>
      <x:c r="F18" s="11" t="n">
        <x:f>Inputs!F97-Inputs!E97</x:f>
        <x:v>149</x:v>
      </x:c>
      <x:c r="G18" s="11" t="n">
        <x:f>Inputs!G97-Inputs!F97</x:f>
        <x:v>259</x:v>
      </x:c>
      <x:c r="H18" s="1" t="n">
        <x:f>SUM(D18:G18)</x:f>
        <x:v>519</x:v>
      </x:c>
      <x:c r="I18" s="24">
        <x:v>-60</x:v>
      </x:c>
      <x:c r="J18" s="2"/>
    </x:row>
    <x:row r="19">
      <x:c r="B19" s="2" t="s">
        <x:v>197</x:v>
      </x:c>
      <x:c r="C19" s="2"/>
      <x:c r="D19" s="11" t="n">
        <x:f>Inputs!D98</x:f>
        <x:v>93</x:v>
      </x:c>
      <x:c r="E19" s="11" t="n">
        <x:f>Inputs!E98-Inputs!D98</x:f>
        <x:v>-369</x:v>
      </x:c>
      <x:c r="F19" s="11" t="n">
        <x:f>Inputs!F98-Inputs!E98</x:f>
        <x:v>-1211</x:v>
      </x:c>
      <x:c r="G19" s="11" t="n">
        <x:f>Inputs!G98-Inputs!F98</x:f>
        <x:v>528</x:v>
      </x:c>
      <x:c r="H19" s="1" t="n">
        <x:f>SUM(D19:G19)</x:f>
        <x:v>-959</x:v>
      </x:c>
      <x:c r="I19" s="27" t="n">
        <x:f>'Balance Sheet'!I42+'Balance Sheet'!I43</x:f>
        <x:v>160</x:v>
      </x:c>
      <x:c r="J19" s="2"/>
    </x:row>
    <x:row r="20">
      <x:c r="B20" s="14" t="s">
        <x:v>198</x:v>
      </x:c>
      <x:c r="C20" s="14"/>
      <x:c r="D20" s="18" t="n">
        <x:f>SUM(D10:D19)</x:f>
        <x:v>222</x:v>
      </x:c>
      <x:c r="E20" s="18" t="n">
        <x:f>SUM(E10:E19)</x:f>
        <x:v>579</x:v>
      </x:c>
      <x:c r="F20" s="18" t="n">
        <x:f>SUM(F10:F19)</x:f>
        <x:v>430</x:v>
      </x:c>
      <x:c r="G20" s="18" t="n">
        <x:f>SUM(G10:G19)</x:f>
        <x:v>1637</x:v>
      </x:c>
      <x:c r="H20" s="18" t="n">
        <x:f>SUM(H10:H19)</x:f>
        <x:v>2868</x:v>
      </x:c>
      <x:c r="I20" s="31" t="n">
        <x:f>SUM(I10:I19)</x:f>
        <x:v>821.1862023000007</x:v>
      </x:c>
      <x:c r="J20" s="2" t="s">
        <x:v>199</x:v>
      </x:c>
    </x:row>
    <x:row r="21">
      <x:c r="B21" s="2"/>
      <x:c r="C21" s="2"/>
      <x:c r="D21" s="1"/>
      <x:c r="E21" s="1"/>
      <x:c r="F21" s="1"/>
      <x:c r="G21" s="1"/>
      <x:c r="H21" s="1"/>
      <x:c r="I21" s="3"/>
      <x:c r="J21" s="2"/>
    </x:row>
    <x:row r="22">
      <x:c r="B22" s="2" t="s">
        <x:v>200</x:v>
      </x:c>
      <x:c r="C22" s="2"/>
      <x:c r="D22" s="11" t="n">
        <x:f>Inputs!D99</x:f>
        <x:v>-355</x:v>
      </x:c>
      <x:c r="E22" s="11" t="n">
        <x:f>Inputs!E99-Inputs!D99</x:f>
        <x:v>-281</x:v>
      </x:c>
      <x:c r="F22" s="11" t="n">
        <x:f>Inputs!F99-Inputs!E99</x:f>
        <x:v>-253</x:v>
      </x:c>
      <x:c r="G22" s="11" t="n">
        <x:f>Inputs!G99-Inputs!F99</x:f>
        <x:v>-427</x:v>
      </x:c>
      <x:c r="H22" s="1" t="n">
        <x:f>SUM(D22:G22)</x:f>
        <x:v>-1316</x:v>
      </x:c>
      <x:c r="I22" s="24">
        <x:v>-350</x:v>
      </x:c>
      <x:c r="J22" s="2"/>
    </x:row>
    <x:row r="23">
      <x:c r="B23" s="2" t="s">
        <x:v>201</x:v>
      </x:c>
      <x:c r="C23" s="2"/>
      <x:c r="D23" s="11" t="n">
        <x:f>Inputs!D100</x:f>
        <x:v>209</x:v>
      </x:c>
      <x:c r="E23" s="11" t="n">
        <x:f>Inputs!E100-Inputs!D100</x:f>
        <x:v>186</x:v>
      </x:c>
      <x:c r="F23" s="11" t="n">
        <x:f>Inputs!F100-Inputs!E100</x:f>
        <x:v>83</x:v>
      </x:c>
      <x:c r="G23" s="11" t="n">
        <x:f>Inputs!G100-Inputs!F100</x:f>
        <x:v>78</x:v>
      </x:c>
      <x:c r="H23" s="1" t="n">
        <x:f>SUM(D23:G23)</x:f>
        <x:v>556</x:v>
      </x:c>
      <x:c r="I23" s="24">
        <x:v>150</x:v>
      </x:c>
      <x:c r="J23" s="2"/>
    </x:row>
    <x:row r="24">
      <x:c r="B24" s="2" t="s">
        <x:v>202</x:v>
      </x:c>
      <x:c r="C24" s="2"/>
      <x:c r="D24" s="11" t="n">
        <x:f>Inputs!D101</x:f>
        <x:v>294</x:v>
      </x:c>
      <x:c r="E24" s="11" t="n">
        <x:f>Inputs!E101-Inputs!D101</x:f>
        <x:v>242</x:v>
      </x:c>
      <x:c r="F24" s="11" t="n">
        <x:f>Inputs!F101-Inputs!E101</x:f>
        <x:v>208</x:v>
      </x:c>
      <x:c r="G24" s="11" t="n">
        <x:f>Inputs!G101-Inputs!F101</x:f>
        <x:v>277</x:v>
      </x:c>
      <x:c r="H24" s="1" t="n">
        <x:f>SUM(D24:G24)</x:f>
        <x:v>1021</x:v>
      </x:c>
      <x:c r="I24" s="24">
        <x:v>250</x:v>
      </x:c>
      <x:c r="J24" s="2"/>
    </x:row>
    <x:row r="25">
      <x:c r="B25" s="2" t="s">
        <x:v>203</x:v>
      </x:c>
      <x:c r="C25" s="2"/>
      <x:c r="D25" s="11" t="n">
        <x:f>Inputs!D102</x:f>
        <x:v>-207</x:v>
      </x:c>
      <x:c r="E25" s="11" t="n">
        <x:f>Inputs!E102-Inputs!D102</x:f>
        <x:v>-193</x:v>
      </x:c>
      <x:c r="F25" s="11" t="n">
        <x:f>Inputs!F102-Inputs!E102</x:f>
        <x:v>-146</x:v>
      </x:c>
      <x:c r="G25" s="11" t="n">
        <x:f>Inputs!G102-Inputs!F102</x:f>
        <x:v>-138</x:v>
      </x:c>
      <x:c r="H25" s="1" t="n">
        <x:f>SUM(D25:G25)</x:f>
        <x:v>-684</x:v>
      </x:c>
      <x:c r="I25" s="24">
        <x:v>-180</x:v>
      </x:c>
      <x:c r="J25" s="2"/>
    </x:row>
    <x:row r="26">
      <x:c r="B26" s="2" t="s">
        <x:v>204</x:v>
      </x:c>
      <x:c r="C26" s="2"/>
      <x:c r="D26" s="11" t="n">
        <x:f>Inputs!D103</x:f>
        <x:v>0</x:v>
      </x:c>
      <x:c r="E26" s="11" t="n">
        <x:f>Inputs!E103-Inputs!D103</x:f>
        <x:v>-3</x:v>
      </x:c>
      <x:c r="F26" s="11" t="n">
        <x:f>Inputs!F103-Inputs!E103</x:f>
        <x:v>-60</x:v>
      </x:c>
      <x:c r="G26" s="11" t="n">
        <x:f>Inputs!G103-Inputs!F103</x:f>
        <x:v>-2</x:v>
      </x:c>
      <x:c r="H26" s="1" t="n">
        <x:f>SUM(D26:G26)</x:f>
        <x:v>-65</x:v>
      </x:c>
      <x:c r="I26" s="24">
        <x:v>0</x:v>
      </x:c>
      <x:c r="J26" s="2"/>
    </x:row>
    <x:row r="27">
      <x:c r="B27" s="14" t="s">
        <x:v>205</x:v>
      </x:c>
      <x:c r="C27" s="14"/>
      <x:c r="D27" s="18" t="n">
        <x:f>SUM(D22:D26)</x:f>
        <x:v>-59</x:v>
      </x:c>
      <x:c r="E27" s="18" t="n">
        <x:f>SUM(E22:E26)</x:f>
        <x:v>-49</x:v>
      </x:c>
      <x:c r="F27" s="18" t="n">
        <x:f>SUM(F22:F26)</x:f>
        <x:v>-168</x:v>
      </x:c>
      <x:c r="G27" s="18" t="n">
        <x:f>SUM(G22:G26)</x:f>
        <x:v>-212</x:v>
      </x:c>
      <x:c r="H27" s="18" t="n">
        <x:f>SUM(H22:H26)</x:f>
        <x:v>-488</x:v>
      </x:c>
      <x:c r="I27" s="31" t="n">
        <x:f>SUM(I22:I26)</x:f>
        <x:v>-130</x:v>
      </x:c>
      <x:c r="J27" s="2"/>
    </x:row>
    <x:row r="28">
      <x:c r="B28" s="2"/>
      <x:c r="C28" s="2"/>
      <x:c r="D28" s="1"/>
      <x:c r="E28" s="1"/>
      <x:c r="F28" s="1"/>
      <x:c r="G28" s="1"/>
      <x:c r="H28" s="1"/>
      <x:c r="I28" s="3"/>
      <x:c r="J28" s="2"/>
    </x:row>
    <x:row r="29">
      <x:c r="B29" s="2" t="s">
        <x:v>206</x:v>
      </x:c>
      <x:c r="C29" s="2"/>
      <x:c r="D29" s="11" t="n">
        <x:f>Inputs!D104</x:f>
        <x:v>-1</x:v>
      </x:c>
      <x:c r="E29" s="11" t="n">
        <x:f>Inputs!E104-Inputs!D104</x:f>
        <x:v>-3</x:v>
      </x:c>
      <x:c r="F29" s="11" t="n">
        <x:f>Inputs!F104-Inputs!E104</x:f>
        <x:v>0</x:v>
      </x:c>
      <x:c r="G29" s="11" t="n">
        <x:f>Inputs!G104-Inputs!F104</x:f>
        <x:v>4</x:v>
      </x:c>
      <x:c r="H29" s="1" t="n">
        <x:f>SUM(D29:G29)</x:f>
        <x:v>0</x:v>
      </x:c>
      <x:c r="I29" s="24">
        <x:v>0</x:v>
      </x:c>
      <x:c r="J29" s="2"/>
    </x:row>
    <x:row r="30">
      <x:c r="B30" s="2" t="s">
        <x:v>207</x:v>
      </x:c>
      <x:c r="C30" s="2"/>
      <x:c r="D30" s="11" t="n">
        <x:f>Inputs!D105</x:f>
        <x:v>0</x:v>
      </x:c>
      <x:c r="E30" s="11" t="n">
        <x:f>Inputs!E105-Inputs!D105</x:f>
        <x:v>0</x:v>
      </x:c>
      <x:c r="F30" s="11" t="n">
        <x:f>Inputs!F105-Inputs!E105</x:f>
        <x:v>0</x:v>
      </x:c>
      <x:c r="G30" s="11" t="n">
        <x:f>Inputs!G105-Inputs!F105</x:f>
        <x:v>0</x:v>
      </x:c>
      <x:c r="H30" s="1" t="n">
        <x:f>SUM(D30:G30)</x:f>
        <x:v>0</x:v>
      </x:c>
      <x:c r="I30" s="24">
        <x:v>0</x:v>
      </x:c>
      <x:c r="J30" s="2"/>
    </x:row>
    <x:row r="31">
      <x:c r="B31" s="2" t="str">
        <x:v>Stock option exercises / issuances</x:v>
      </x:c>
      <x:c r="C31" s="2"/>
      <x:c r="D31" s="11" t="n">
        <x:f>Inputs!D106</x:f>
        <x:v>127</x:v>
      </x:c>
      <x:c r="E31" s="11" t="n">
        <x:f>Inputs!E106-Inputs!D106</x:f>
        <x:v>107</x:v>
      </x:c>
      <x:c r="F31" s="11" t="n">
        <x:f>Inputs!F106-Inputs!E106</x:f>
        <x:v>17</x:v>
      </x:c>
      <x:c r="G31" s="11" t="n">
        <x:f>Inputs!G106-Inputs!F106</x:f>
        <x:v>103</x:v>
      </x:c>
      <x:c r="H31" s="1" t="n">
        <x:f>SUM(D31:G31)</x:f>
        <x:v>354</x:v>
      </x:c>
      <x:c r="I31" s="24">
        <x:v>90</x:v>
      </x:c>
      <x:c r="J31" s="2"/>
    </x:row>
    <x:row r="32">
      <x:c r="B32" s="2" t="s">
        <x:v>208</x:v>
      </x:c>
      <x:c r="C32" s="2"/>
      <x:c r="D32" s="11" t="n">
        <x:f>Inputs!D107</x:f>
        <x:v>-126</x:v>
      </x:c>
      <x:c r="E32" s="11" t="n">
        <x:f>Inputs!E107-Inputs!D107</x:f>
        <x:v>-20</x:v>
      </x:c>
      <x:c r="F32" s="11" t="n">
        <x:f>Inputs!F107-Inputs!E107</x:f>
        <x:v>0</x:v>
      </x:c>
      <x:c r="G32" s="11" t="n">
        <x:f>Inputs!G107-Inputs!F107</x:f>
        <x:v>0</x:v>
      </x:c>
      <x:c r="H32" s="1" t="n">
        <x:f>SUM(D32:G32)</x:f>
        <x:v>-146</x:v>
      </x:c>
      <x:c r="I32" s="24">
        <x:v>0</x:v>
      </x:c>
      <x:c r="J32" s="2"/>
    </x:row>
    <x:row r="33">
      <x:c r="B33" s="2" t="s">
        <x:v>209</x:v>
      </x:c>
      <x:c r="C33" s="2"/>
      <x:c r="D33" s="11" t="n">
        <x:f>Inputs!D108</x:f>
        <x:v>-591</x:v>
      </x:c>
      <x:c r="E33" s="11" t="n">
        <x:f>Inputs!E108-Inputs!D108</x:f>
        <x:v>-598</x:v>
      </x:c>
      <x:c r="F33" s="11" t="n">
        <x:f>Inputs!F108-Inputs!E108</x:f>
        <x:v>-609</x:v>
      </x:c>
      <x:c r="G33" s="11" t="n">
        <x:f>Inputs!G108-Inputs!F108</x:f>
        <x:v>-609</x:v>
      </x:c>
      <x:c r="H33" s="1" t="n">
        <x:f>SUM(D33:G33)</x:f>
        <x:v>-2407</x:v>
      </x:c>
      <x:c r="I33" s="24">
        <x:v>-609</x:v>
      </x:c>
      <x:c r="J33" s="2"/>
    </x:row>
    <x:row r="34">
      <x:c r="B34" s="2" t="s">
        <x:v>210</x:v>
      </x:c>
      <x:c r="C34" s="2"/>
      <x:c r="D34" s="11" t="n">
        <x:f>Inputs!D109</x:f>
        <x:v>-7</x:v>
      </x:c>
      <x:c r="E34" s="11" t="n">
        <x:f>Inputs!E109-Inputs!D109</x:f>
        <x:v>-65</x:v>
      </x:c>
      <x:c r="F34" s="11" t="n">
        <x:f>Inputs!F109-Inputs!E109</x:f>
        <x:v>-9</x:v>
      </x:c>
      <x:c r="G34" s="11" t="n">
        <x:f>Inputs!G109-Inputs!F109</x:f>
        <x:v>-12</x:v>
      </x:c>
      <x:c r="H34" s="1" t="n">
        <x:f>SUM(D34:G34)</x:f>
        <x:v>-93</x:v>
      </x:c>
      <x:c r="I34" s="24">
        <x:v>-30</x:v>
      </x:c>
      <x:c r="J34" s="2"/>
    </x:row>
    <x:row r="35">
      <x:c r="B35" s="14" t="s">
        <x:v>211</x:v>
      </x:c>
      <x:c r="C35" s="14"/>
      <x:c r="D35" s="18" t="n">
        <x:f>SUM(D29:D34)</x:f>
        <x:v>-598</x:v>
      </x:c>
      <x:c r="E35" s="18" t="n">
        <x:f>SUM(E29:E34)</x:f>
        <x:v>-579</x:v>
      </x:c>
      <x:c r="F35" s="18" t="n">
        <x:f>SUM(F29:F34)</x:f>
        <x:v>-601</x:v>
      </x:c>
      <x:c r="G35" s="18" t="n">
        <x:f>SUM(G29:G34)</x:f>
        <x:v>-514</x:v>
      </x:c>
      <x:c r="H35" s="18" t="n">
        <x:f>SUM(H29:H34)</x:f>
        <x:v>-2292</x:v>
      </x:c>
      <x:c r="I35" s="31" t="n">
        <x:f>SUM(I29:I34)</x:f>
        <x:v>-549</x:v>
      </x:c>
      <x:c r="J35" s="2"/>
    </x:row>
    <x:row r="36">
      <x:c r="B36" s="2"/>
      <x:c r="C36" s="2"/>
      <x:c r="D36" s="1"/>
      <x:c r="E36" s="1"/>
      <x:c r="F36" s="1"/>
      <x:c r="G36" s="1"/>
      <x:c r="H36" s="1"/>
      <x:c r="I36" s="3"/>
      <x:c r="J36" s="2"/>
    </x:row>
    <x:row r="37">
      <x:c r="B37" s="2" t="s">
        <x:v>212</x:v>
      </x:c>
      <x:c r="C37" s="2"/>
      <x:c r="D37" s="11" t="n">
        <x:f>Inputs!D110</x:f>
        <x:v>-5</x:v>
      </x:c>
      <x:c r="E37" s="11" t="n">
        <x:f>Inputs!E110-Inputs!D110</x:f>
        <x:v>-1</x:v>
      </x:c>
      <x:c r="F37" s="11" t="n">
        <x:f>Inputs!F110-Inputs!E110</x:f>
        <x:v>25</x:v>
      </x:c>
      <x:c r="G37" s="11" t="n">
        <x:f>Inputs!G110-Inputs!F110</x:f>
        <x:v>-8</x:v>
      </x:c>
      <x:c r="H37" s="1" t="n">
        <x:f>SUM(D37:G37)</x:f>
        <x:v>11</x:v>
      </x:c>
      <x:c r="I37" s="24">
        <x:v>0</x:v>
      </x:c>
      <x:c r="J37" s="2"/>
    </x:row>
    <x:row r="38">
      <x:c r="B38" s="14" t="s">
        <x:v>213</x:v>
      </x:c>
      <x:c r="C38" s="14"/>
      <x:c r="D38" s="18" t="n">
        <x:f>SUM(D20,D27,D35,D37)</x:f>
        <x:v>-440</x:v>
      </x:c>
      <x:c r="E38" s="18" t="n">
        <x:f>SUM(E20,E27,E35,E37)</x:f>
        <x:v>-50</x:v>
      </x:c>
      <x:c r="F38" s="18" t="n">
        <x:f>SUM(F20,F27,F35,F37)</x:f>
        <x:v>-314</x:v>
      </x:c>
      <x:c r="G38" s="18" t="n">
        <x:f>SUM(G20,G27,G35,G37)</x:f>
        <x:v>903</x:v>
      </x:c>
      <x:c r="H38" s="18" t="n">
        <x:f>SUM(H20,H27,H35,H37)</x:f>
        <x:v>99</x:v>
      </x:c>
      <x:c r="I38" s="31" t="n">
        <x:f>SUM(I20,I27,I35,I37)</x:f>
        <x:v>142.18620230000067</x:v>
      </x:c>
      <x:c r="J38" s="2"/>
    </x:row>
    <x:row r="39">
      <x:c r="B39" s="14" t="s">
        <x:v>214</x:v>
      </x:c>
      <x:c r="C39" s="14"/>
      <x:c r="D39" s="18" t="n">
        <x:f>D9+D38</x:f>
        <x:v>7024</x:v>
      </x:c>
      <x:c r="E39" s="18" t="n">
        <x:f>E9+E38</x:f>
        <x:v>6974</x:v>
      </x:c>
      <x:c r="F39" s="18" t="n">
        <x:f>F9+F38</x:f>
        <x:v>6660</x:v>
      </x:c>
      <x:c r="G39" s="18" t="n">
        <x:f>G9+G38</x:f>
        <x:v>7563</x:v>
      </x:c>
      <x:c r="H39" s="18" t="n">
        <x:f>H9+H38</x:f>
        <x:v>7563</x:v>
      </x:c>
      <x:c r="I39" s="31" t="n">
        <x:f>I9+I38</x:f>
        <x:v>7705.1862023</x:v>
      </x:c>
      <x:c r="J39" s="2" t="s">
        <x:v>215</x:v>
      </x:c>
    </x:row>
    <x:row r="40">
      <x:c r="B40" s="14" t="s">
        <x:v>216</x:v>
      </x:c>
      <x:c r="C40" s="14"/>
      <x:c r="D40" s="21" t="n">
        <x:f>D39-'Balance Sheet'!D9</x:f>
        <x:v>0</x:v>
      </x:c>
      <x:c r="E40" s="21" t="n">
        <x:f>E39-'Balance Sheet'!E9</x:f>
        <x:v>0</x:v>
      </x:c>
      <x:c r="F40" s="21" t="n">
        <x:f>F39-'Balance Sheet'!F9</x:f>
        <x:v>0</x:v>
      </x:c>
      <x:c r="G40" s="21" t="n">
        <x:f>G39-'Balance Sheet'!G9</x:f>
        <x:v>0</x:v>
      </x:c>
      <x:c r="H40" s="21" t="n">
        <x:f>H39-'Balance Sheet'!H9</x:f>
        <x:v>0</x:v>
      </x:c>
      <x:c r="I40" s="38" t="n">
        <x:f>I39-'Balance Sheet'!I9</x:f>
        <x:v>9.094947017729282e-13</x:v>
      </x:c>
      <x:c r="J40" s="2"/>
    </x:row>
    <x:row r="41">
      <x:c r="B41" s="2"/>
      <x:c r="C41" s="2"/>
      <x:c r="D41" s="1"/>
      <x:c r="E41" s="1"/>
      <x:c r="F41" s="1"/>
      <x:c r="G41" s="1"/>
      <x:c r="H41" s="1"/>
      <x:c r="I41" s="3"/>
      <x:c r="J41" s="2"/>
    </x:row>
    <x:row r="42">
      <x:c r="B42" s="2"/>
      <x:c r="C42" s="2"/>
      <x:c r="D42" s="1"/>
      <x:c r="E42" s="1"/>
      <x:c r="F42" s="1"/>
      <x:c r="G42" s="1"/>
      <x:c r="H42" s="1"/>
      <x:c r="I42" s="3"/>
      <x:c r="J42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217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50</x:v>
      </x:c>
      <x:c r="C9" s="2"/>
      <x:c r="D9" s="11" t="n">
        <x:f>'Revenue summary'!D9</x:f>
        <x:v>5020</x:v>
      </x:c>
      <x:c r="E9" s="11" t="n">
        <x:f>'Revenue summary'!E9</x:f>
        <x:v>5633</x:v>
      </x:c>
      <x:c r="F9" s="11" t="n">
        <x:f>'Revenue summary'!F9</x:f>
        <x:v>5026</x:v>
      </x:c>
      <x:c r="G9" s="11" t="n">
        <x:f>'Revenue summary'!G9</x:f>
        <x:v>4832</x:v>
      </x:c>
      <x:c r="H9" s="11" t="n">
        <x:f>'Revenue summary'!H9</x:f>
        <x:v>20511</x:v>
      </x:c>
      <x:c r="I9" s="27" t="n">
        <x:f>'Revenue summary'!I9</x:f>
        <x:v>5135.14</x:v>
      </x:c>
      <x:c r="J9" s="2"/>
    </x:row>
    <x:row r="10">
      <x:c r="B10" s="2" t="s">
        <x:v>218</x:v>
      </x:c>
      <x:c r="C10" s="2"/>
      <x:c r="D10" s="36" t="n">
        <x:f>D9/'Revenue summary'!D66</x:f>
        <x:v>0.4283276450511945</x:v>
      </x:c>
      <x:c r="E10" s="36" t="n">
        <x:f>E9/'Revenue summary'!E66</x:f>
        <x:v>0.4532871972318339</x:v>
      </x:c>
      <x:c r="F10" s="36" t="n">
        <x:f>F9/'Revenue summary'!F66</x:f>
        <x:v>0.44560688004255694</x:v>
      </x:c>
      <x:c r="G10" s="36" t="n">
        <x:f>G9/'Revenue summary'!G66</x:f>
        <x:v>0.44039372949325556</x:v>
      </x:c>
      <x:c r="H10" s="36" t="n">
        <x:f>H9/'Revenue summary'!H66</x:f>
        <x:v>0.4420664683822579</x:v>
      </x:c>
      <x:c r="I10" s="39" t="n">
        <x:f>I9/'Revenue summary'!I66</x:f>
        <x:v>0.45501298102908994</x:v>
      </x:c>
      <x:c r="J10" s="2"/>
    </x:row>
    <x:row r="11">
      <x:c r="B11" s="2" t="s">
        <x:v>51</x:v>
      </x:c>
      <x:c r="C11" s="2"/>
      <x:c r="D11" s="29"/>
      <x:c r="E11" s="29"/>
      <x:c r="F11" s="29"/>
      <x:c r="G11" s="29"/>
      <x:c r="H11" s="29"/>
      <x:c r="I11" s="15" t="n">
        <x:f>I9/D9-1</x:f>
        <x:v>0.022936254980079784</x:v>
      </x:c>
      <x:c r="J11" s="2"/>
    </x:row>
    <x:row r="12">
      <x:c r="B12" s="2" t="s">
        <x:v>56</x:v>
      </x:c>
      <x:c r="C12" s="2"/>
      <x:c r="D12" s="29"/>
      <x:c r="E12" s="29"/>
      <x:c r="F12" s="29"/>
      <x:c r="G12" s="29"/>
      <x:c r="H12" s="29"/>
      <x:c r="I12" s="30">
        <x:v>0</x:v>
      </x:c>
      <x:c r="J12" s="2"/>
    </x:row>
    <x:row r="13">
      <x:c r="B13" s="2" t="s">
        <x:v>54</x:v>
      </x:c>
      <x:c r="C13" s="2"/>
      <x:c r="D13" s="29"/>
      <x:c r="E13" s="29"/>
      <x:c r="F13" s="29"/>
      <x:c r="G13" s="29"/>
      <x:c r="H13" s="29"/>
      <x:c r="I13" s="15" t="n">
        <x:f>(1+I11)/(1+I12)-1</x:f>
        <x:v>0.022936254980079784</x:v>
      </x:c>
      <x:c r="J13" s="2"/>
    </x:row>
    <x:row r="14">
      <x:c r="B14" s="2"/>
      <x:c r="C14" s="2"/>
      <x:c r="D14" s="1"/>
      <x:c r="E14" s="1"/>
      <x:c r="F14" s="1"/>
      <x:c r="G14" s="1"/>
      <x:c r="H14" s="1"/>
      <x:c r="I14" s="3"/>
      <x:c r="J14" s="2"/>
    </x:row>
    <x:row r="15">
      <x:c r="B15" s="2" t="s">
        <x:v>58</x:v>
      </x:c>
      <x:c r="C15" s="2"/>
      <x:c r="D15" s="11" t="n">
        <x:f>'Revenue summary'!D17</x:f>
        <x:v>3331</x:v>
      </x:c>
      <x:c r="E15" s="11" t="n">
        <x:f>'Revenue summary'!E17</x:f>
        <x:v>3392</x:v>
      </x:c>
      <x:c r="F15" s="11" t="n">
        <x:f>'Revenue summary'!F17</x:f>
        <x:v>2874</x:v>
      </x:c>
      <x:c r="G15" s="11" t="n">
        <x:f>'Revenue summary'!G17</x:f>
        <x:v>2975</x:v>
      </x:c>
      <x:c r="H15" s="11" t="n">
        <x:f>'Revenue summary'!H17</x:f>
        <x:v>12572</x:v>
      </x:c>
      <x:c r="I15" s="27" t="n">
        <x:f>'Revenue summary'!I17</x:f>
        <x:v>3135.09</x:v>
      </x:c>
      <x:c r="J15" s="2"/>
    </x:row>
    <x:row r="16">
      <x:c r="B16" s="2" t="s">
        <x:v>218</x:v>
      </x:c>
      <x:c r="C16" s="2"/>
      <x:c r="D16" s="36" t="n">
        <x:f>D15/'Revenue summary'!D66</x:f>
        <x:v>0.2842150170648464</x:v>
      </x:c>
      <x:c r="E16" s="36" t="n">
        <x:f>E15/'Revenue summary'!E66</x:f>
        <x:v>0.27295405166170433</x:v>
      </x:c>
      <x:c r="F16" s="36" t="n">
        <x:f>F15/'Revenue summary'!F66</x:f>
        <x:v>0.25480982356591897</x:v>
      </x:c>
      <x:c r="G16" s="36" t="n">
        <x:f>G15/'Revenue summary'!G66</x:f>
        <x:v>0.271144732045206</x:v>
      </x:c>
      <x:c r="H16" s="36" t="n">
        <x:f>H15/'Revenue summary'!H66</x:f>
        <x:v>0.2709599551704815</x:v>
      </x:c>
      <x:c r="I16" s="39" t="n">
        <x:f>I15/'Revenue summary'!I66</x:f>
        <x:v>0.27779313644700815</x:v>
      </x:c>
      <x:c r="J16" s="2"/>
    </x:row>
    <x:row r="17">
      <x:c r="B17" s="2" t="s">
        <x:v>51</x:v>
      </x:c>
      <x:c r="C17" s="2"/>
      <x:c r="D17" s="29"/>
      <x:c r="E17" s="29"/>
      <x:c r="F17" s="29"/>
      <x:c r="G17" s="29"/>
      <x:c r="H17" s="29"/>
      <x:c r="I17" s="15" t="n">
        <x:f>I15/D15-1</x:f>
        <x:v>-0.05881416991894317</x:v>
      </x:c>
      <x:c r="J17" s="2"/>
    </x:row>
    <x:row r="18">
      <x:c r="B18" s="2" t="s">
        <x:v>56</x:v>
      </x:c>
      <x:c r="C18" s="2"/>
      <x:c r="D18" s="29"/>
      <x:c r="E18" s="29"/>
      <x:c r="F18" s="29"/>
      <x:c r="G18" s="29"/>
      <x:c r="H18" s="29"/>
      <x:c r="I18" s="30">
        <x:v>0</x:v>
      </x:c>
      <x:c r="J18" s="2"/>
    </x:row>
    <x:row r="19">
      <x:c r="B19" s="2" t="s">
        <x:v>54</x:v>
      </x:c>
      <x:c r="C19" s="2"/>
      <x:c r="D19" s="29"/>
      <x:c r="E19" s="29"/>
      <x:c r="F19" s="29"/>
      <x:c r="G19" s="29"/>
      <x:c r="H19" s="29"/>
      <x:c r="I19" s="15" t="n">
        <x:f>(1+I17)/(1+I18)-1</x:f>
        <x:v>-0.05881416991894317</x:v>
      </x:c>
      <x:c r="J19" s="2"/>
    </x:row>
    <x:row r="20">
      <x:c r="B20" s="2"/>
      <x:c r="C20" s="2"/>
      <x:c r="D20" s="1"/>
      <x:c r="E20" s="1"/>
      <x:c r="F20" s="1"/>
      <x:c r="G20" s="1"/>
      <x:c r="H20" s="1"/>
      <x:c r="I20" s="3"/>
      <x:c r="J20" s="2"/>
    </x:row>
    <x:row r="21">
      <x:c r="B21" s="2" t="s">
        <x:v>59</x:v>
      </x:c>
      <x:c r="C21" s="2"/>
      <x:c r="D21" s="11" t="n">
        <x:f>'Revenue summary'!D25</x:f>
        <x:v>1512</x:v>
      </x:c>
      <x:c r="E21" s="11" t="n">
        <x:f>'Revenue summary'!E25</x:f>
        <x:v>1423</x:v>
      </x:c>
      <x:c r="F21" s="11" t="n">
        <x:f>'Revenue summary'!F25</x:f>
        <x:v>1615</x:v>
      </x:c>
      <x:c r="G21" s="11" t="n">
        <x:f>'Revenue summary'!G25</x:f>
        <x:v>1297</x:v>
      </x:c>
      <x:c r="H21" s="11" t="n">
        <x:f>'Revenue summary'!H25</x:f>
        <x:v>5847</x:v>
      </x:c>
      <x:c r="I21" s="27" t="n">
        <x:f>'Revenue summary'!I25</x:f>
        <x:v>1270.03</x:v>
      </x:c>
      <x:c r="J21" s="2"/>
    </x:row>
    <x:row r="22">
      <x:c r="B22" s="2" t="s">
        <x:v>218</x:v>
      </x:c>
      <x:c r="C22" s="2"/>
      <x:c r="D22" s="36" t="n">
        <x:f>D21/'Revenue summary'!D66</x:f>
        <x:v>0.12901023890784982</x:v>
      </x:c>
      <x:c r="E22" s="36" t="n">
        <x:f>E21/'Revenue summary'!E66</x:f>
        <x:v>0.11450873098897561</x:v>
      </x:c>
      <x:c r="F22" s="36" t="n">
        <x:f>F21/'Revenue summary'!F66</x:f>
        <x:v>0.14318645269970742</x:v>
      </x:c>
      <x:c r="G22" s="36" t="n">
        <x:f>G21/'Revenue summary'!G66</x:f>
        <x:v>0.11820998906306963</x:v>
      </x:c>
      <x:c r="H22" s="36" t="n">
        <x:f>H21/'Revenue summary'!H66</x:f>
        <x:v>0.12601836286046814</x:v>
      </x:c>
      <x:c r="I22" s="39" t="n">
        <x:f>I21/'Revenue summary'!I66</x:f>
        <x:v>0.11253444624613448</x:v>
      </x:c>
      <x:c r="J22" s="2"/>
    </x:row>
    <x:row r="23">
      <x:c r="B23" s="2" t="s">
        <x:v>51</x:v>
      </x:c>
      <x:c r="C23" s="2"/>
      <x:c r="D23" s="29"/>
      <x:c r="E23" s="29"/>
      <x:c r="F23" s="29"/>
      <x:c r="G23" s="29"/>
      <x:c r="H23" s="29"/>
      <x:c r="I23" s="15" t="n">
        <x:f>I21/D21-1</x:f>
        <x:v>-0.16003306878306878</x:v>
      </x:c>
      <x:c r="J23" s="2"/>
    </x:row>
    <x:row r="24">
      <x:c r="B24" s="2" t="s">
        <x:v>56</x:v>
      </x:c>
      <x:c r="C24" s="2"/>
      <x:c r="D24" s="29"/>
      <x:c r="E24" s="29"/>
      <x:c r="F24" s="29"/>
      <x:c r="G24" s="29"/>
      <x:c r="H24" s="29"/>
      <x:c r="I24" s="30">
        <x:v>0</x:v>
      </x:c>
      <x:c r="J24" s="2"/>
    </x:row>
    <x:row r="25">
      <x:c r="B25" s="2" t="s">
        <x:v>54</x:v>
      </x:c>
      <x:c r="C25" s="2"/>
      <x:c r="D25" s="29"/>
      <x:c r="E25" s="29"/>
      <x:c r="F25" s="29"/>
      <x:c r="G25" s="29"/>
      <x:c r="H25" s="29"/>
      <x:c r="I25" s="15" t="n">
        <x:f>(1+I23)/(1+I24)-1</x:f>
        <x:v>-0.16003306878306878</x:v>
      </x:c>
      <x:c r="J25" s="2"/>
    </x:row>
    <x:row r="26">
      <x:c r="B26" s="2"/>
      <x:c r="C26" s="2"/>
      <x:c r="D26" s="1"/>
      <x:c r="E26" s="1"/>
      <x:c r="F26" s="1"/>
      <x:c r="G26" s="1"/>
      <x:c r="H26" s="1"/>
      <x:c r="I26" s="3"/>
      <x:c r="J26" s="2"/>
    </x:row>
    <x:row r="27">
      <x:c r="B27" s="2" t="s">
        <x:v>60</x:v>
      </x:c>
      <x:c r="C27" s="2"/>
      <x:c r="D27" s="11" t="n">
        <x:f>'Revenue summary'!D33</x:f>
        <x:v>1490</x:v>
      </x:c>
      <x:c r="E27" s="11" t="n">
        <x:f>'Revenue summary'!E33</x:f>
        <x:v>1667</x:v>
      </x:c>
      <x:c r="F27" s="11" t="n">
        <x:f>'Revenue summary'!F33</x:f>
        <x:v>1490</x:v>
      </x:c>
      <x:c r="G27" s="11" t="n">
        <x:f>'Revenue summary'!G33</x:f>
        <x:v>1596</x:v>
      </x:c>
      <x:c r="H27" s="11" t="n">
        <x:f>'Revenue summary'!H33</x:f>
        <x:v>6243</x:v>
      </x:c>
      <x:c r="I27" s="27" t="n">
        <x:f>'Revenue summary'!I33</x:f>
        <x:v>1469.59</x:v>
      </x:c>
      <x:c r="J27" s="2"/>
    </x:row>
    <x:row r="28">
      <x:c r="B28" s="2" t="s">
        <x:v>218</x:v>
      </x:c>
      <x:c r="C28" s="2"/>
      <x:c r="D28" s="36" t="n">
        <x:f>D27/'Revenue summary'!D66</x:f>
        <x:v>0.12713310580204779</x:v>
      </x:c>
      <x:c r="E28" s="36" t="n">
        <x:f>E27/'Revenue summary'!E66</x:f>
        <x:v>0.13414339744105577</x:v>
      </x:c>
      <x:c r="F28" s="36" t="n">
        <x:f>F27/'Revenue summary'!F66</x:f>
        <x:v>0.1321039099210923</x:v>
      </x:c>
      <x:c r="G28" s="36" t="n">
        <x:f>G27/'Revenue summary'!G66</x:f>
        <x:v>0.14546117389719285</x:v>
      </x:c>
      <x:c r="H28" s="36" t="n">
        <x:f>H27/'Revenue summary'!H66</x:f>
        <x:v>0.13455321350058191</x:v>
      </x:c>
      <x:c r="I28" s="39" t="n">
        <x:f>I27/'Revenue summary'!I66</x:f>
        <x:v>0.1302170002746839</x:v>
      </x:c>
      <x:c r="J28" s="2"/>
    </x:row>
    <x:row r="29">
      <x:c r="B29" s="2" t="s">
        <x:v>51</x:v>
      </x:c>
      <x:c r="C29" s="2"/>
      <x:c r="D29" s="29"/>
      <x:c r="E29" s="29"/>
      <x:c r="F29" s="29"/>
      <x:c r="G29" s="29"/>
      <x:c r="H29" s="29"/>
      <x:c r="I29" s="15" t="n">
        <x:f>I27/D27-1</x:f>
        <x:v>-0.013697986577181243</x:v>
      </x:c>
      <x:c r="J29" s="2"/>
    </x:row>
    <x:row r="30">
      <x:c r="B30" s="2" t="s">
        <x:v>56</x:v>
      </x:c>
      <x:c r="C30" s="2"/>
      <x:c r="D30" s="29"/>
      <x:c r="E30" s="29"/>
      <x:c r="F30" s="29"/>
      <x:c r="G30" s="29"/>
      <x:c r="H30" s="29"/>
      <x:c r="I30" s="30">
        <x:v>0</x:v>
      </x:c>
      <x:c r="J30" s="2"/>
    </x:row>
    <x:row r="31">
      <x:c r="B31" s="2" t="s">
        <x:v>54</x:v>
      </x:c>
      <x:c r="C31" s="2"/>
      <x:c r="D31" s="29"/>
      <x:c r="E31" s="29"/>
      <x:c r="F31" s="29"/>
      <x:c r="G31" s="29"/>
      <x:c r="H31" s="29"/>
      <x:c r="I31" s="15" t="n">
        <x:f>(1+I29)/(1+I30)-1</x:f>
        <x:v>-0.013697986577181243</x:v>
      </x:c>
      <x:c r="J31" s="2"/>
    </x:row>
    <x:row r="32">
      <x:c r="B32" s="2"/>
      <x:c r="C32" s="2"/>
      <x:c r="D32" s="1"/>
      <x:c r="E32" s="1"/>
      <x:c r="F32" s="1"/>
      <x:c r="G32" s="1"/>
      <x:c r="H32" s="1"/>
      <x:c r="I32" s="3"/>
      <x:c r="J32" s="2"/>
    </x:row>
    <x:row r="33">
      <x:c r="B33" s="2" t="s">
        <x:v>61</x:v>
      </x:c>
      <x:c r="C33" s="2"/>
      <x:c r="D33" s="11" t="n">
        <x:f>'Revenue summary'!D41</x:f>
        <x:v>9</x:v>
      </x:c>
      <x:c r="E33" s="11" t="n">
        <x:f>'Revenue summary'!E41</x:f>
        <x:v>9</x:v>
      </x:c>
      <x:c r="F33" s="11" t="n">
        <x:f>'Revenue summary'!F41</x:f>
        <x:v>7</x:v>
      </x:c>
      <x:c r="G33" s="11" t="n">
        <x:f>'Revenue summary'!G41</x:f>
        <x:v>24</x:v>
      </x:c>
      <x:c r="H33" s="11" t="n">
        <x:f>'Revenue summary'!H41</x:f>
        <x:v>49</x:v>
      </x:c>
      <x:c r="I33" s="27" t="n">
        <x:f>'Revenue summary'!I41</x:f>
        <x:v>9.9</x:v>
      </x:c>
      <x:c r="J33" s="2"/>
    </x:row>
    <x:row r="34">
      <x:c r="B34" s="2" t="s">
        <x:v>218</x:v>
      </x:c>
      <x:c r="C34" s="2"/>
      <x:c r="D34" s="36" t="n">
        <x:f>D33/'Revenue summary'!D66</x:f>
        <x:v>0.0007679180887372013</x:v>
      </x:c>
      <x:c r="E34" s="36" t="n">
        <x:f>E33/'Revenue summary'!E66</x:f>
        <x:v>0.0007242295002816448</x:v>
      </x:c>
      <x:c r="F34" s="36" t="n">
        <x:f>F33/'Revenue summary'!F66</x:f>
        <x:v>0.000620622395602447</x:v>
      </x:c>
      <x:c r="G34" s="36" t="n">
        <x:f>G33/'Revenue summary'!G66</x:f>
        <x:v>0.002187386073641998</x:v>
      </x:c>
      <x:c r="H34" s="36" t="n">
        <x:f>H33/'Revenue summary'!H66</x:f>
        <x:v>0.0010560800034484245</x:v>
      </x:c>
      <x:c r="I34" s="39" t="n">
        <x:f>I33/'Revenue summary'!I66</x:f>
        <x:v>0.0008772163002737978</x:v>
      </x:c>
      <x:c r="J34" s="2"/>
    </x:row>
    <x:row r="35">
      <x:c r="B35" s="2" t="s">
        <x:v>51</x:v>
      </x:c>
      <x:c r="C35" s="2"/>
      <x:c r="D35" s="29"/>
      <x:c r="E35" s="29"/>
      <x:c r="F35" s="29"/>
      <x:c r="G35" s="29"/>
      <x:c r="H35" s="29"/>
      <x:c r="I35" s="15" t="n">
        <x:f>I33/D33-1</x:f>
        <x:v>0.10000000000000009</x:v>
      </x:c>
      <x:c r="J35" s="2"/>
    </x:row>
    <x:row r="36">
      <x:c r="B36" s="2" t="s">
        <x:v>56</x:v>
      </x:c>
      <x:c r="C36" s="2"/>
      <x:c r="D36" s="29"/>
      <x:c r="E36" s="29"/>
      <x:c r="F36" s="29"/>
      <x:c r="G36" s="29"/>
      <x:c r="H36" s="29"/>
      <x:c r="I36" s="30">
        <x:v>0</x:v>
      </x:c>
      <x:c r="J36" s="2"/>
    </x:row>
    <x:row r="37">
      <x:c r="B37" s="2" t="s">
        <x:v>54</x:v>
      </x:c>
      <x:c r="C37" s="2"/>
      <x:c r="D37" s="29"/>
      <x:c r="E37" s="29"/>
      <x:c r="F37" s="29"/>
      <x:c r="G37" s="29"/>
      <x:c r="H37" s="29"/>
      <x:c r="I37" s="15" t="n">
        <x:f>(1+I35)/(1+I36)-1</x:f>
        <x:v>0.10000000000000009</x:v>
      </x:c>
      <x:c r="J37" s="2"/>
    </x:row>
    <x:row r="38">
      <x:c r="B38" s="2"/>
      <x:c r="C38" s="2"/>
      <x:c r="D38" s="1"/>
      <x:c r="E38" s="1"/>
      <x:c r="F38" s="1"/>
      <x:c r="G38" s="1"/>
      <x:c r="H38" s="1"/>
      <x:c r="I38" s="3"/>
      <x:c r="J38" s="2"/>
    </x:row>
    <x:row r="39">
      <x:c r="B39" s="2" t="s">
        <x:v>63</x:v>
      </x:c>
      <x:c r="C39" s="2"/>
      <x:c r="D39" s="11" t="n">
        <x:f>'Revenue summary'!D49</x:f>
        <x:v>366</x:v>
      </x:c>
      <x:c r="E39" s="11" t="n">
        <x:f>'Revenue summary'!E49</x:f>
        <x:v>300</x:v>
      </x:c>
      <x:c r="F39" s="11" t="n">
        <x:f>'Revenue summary'!F49</x:f>
        <x:v>264</x:v>
      </x:c>
      <x:c r="G39" s="11" t="n">
        <x:f>'Revenue summary'!G49</x:f>
        <x:v>244</x:v>
      </x:c>
      <x:c r="H39" s="11" t="n">
        <x:f>'Revenue summary'!H49</x:f>
        <x:v>1174</x:v>
      </x:c>
      <x:c r="I39" s="27" t="n">
        <x:f>'Revenue summary'!I49</x:f>
        <x:v>273.95</x:v>
      </x:c>
      <x:c r="J39" s="2"/>
    </x:row>
    <x:row r="40">
      <x:c r="B40" s="2" t="s">
        <x:v>218</x:v>
      </x:c>
      <x:c r="C40" s="2"/>
      <x:c r="D40" s="36" t="n">
        <x:f>D39/'Revenue summary'!D66</x:f>
        <x:v>0.031228668941979523</x:v>
      </x:c>
      <x:c r="E40" s="36" t="n">
        <x:f>E39/'Revenue summary'!E66</x:f>
        <x:v>0.024140983342721495</x:v>
      </x:c>
      <x:c r="F40" s="36" t="n">
        <x:f>F39/'Revenue summary'!F66</x:f>
        <x:v>0.023406330348435145</x:v>
      </x:c>
      <x:c r="G40" s="36" t="n">
        <x:f>G39/'Revenue summary'!G66</x:f>
        <x:v>0.022238425082026978</x:v>
      </x:c>
      <x:c r="H40" s="36" t="n">
        <x:f>H39/'Revenue summary'!H66</x:f>
        <x:v>0.025302814776498986</x:v>
      </x:c>
      <x:c r="I40" s="39" t="n">
        <x:f>I39/'Revenue summary'!I66</x:f>
        <x:v>0.024274081359596654</x:v>
      </x:c>
      <x:c r="J40" s="2"/>
    </x:row>
    <x:row r="41">
      <x:c r="B41" s="2" t="s">
        <x:v>51</x:v>
      </x:c>
      <x:c r="C41" s="2"/>
      <x:c r="D41" s="29"/>
      <x:c r="E41" s="29"/>
      <x:c r="F41" s="29"/>
      <x:c r="G41" s="29"/>
      <x:c r="H41" s="29"/>
      <x:c r="I41" s="15" t="n">
        <x:f>I39/D39-1</x:f>
        <x:v>-0.2515027322404372</x:v>
      </x:c>
      <x:c r="J41" s="2"/>
    </x:row>
    <x:row r="42">
      <x:c r="B42" s="2" t="s">
        <x:v>56</x:v>
      </x:c>
      <x:c r="C42" s="2"/>
      <x:c r="D42" s="29"/>
      <x:c r="E42" s="29"/>
      <x:c r="F42" s="29"/>
      <x:c r="G42" s="29"/>
      <x:c r="H42" s="29"/>
      <x:c r="I42" s="30">
        <x:v>0</x:v>
      </x:c>
      <x:c r="J42" s="2"/>
    </x:row>
    <x:row r="43">
      <x:c r="B43" s="2" t="s">
        <x:v>54</x:v>
      </x:c>
      <x:c r="C43" s="2"/>
      <x:c r="D43" s="29"/>
      <x:c r="E43" s="29"/>
      <x:c r="F43" s="29"/>
      <x:c r="G43" s="29"/>
      <x:c r="H43" s="29"/>
      <x:c r="I43" s="15" t="n">
        <x:f>(1+I41)/(1+I42)-1</x:f>
        <x:v>-0.2515027322404372</x:v>
      </x:c>
      <x:c r="J43" s="2"/>
    </x:row>
    <x:row r="44">
      <x:c r="B44" s="2"/>
      <x:c r="C44" s="2"/>
      <x:c r="D44" s="1"/>
      <x:c r="E44" s="1"/>
      <x:c r="F44" s="1"/>
      <x:c r="G44" s="1"/>
      <x:c r="H44" s="1"/>
      <x:c r="I44" s="3"/>
      <x:c r="J44" s="2"/>
    </x:row>
    <x:row r="45">
      <x:c r="B45" s="2" t="s">
        <x:v>64</x:v>
      </x:c>
      <x:c r="C45" s="2"/>
      <x:c r="D45" s="11" t="n">
        <x:f>'Revenue summary'!D57</x:f>
        <x:v>-8</x:v>
      </x:c>
      <x:c r="E45" s="11" t="n">
        <x:f>'Revenue summary'!E57</x:f>
        <x:v>3</x:v>
      </x:c>
      <x:c r="F45" s="11" t="n">
        <x:f>'Revenue summary'!F57</x:f>
        <x:v>3</x:v>
      </x:c>
      <x:c r="G45" s="11" t="n">
        <x:f>'Revenue summary'!G57</x:f>
        <x:v>4</x:v>
      </x:c>
      <x:c r="H45" s="11" t="n">
        <x:f>'Revenue summary'!H57</x:f>
        <x:v>2</x:v>
      </x:c>
      <x:c r="I45" s="27" t="n">
        <x:f>'Revenue summary'!I57</x:f>
        <x:v>-8</x:v>
      </x:c>
      <x:c r="J45" s="2"/>
    </x:row>
    <x:row r="46">
      <x:c r="B46" s="2" t="s">
        <x:v>218</x:v>
      </x:c>
      <x:c r="C46" s="2"/>
      <x:c r="D46" s="36" t="n">
        <x:f>D45/'Revenue summary'!D66</x:f>
        <x:v>-0.0006825938566552901</x:v>
      </x:c>
      <x:c r="E46" s="36" t="n">
        <x:f>E45/'Revenue summary'!E66</x:f>
        <x:v>0.00024140983342721493</x:v>
      </x:c>
      <x:c r="F46" s="36" t="n">
        <x:f>F45/'Revenue summary'!F66</x:f>
        <x:v>0.00026598102668676303</x:v>
      </x:c>
      <x:c r="G46" s="36" t="n">
        <x:f>G45/'Revenue summary'!G66</x:f>
        <x:v>0.0003645643456069996</x:v>
      </x:c>
      <x:c r="H46" s="36" t="n">
        <x:f>H45/'Revenue summary'!H66</x:f>
        <x:v>0.000043105306263201</x:v>
      </x:c>
      <x:c r="I46" s="39" t="n">
        <x:f>I45/'Revenue summary'!I66</x:f>
        <x:v>-0.0007088616567869073</x:v>
      </x:c>
      <x:c r="J46" s="2"/>
    </x:row>
    <x:row r="47">
      <x:c r="B47" s="2" t="s">
        <x:v>51</x:v>
      </x:c>
      <x:c r="C47" s="2"/>
      <x:c r="D47" s="29"/>
      <x:c r="E47" s="29"/>
      <x:c r="F47" s="29"/>
      <x:c r="G47" s="29"/>
      <x:c r="H47" s="29"/>
      <x:c r="I47" s="15" t="n">
        <x:f>I45/D45-1</x:f>
        <x:v>0</x:v>
      </x:c>
      <x:c r="J47" s="2"/>
    </x:row>
    <x:row r="48">
      <x:c r="B48" s="2" t="s">
        <x:v>56</x:v>
      </x:c>
      <x:c r="C48" s="2"/>
      <x:c r="D48" s="29"/>
      <x:c r="E48" s="29"/>
      <x:c r="F48" s="29"/>
      <x:c r="G48" s="29"/>
      <x:c r="H48" s="29"/>
      <x:c r="I48" s="30">
        <x:v>0</x:v>
      </x:c>
      <x:c r="J48" s="2"/>
    </x:row>
    <x:row r="49">
      <x:c r="B49" s="2" t="s">
        <x:v>54</x:v>
      </x:c>
      <x:c r="C49" s="2"/>
      <x:c r="D49" s="29"/>
      <x:c r="E49" s="29"/>
      <x:c r="F49" s="29"/>
      <x:c r="G49" s="29"/>
      <x:c r="H49" s="29"/>
      <x:c r="I49" s="15" t="n">
        <x:f>(1+I47)/(1+I48)-1</x:f>
        <x:v>0</x:v>
      </x:c>
      <x:c r="J49" s="2"/>
    </x:row>
    <x:row r="50">
      <x:c r="B50" s="2"/>
      <x:c r="C50" s="2"/>
      <x:c r="D50" s="1"/>
      <x:c r="E50" s="1"/>
      <x:c r="F50" s="1"/>
      <x:c r="G50" s="1"/>
      <x:c r="H50" s="1"/>
      <x:c r="I50" s="3"/>
      <x:c r="J50" s="2"/>
    </x:row>
    <x:row r="51">
      <x:c r="B51" s="2"/>
      <x:c r="C51" s="2"/>
      <x:c r="D51" s="1"/>
      <x:c r="E51" s="1"/>
      <x:c r="F51" s="1"/>
      <x:c r="G51" s="1"/>
      <x:c r="H51" s="1"/>
      <x:c r="I51" s="3"/>
      <x:c r="J51" s="2"/>
    </x:row>
    <x:row r="52">
      <x:c r="B52" s="2"/>
      <x:c r="C52" s="2"/>
      <x:c r="D52" s="1"/>
      <x:c r="E52" s="1"/>
      <x:c r="F52" s="1"/>
      <x:c r="G52" s="1"/>
      <x:c r="H52" s="1"/>
      <x:c r="I52" s="3"/>
      <x:c r="J52" s="2"/>
    </x:row>
    <x:row r="53">
      <x:c r="B53" s="14" t="s">
        <x:v>219</x:v>
      </x:c>
      <x:c r="C53" s="14"/>
      <x:c r="D53" s="18" t="n">
        <x:f>SUM(D9,D15,D21,D27,D33,D39,D45)</x:f>
        <x:v>11720</x:v>
      </x:c>
      <x:c r="E53" s="18" t="n">
        <x:f>SUM(E9,E15,E21,E27,E33,E39,E45)</x:f>
        <x:v>12427</x:v>
      </x:c>
      <x:c r="F53" s="18" t="n">
        <x:f>SUM(F9,F15,F21,F27,F33,F39,F45)</x:f>
        <x:v>11279</x:v>
      </x:c>
      <x:c r="G53" s="18" t="n">
        <x:f>SUM(G9,G15,G21,G27,G33,G39,G45)</x:f>
        <x:v>10972</x:v>
      </x:c>
      <x:c r="H53" s="18" t="n">
        <x:f>SUM(H9,H15,H21,H27,H33,H39,H45)</x:f>
        <x:v>46398</x:v>
      </x:c>
      <x:c r="I53" s="31" t="n">
        <x:f>SUM(I9,I15,I21,I27,I33,I39,I45)</x:f>
        <x:v>11285.7</x:v>
      </x:c>
      <x:c r="J53" s="2" t="s">
        <x:v>220</x:v>
      </x:c>
    </x:row>
    <x:row r="54">
      <x:c r="B54" s="14" t="s">
        <x:v>221</x:v>
      </x:c>
      <x:c r="C54" s="14"/>
      <x:c r="D54" s="21" t="n">
        <x:f>D53-'Revenue summary'!D66</x:f>
        <x:v>0</x:v>
      </x:c>
      <x:c r="E54" s="21" t="n">
        <x:f>E53-'Revenue summary'!E66</x:f>
        <x:v>0</x:v>
      </x:c>
      <x:c r="F54" s="21" t="n">
        <x:f>F53-'Revenue summary'!F66</x:f>
        <x:v>0</x:v>
      </x:c>
      <x:c r="G54" s="21" t="n">
        <x:f>G53-'Revenue summary'!G66</x:f>
        <x:v>0</x:v>
      </x:c>
      <x:c r="H54" s="21" t="n">
        <x:f>H53-'Revenue summary'!H66</x:f>
        <x:v>0</x:v>
      </x:c>
      <x:c r="I54" s="38" t="n">
        <x:f>I53-'Revenue summary'!I66</x:f>
        <x:v>0</x:v>
      </x:c>
      <x:c r="J54" s="2"/>
    </x:row>
    <x:row r="55">
      <x:c r="B55" s="2"/>
      <x:c r="C55" s="2"/>
      <x:c r="D55" s="1"/>
      <x:c r="E55" s="1"/>
      <x:c r="F55" s="1"/>
      <x:c r="G55" s="1"/>
      <x:c r="H55" s="1"/>
      <x:c r="I55" s="3"/>
      <x:c r="J55" s="2"/>
    </x:row>
    <x:row r="56">
      <x:c r="B56" s="2" t="s">
        <x:v>222</x:v>
      </x:c>
      <x:c r="C56" s="2"/>
      <x:c r="D56" s="2"/>
      <x:c r="E56" s="2"/>
      <x:c r="F56" s="2"/>
      <x:c r="G56" s="2"/>
      <x:c r="H56" s="42">
        <x:v>0.44</x:v>
      </x:c>
      <x:c r="I56" s="40" t="n">
        <x:f>H56</x:f>
        <x:v>0.44</x:v>
      </x:c>
      <x:c r="J56" s="2" t="s">
        <x:v>223</x:v>
      </x:c>
    </x:row>
    <x:row r="57">
      <x:c r="B57" s="2" t="s">
        <x:v>224</x:v>
      </x:c>
      <x:c r="C57" s="2"/>
      <x:c r="D57" s="2"/>
      <x:c r="E57" s="2"/>
      <x:c r="F57" s="2"/>
      <x:c r="G57" s="2"/>
      <x:c r="H57" s="1" t="n">
        <x:f>H53*H56</x:f>
        <x:v>20415.12</x:v>
      </x:c>
      <x:c r="I57" s="3" t="n">
        <x:f>I53*I56</x:f>
        <x:v>4965.7080000000005</x:v>
      </x:c>
      <x:c r="J57" s="2" t="s">
        <x:v>225</x:v>
      </x:c>
    </x:row>
    <x:row r="58">
      <x:c r="B58" s="2" t="s">
        <x:v>226</x:v>
      </x:c>
      <x:c r="C58" s="2"/>
      <x:c r="D58" s="2"/>
      <x:c r="E58" s="2"/>
      <x:c r="F58" s="2"/>
      <x:c r="G58" s="2"/>
      <x:c r="H58" s="1" t="n">
        <x:f>H53-H57</x:f>
        <x:v>25982.88</x:v>
      </x:c>
      <x:c r="I58" s="3" t="n">
        <x:f>I53-I57</x:f>
        <x:v>6319.992</x:v>
      </x:c>
      <x:c r="J58" s="2"/>
    </x:row>
    <x:row r="59">
      <x:c r="B59" s="2" t="s">
        <x:v>227</x:v>
      </x:c>
      <x:c r="C59" s="2"/>
      <x:c r="D59" s="2"/>
      <x:c r="E59" s="2"/>
      <x:c r="F59" s="2"/>
      <x:c r="G59" s="2"/>
      <x:c r="H59" s="1" t="n">
        <x:f>SUM(H57:H58)-H53</x:f>
        <x:v>0</x:v>
      </x:c>
      <x:c r="I59" s="3" t="n">
        <x:f>SUM(I57:I58)-I53</x:f>
        <x:v>0</x:v>
      </x:c>
      <x:c r="J59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2.5" customWidth="1"/>
    <x:col min="4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228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229</x:v>
      </x:c>
      <x:c r="C9" s="2"/>
      <x:c r="D9" s="11" t="n">
        <x:f>-'Cash Flow Statement'!D32</x:f>
        <x:v>126</x:v>
      </x:c>
      <x:c r="E9" s="11" t="n">
        <x:f>-'Cash Flow Statement'!E32</x:f>
        <x:v>20</x:v>
      </x:c>
      <x:c r="F9" s="11" t="n">
        <x:f>-'Cash Flow Statement'!F32</x:f>
        <x:v>0</x:v>
      </x:c>
      <x:c r="G9" s="11" t="n">
        <x:f>-'Cash Flow Statement'!G32</x:f>
        <x:v>0</x:v>
      </x:c>
      <x:c r="H9" s="11" t="n">
        <x:f>-'Cash Flow Statement'!H32</x:f>
        <x:v>146</x:v>
      </x:c>
      <x:c r="I9" s="27" t="n">
        <x:f>-'Cash Flow Statement'!I32</x:f>
        <x:v>0</x:v>
      </x:c>
      <x:c r="J9" s="2"/>
    </x:row>
    <x:row r="10">
      <x:c r="B10" s="2" t="s">
        <x:v>230</x:v>
      </x:c>
      <x:c r="C10" s="2"/>
      <x:c r="D10" s="11" t="n">
        <x:f>'Cash Flow Statement'!D31</x:f>
        <x:v>127</x:v>
      </x:c>
      <x:c r="E10" s="11" t="n">
        <x:f>'Cash Flow Statement'!E31</x:f>
        <x:v>107</x:v>
      </x:c>
      <x:c r="F10" s="11" t="n">
        <x:f>'Cash Flow Statement'!F31</x:f>
        <x:v>17</x:v>
      </x:c>
      <x:c r="G10" s="11" t="n">
        <x:f>'Cash Flow Statement'!G31</x:f>
        <x:v>103</x:v>
      </x:c>
      <x:c r="H10" s="11" t="n">
        <x:f>'Cash Flow Statement'!H31</x:f>
        <x:v>354</x:v>
      </x:c>
      <x:c r="I10" s="27" t="n">
        <x:f>'Cash Flow Statement'!I31</x:f>
        <x:v>90</x:v>
      </x:c>
      <x:c r="J10" s="2"/>
    </x:row>
    <x:row r="11">
      <x:c r="B11" s="2" t="s">
        <x:v>231</x:v>
      </x:c>
      <x:c r="C11" s="2"/>
      <x:c r="D11" s="10">
        <x:v>1.8</x:v>
      </x:c>
      <x:c r="E11" s="10">
        <x:v>0</x:v>
      </x:c>
      <x:c r="F11" s="10">
        <x:v>0</x:v>
      </x:c>
      <x:c r="G11" s="10">
        <x:v>0</x:v>
      </x:c>
      <x:c r="H11" s="1" t="n">
        <x:f>SUM(D11:G11)</x:f>
        <x:v>1.8</x:v>
      </x:c>
      <x:c r="I11" s="24">
        <x:v>0</x:v>
      </x:c>
      <x:c r="J11" s="2"/>
    </x:row>
    <x:row r="12">
      <x:c r="B12" s="2" t="s">
        <x:v>232</x:v>
      </x:c>
      <x:c r="C12" s="2"/>
      <x:c r="D12" s="10">
        <x:v>3</x:v>
      </x:c>
      <x:c r="E12" s="1"/>
      <x:c r="F12" s="1"/>
      <x:c r="G12" s="1"/>
      <x:c r="H12" s="1"/>
      <x:c r="I12" s="3"/>
      <x:c r="J12" s="2" t="s">
        <x:v>233</x:v>
      </x:c>
    </x:row>
    <x:row r="13">
      <x:c r="B13" s="2"/>
      <x:c r="C13" s="2"/>
      <x:c r="D13" s="1"/>
      <x:c r="E13" s="1"/>
      <x:c r="F13" s="1"/>
      <x:c r="G13" s="1"/>
      <x:c r="H13" s="1"/>
      <x:c r="I13" s="3"/>
      <x:c r="J13" s="2"/>
    </x:row>
    <x:row r="14">
      <x:c r="B14" s="14" t="s">
        <x:v>234</x:v>
      </x:c>
      <x:c r="C14" s="14"/>
      <x:c r="D14" s="25">
        <x:v>1476.6</x:v>
      </x:c>
      <x:c r="E14" s="25">
        <x:v>1479.5</x:v>
      </x:c>
      <x:c r="F14" s="25">
        <x:v>1480.5</x:v>
      </x:c>
      <x:c r="G14" s="25">
        <x:v>1482.6</x:v>
      </x:c>
      <x:c r="H14" s="25">
        <x:v>1479.8</x:v>
      </x:c>
      <x:c r="I14" s="45">
        <x:v>1483.5</x:v>
      </x:c>
      <x:c r="J14" s="2"/>
    </x:row>
    <x:row r="15">
      <x:c r="B15" s="2" t="s">
        <x:v>51</x:v>
      </x:c>
      <x:c r="C15" s="2"/>
      <x:c r="D15" s="29"/>
      <x:c r="E15" s="29"/>
      <x:c r="F15" s="29"/>
      <x:c r="G15" s="29"/>
      <x:c r="H15" s="29"/>
      <x:c r="I15" s="15" t="n">
        <x:f>I14/D14-1</x:f>
        <x:v>0.004672897196261738</x:v>
      </x:c>
      <x:c r="J15" s="2"/>
    </x:row>
    <x:row r="16">
      <x:c r="B16" s="2" t="s">
        <x:v>235</x:v>
      </x:c>
      <x:c r="C16" s="2"/>
      <x:c r="D16" s="1"/>
      <x:c r="E16" s="1" t="n">
        <x:f>E14-D14</x:f>
        <x:v>2.900000000000091</x:v>
      </x:c>
      <x:c r="F16" s="1" t="n">
        <x:f>F14-E14</x:f>
        <x:v>1</x:v>
      </x:c>
      <x:c r="G16" s="1" t="n">
        <x:f>G14-F14</x:f>
        <x:v>2.099999999999909</x:v>
      </x:c>
      <x:c r="H16" s="1"/>
      <x:c r="I16" s="3" t="n">
        <x:f>I14-G14</x:f>
        <x:v>0.900000000000091</x:v>
      </x:c>
      <x:c r="J16" s="2"/>
    </x:row>
    <x:row r="17">
      <x:c r="B17" s="2" t="s">
        <x:v>236</x:v>
      </x:c>
      <x:c r="C17" s="2"/>
      <x:c r="D17" s="1" t="n">
        <x:f>D20-D14</x:f>
        <x:v>2.400000000000091</x:v>
      </x:c>
      <x:c r="E17" s="1" t="n">
        <x:f>E20-E14</x:f>
        <x:v>1.5</x:v>
      </x:c>
      <x:c r="F17" s="1" t="n">
        <x:f>F20-F14</x:f>
        <x:v>1.099999999999909</x:v>
      </x:c>
      <x:c r="G17" s="1" t="n">
        <x:f>G20-G14</x:f>
        <x:v>0.3000000000001819</x:v>
      </x:c>
      <x:c r="H17" s="1" t="n">
        <x:f>H20-H14</x:f>
        <x:v>1.2000000000000455</x:v>
      </x:c>
      <x:c r="I17" s="24">
        <x:v>1.5</x:v>
      </x:c>
      <x:c r="J17" s="2"/>
    </x:row>
    <x:row r="18">
      <x:c r="B18" s="14" t="s">
        <x:v>237</x:v>
      </x:c>
      <x:c r="C18" s="14"/>
      <x:c r="D18" s="25"/>
      <x:c r="E18" s="25"/>
      <x:c r="F18" s="25"/>
      <x:c r="G18" s="25"/>
      <x:c r="H18" s="25"/>
      <x:c r="I18" s="54" t="n">
        <x:f>I17/D17-1</x:f>
        <x:v>-0.37500000000002365</x:v>
      </x:c>
      <x:c r="J18" s="2" t="s">
        <x:v>238</x:v>
      </x:c>
    </x:row>
    <x:row r="19">
      <x:c r="B19" s="2" t="s">
        <x:v>239</x:v>
      </x:c>
      <x:c r="C19" s="2"/>
      <x:c r="D19" s="1"/>
      <x:c r="E19" s="1" t="n">
        <x:f>E17-D17</x:f>
        <x:v>-0.900000000000091</x:v>
      </x:c>
      <x:c r="F19" s="1" t="n">
        <x:f>F17-E17</x:f>
        <x:v>-0.40000000000009095</x:v>
      </x:c>
      <x:c r="G19" s="1" t="n">
        <x:f>G17-F17</x:f>
        <x:v>-0.7999999999997272</x:v>
      </x:c>
      <x:c r="H19" s="1"/>
      <x:c r="I19" s="3" t="n">
        <x:f>I17-G17</x:f>
        <x:v>1.199999999999818</x:v>
      </x:c>
      <x:c r="J19" s="2"/>
    </x:row>
    <x:row r="20">
      <x:c r="B20" s="14" t="s">
        <x:v>240</x:v>
      </x:c>
      <x:c r="C20" s="14"/>
      <x:c r="D20" s="25">
        <x:v>1479</x:v>
      </x:c>
      <x:c r="E20" s="25">
        <x:v>1481</x:v>
      </x:c>
      <x:c r="F20" s="25">
        <x:v>1481.6</x:v>
      </x:c>
      <x:c r="G20" s="25">
        <x:v>1482.9</x:v>
      </x:c>
      <x:c r="H20" s="25">
        <x:v>1481</x:v>
      </x:c>
      <x:c r="I20" s="31" t="n">
        <x:f>I14+I17</x:f>
        <x:v>1485</x:v>
      </x:c>
      <x:c r="J20" s="2"/>
    </x:row>
    <x:row r="21">
      <x:c r="B21" s="2" t="s">
        <x:v>241</x:v>
      </x:c>
      <x:c r="C21" s="2"/>
      <x:c r="D21" s="1"/>
      <x:c r="E21" s="1"/>
      <x:c r="F21" s="1"/>
      <x:c r="G21" s="1"/>
      <x:c r="H21" s="1"/>
      <x:c r="I21" s="55" t="n">
        <x:f>I20/D20-1</x:f>
        <x:v>0.0040567951318457585</x:v>
      </x:c>
      <x:c r="J21" s="2"/>
    </x:row>
    <x:row r="22">
      <x:c r="B22" s="2" t="s">
        <x:v>242</x:v>
      </x:c>
      <x:c r="C22" s="2"/>
      <x:c r="D22" s="1"/>
      <x:c r="E22" s="1" t="n">
        <x:f>E20-D20</x:f>
        <x:v>2</x:v>
      </x:c>
      <x:c r="F22" s="1" t="n">
        <x:f>F20-E20</x:f>
        <x:v>0.599999999999909</x:v>
      </x:c>
      <x:c r="G22" s="1" t="n">
        <x:f>G20-F20</x:f>
        <x:v>1.300000000000182</x:v>
      </x:c>
      <x:c r="H22" s="1"/>
      <x:c r="I22" s="3" t="n">
        <x:f>I20-G20</x:f>
        <x:v>2.099999999999909</x:v>
      </x:c>
      <x:c r="J22" s="2"/>
    </x:row>
    <x:row r="23">
      <x:c r="B23" s="2"/>
      <x:c r="C23" s="2"/>
      <x:c r="D23" s="1"/>
      <x:c r="E23" s="1"/>
      <x:c r="F23" s="1"/>
      <x:c r="G23" s="1"/>
      <x:c r="H23" s="1"/>
      <x:c r="I23" s="3"/>
      <x:c r="J23" s="2"/>
    </x:row>
    <x:row r="24">
      <x:c r="B24" s="2" t="s">
        <x:v>243</x:v>
      </x:c>
      <x:c r="C24" s="2"/>
      <x:c r="D24" s="1" t="n">
        <x:f>D20</x:f>
        <x:v>1479</x:v>
      </x:c>
      <x:c r="E24" s="1" t="n">
        <x:f>E20</x:f>
        <x:v>1481</x:v>
      </x:c>
      <x:c r="F24" s="1" t="n">
        <x:f>F20</x:f>
        <x:v>1481.6</x:v>
      </x:c>
      <x:c r="G24" s="1" t="n">
        <x:f>G20</x:f>
        <x:v>1482.9</x:v>
      </x:c>
      <x:c r="H24" s="1" t="n">
        <x:f>H20</x:f>
        <x:v>1481</x:v>
      </x:c>
      <x:c r="I24" s="3" t="n">
        <x:f>I20</x:f>
        <x:v>1485</x:v>
      </x:c>
      <x:c r="J24" s="2"/>
    </x:row>
    <x:row r="25" ht="31.5">
      <x:c r="B25" s="2" t="s">
        <x:v>244</x:v>
      </x:c>
      <x:c r="C25" s="2"/>
      <x:c r="D25" s="2"/>
      <x:c r="E25" s="2"/>
      <x:c r="F25" s="2"/>
      <x:c r="G25" s="2"/>
      <x:c r="H25" s="2"/>
      <x:c r="I25" s="2"/>
      <x:c r="J25" s="47" t="s">
        <x:v>245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15" hidden="0" customWidth="1"/>
    <x:col min="4" max="4" width="36" customWidth="1"/>
    <x:col min="5" max="9" width="13" customWidth="1"/>
    <x:col min="10" max="10" width="45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246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0" t="s">
        <x:v>247</x:v>
      </x:c>
      <x:c r="C9" s="20" t="s">
        <x:v>248</x:v>
      </x:c>
      <x:c r="D9" s="9" t="s">
        <x:v>14</x:v>
      </x:c>
      <x:c r="E9" s="50" t="s">
        <x:v>249</x:v>
      </x:c>
      <x:c r="F9" s="50" t="s">
        <x:v>250</x:v>
      </x:c>
      <x:c r="G9" s="50" t="s">
        <x:v>251</x:v>
      </x:c>
      <x:c r="H9" s="50" t="s">
        <x:v>252</x:v>
      </x:c>
      <x:c r="I9" s="50" t="s">
        <x:v>253</x:v>
      </x:c>
      <x:c r="J9" s="7" t="s">
        <x:v>254</x:v>
      </x:c>
    </x:row>
    <x:row r="10" ht="39">
      <x:c r="B10" s="5">
        <x:v>46203</x:v>
      </x:c>
      <x:c r="C10" s="2" t="s">
        <x:v>255</x:v>
      </x:c>
      <x:c r="D10" s="1" t="s">
        <x:v>256</x:v>
      </x:c>
      <x:c r="E10" s="16">
        <x:v>-0.05</x:v>
      </x:c>
      <x:c r="F10" s="16">
        <x:v>-0.02</x:v>
      </x:c>
      <x:c r="G10" s="12" t="n">
        <x:f>AVERAGE(E10:F10)</x:f>
        <x:v>-0.035</x:v>
      </x:c>
      <x:c r="H10" s="1"/>
      <x:c r="I10" s="3"/>
      <x:c r="J10" s="6" t="s">
        <x:v>257</x:v>
      </x:c>
    </x:row>
    <x:row r="11" ht="39">
      <x:c r="B11" s="5">
        <x:v>46203</x:v>
      </x:c>
      <x:c r="C11" s="2" t="s">
        <x:v>255</x:v>
      </x:c>
      <x:c r="D11" s="1" t="s">
        <x:v>258</x:v>
      </x:c>
      <x:c r="E11" s="11" t="n">
        <x:f>'Income Statement'!D9*(1+E10)</x:f>
        <x:v>11134</x:v>
      </x:c>
      <x:c r="F11" s="11" t="n">
        <x:f>'Income Statement'!D9*(1+F10)</x:f>
        <x:v>11485.6</x:v>
      </x:c>
      <x:c r="G11" s="1" t="n">
        <x:f>AVERAGE(E11:F11)</x:f>
        <x:v>11309.8</x:v>
      </x:c>
      <x:c r="H11" s="1"/>
      <x:c r="I11" s="3"/>
      <x:c r="J11" s="6" t="s">
        <x:v>259</x:v>
      </x:c>
    </x:row>
    <x:row r="12" ht="39">
      <x:c r="B12" s="5">
        <x:v>46203</x:v>
      </x:c>
      <x:c r="C12" s="2" t="s">
        <x:v>255</x:v>
      </x:c>
      <x:c r="D12" s="1" t="s">
        <x:v>260</x:v>
      </x:c>
      <x:c r="E12" s="1"/>
      <x:c r="F12" s="1"/>
      <x:c r="G12" s="1"/>
      <x:c r="H12" s="1"/>
      <x:c r="I12" s="3"/>
      <x:c r="J12" s="6" t="s">
        <x:v>261</x:v>
      </x:c>
    </x:row>
    <x:row r="13" ht="39">
      <x:c r="B13" s="5">
        <x:v>46203</x:v>
      </x:c>
      <x:c r="C13" s="2" t="s">
        <x:v>255</x:v>
      </x:c>
      <x:c r="D13" s="1" t="s">
        <x:v>262</x:v>
      </x:c>
      <x:c r="E13" s="16">
        <x:v>0</x:v>
      </x:c>
      <x:c r="F13" s="16">
        <x:v>0</x:v>
      </x:c>
      <x:c r="G13" s="12" t="n">
        <x:f>AVERAGE(E13:F13)</x:f>
        <x:v>0</x:v>
      </x:c>
      <x:c r="H13" s="1"/>
      <x:c r="I13" s="3"/>
      <x:c r="J13" s="6" t="s">
        <x:v>263</x:v>
      </x:c>
    </x:row>
    <x:row r="14" ht="39">
      <x:c r="B14" s="5">
        <x:v>46203</x:v>
      </x:c>
      <x:c r="C14" s="2" t="s">
        <x:v>255</x:v>
      </x:c>
      <x:c r="D14" s="1" t="s">
        <x:v>264</x:v>
      </x:c>
      <x:c r="E14" s="1"/>
      <x:c r="F14" s="1"/>
      <x:c r="G14" s="1"/>
      <x:c r="H14" s="1"/>
      <x:c r="I14" s="3"/>
      <x:c r="J14" s="6" t="s">
        <x:v>265</x:v>
      </x:c>
    </x:row>
    <x:row r="15" ht="39">
      <x:c r="B15" s="5">
        <x:v>46203</x:v>
      </x:c>
      <x:c r="C15" s="2" t="s">
        <x:v>266</x:v>
      </x:c>
      <x:c r="D15" s="1" t="s">
        <x:v>267</x:v>
      </x:c>
      <x:c r="E15" s="1"/>
      <x:c r="F15" s="1"/>
      <x:c r="G15" s="1"/>
      <x:c r="H15" s="1"/>
      <x:c r="I15" s="3"/>
      <x:c r="J15" s="6" t="s">
        <x:v>268</x:v>
      </x:c>
    </x:row>
    <x:row r="16" ht="39">
      <x:c r="B16" s="5">
        <x:v>46289</x:v>
      </x:c>
      <x:c r="C16" s="2" t="s">
        <x:v>255</x:v>
      </x:c>
      <x:c r="D16" s="1" t="s">
        <x:v>269</x:v>
      </x:c>
      <x:c r="E16" s="11" t="n">
        <x:f>Inputs!D54</x:f>
        <x:v>11016.8</x:v>
      </x:c>
      <x:c r="F16" s="11" t="n">
        <x:f>Inputs!D55</x:f>
        <x:v>11602.8</x:v>
      </x:c>
      <x:c r="G16" s="1" t="n">
        <x:f>AVERAGE(E16:F16)</x:f>
        <x:v>11309.8</x:v>
      </x:c>
      <x:c r="H16" s="1"/>
      <x:c r="I16" s="3"/>
      <x:c r="J16" s="6" t="s">
        <x:v>270</x:v>
      </x:c>
    </x:row>
    <x:row r="17" ht="39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/>
      <x:c r="C18" s="2"/>
      <x:c r="D18" s="1"/>
      <x:c r="E18" s="1"/>
      <x:c r="F18" s="1"/>
      <x:c r="G18" s="1"/>
      <x:c r="H18" s="1"/>
      <x:c r="I18" s="3"/>
      <x:c r="J18" s="2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4" customWidth="1"/>
    <x:col min="3" max="3" width="15" hidden="0" customWidth="1"/>
    <x:col min="4" max="4" width="23" customWidth="1"/>
    <x:col min="5" max="5" width="45" customWidth="1"/>
    <x:col min="6" max="6" width="37" customWidth="1"/>
    <x:col min="7" max="9" width="13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271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/>
      <x:c r="C8" s="2"/>
      <x:c r="D8" s="1"/>
      <x:c r="E8" s="1"/>
      <x:c r="F8" s="1"/>
      <x:c r="G8" s="1"/>
      <x:c r="H8" s="1"/>
      <x:c r="I8" s="3"/>
      <x:c r="J8" s="2"/>
    </x:row>
    <x:row r="9">
      <x:c r="B9" s="2" t="s">
        <x:v>272</x:v>
      </x:c>
      <x:c r="C9" s="2" t="s">
        <x:v>273</x:v>
      </x:c>
      <x:c r="D9" s="1" t="s">
        <x:v>274</x:v>
      </x:c>
      <x:c r="E9" s="1" t="s">
        <x:v>275</x:v>
      </x:c>
      <x:c r="F9" s="1" t="s">
        <x:v>276</x:v>
      </x:c>
      <x:c r="G9" s="1"/>
      <x:c r="H9" s="1"/>
      <x:c r="I9" s="3"/>
      <x:c r="J9" s="2"/>
    </x:row>
    <x:row r="10" ht="47.25">
      <x:c r="B10" s="59" t="s">
        <x:v>277</x:v>
      </x:c>
      <x:c r="C10" s="60">
        <x:v>45930</x:v>
      </x:c>
      <x:c r="D10" s="61" t="s">
        <x:v>278</x:v>
      </x:c>
      <x:c r="E10" s="62" t="s">
        <x:v>279</x:v>
      </x:c>
      <x:c r="F10" s="62" t="s">
        <x:v>280</x:v>
      </x:c>
      <x:c r="G10" s="1"/>
      <x:c r="H10" s="1"/>
      <x:c r="I10" s="3"/>
      <x:c r="J10" s="2"/>
    </x:row>
    <x:row r="11" ht="47.25">
      <x:c r="B11" s="59" t="s">
        <x:v>281</x:v>
      </x:c>
      <x:c r="C11" s="60">
        <x:v>46009</x:v>
      </x:c>
      <x:c r="D11" s="61" t="s">
        <x:v>278</x:v>
      </x:c>
      <x:c r="E11" s="62" t="s">
        <x:v>282</x:v>
      </x:c>
      <x:c r="F11" s="62" t="s">
        <x:v>283</x:v>
      </x:c>
      <x:c r="G11" s="1"/>
      <x:c r="H11" s="1"/>
      <x:c r="I11" s="3"/>
      <x:c r="J11" s="2"/>
    </x:row>
    <x:row r="12" ht="47.25">
      <x:c r="B12" s="59" t="s">
        <x:v>284</x:v>
      </x:c>
      <x:c r="C12" s="60">
        <x:v>46112</x:v>
      </x:c>
      <x:c r="D12" s="61" t="s">
        <x:v>278</x:v>
      </x:c>
      <x:c r="E12" s="62" t="s">
        <x:v>285</x:v>
      </x:c>
      <x:c r="F12" s="62" t="s">
        <x:v>286</x:v>
      </x:c>
      <x:c r="G12" s="1"/>
      <x:c r="H12" s="1"/>
      <x:c r="I12" s="3"/>
      <x:c r="J12" s="2"/>
    </x:row>
    <x:row r="13" ht="47.25">
      <x:c r="B13" s="59" t="s">
        <x:v>287</x:v>
      </x:c>
      <x:c r="C13" s="60">
        <x:v>46203</x:v>
      </x:c>
      <x:c r="D13" s="61" t="s">
        <x:v>278</x:v>
      </x:c>
      <x:c r="E13" s="62" t="s">
        <x:v>288</x:v>
      </x:c>
      <x:c r="F13" s="62" t="s">
        <x:v>289</x:v>
      </x:c>
      <x:c r="G13" s="1"/>
      <x:c r="H13" s="1"/>
      <x:c r="I13" s="3"/>
      <x:c r="J13" s="2"/>
    </x:row>
    <x:row r="14" ht="47.25">
      <x:c r="B14" s="59" t="s">
        <x:v>290</x:v>
      </x:c>
      <x:c r="C14" s="60">
        <x:v>46218</x:v>
      </x:c>
      <x:c r="D14" s="61" t="s">
        <x:v>278</x:v>
      </x:c>
      <x:c r="E14" s="62" t="s">
        <x:v>291</x:v>
      </x:c>
      <x:c r="F14" s="62" t="s">
        <x:v>292</x:v>
      </x:c>
      <x:c r="G14" s="1"/>
      <x:c r="H14" s="1"/>
      <x:c r="I14" s="3"/>
      <x:c r="J14" s="2"/>
    </x:row>
    <x:row r="15" ht="47.25">
      <x:c r="B15" s="59" t="s">
        <x:v>293</x:v>
      </x:c>
      <x:c r="C15" s="60">
        <x:v>46218</x:v>
      </x:c>
      <x:c r="D15" s="61" t="s">
        <x:v>278</x:v>
      </x:c>
      <x:c r="E15" s="62" t="s">
        <x:v>294</x:v>
      </x:c>
      <x:c r="F15" s="62" t="s">
        <x:v>295</x:v>
      </x:c>
      <x:c r="G15" s="1"/>
      <x:c r="H15" s="1"/>
      <x:c r="I15" s="3"/>
      <x:c r="J15" s="2"/>
    </x:row>
    <x:row r="16" ht="47.25">
      <x:c r="B16" s="59" t="s">
        <x:v>296</x:v>
      </x:c>
      <x:c r="C16" s="60">
        <x:v>45931</x:v>
      </x:c>
      <x:c r="D16" s="61" t="s">
        <x:v>278</x:v>
      </x:c>
      <x:c r="E16" s="62" t="s">
        <x:v>297</x:v>
      </x:c>
      <x:c r="F16" s="62" t="s">
        <x:v>298</x:v>
      </x:c>
      <x:c r="G16" s="1"/>
      <x:c r="H16" s="1"/>
      <x:c r="I16" s="3"/>
      <x:c r="J16" s="2"/>
    </x:row>
    <x:row r="17" ht="47.25">
      <x:c r="B17" s="59" t="s">
        <x:v>299</x:v>
      </x:c>
      <x:c r="C17" s="60">
        <x:v>46021</x:v>
      </x:c>
      <x:c r="D17" s="61" t="s">
        <x:v>278</x:v>
      </x:c>
      <x:c r="E17" s="62" t="s">
        <x:v>300</x:v>
      </x:c>
      <x:c r="F17" s="62" t="s">
        <x:v>301</x:v>
      </x:c>
      <x:c r="G17" s="1"/>
      <x:c r="H17" s="1"/>
      <x:c r="I17" s="3"/>
      <x:c r="J17" s="2"/>
    </x:row>
    <x:row r="18" ht="47.25">
      <x:c r="B18" s="59" t="s">
        <x:v>302</x:v>
      </x:c>
      <x:c r="C18" s="60">
        <x:v>46113</x:v>
      </x:c>
      <x:c r="D18" s="61" t="s">
        <x:v>278</x:v>
      </x:c>
      <x:c r="E18" s="62" t="s">
        <x:v>303</x:v>
      </x:c>
      <x:c r="F18" s="62" t="s">
        <x:v>304</x:v>
      </x:c>
      <x:c r="G18" s="1"/>
      <x:c r="H18" s="1"/>
      <x:c r="I18" s="3"/>
      <x:c r="J18" s="2"/>
    </x:row>
    <x:row r="19" ht="47.25">
      <x:c r="B19" s="59" t="s">
        <x:v>305</x:v>
      </x:c>
      <x:c r="C19" s="60">
        <x:v>45931</x:v>
      </x:c>
      <x:c r="D19" s="61" t="s">
        <x:v>278</x:v>
      </x:c>
      <x:c r="E19" s="62" t="s">
        <x:v>306</x:v>
      </x:c>
      <x:c r="F19" s="62" t="s">
        <x:v>307</x:v>
      </x:c>
      <x:c r="G19" s="1"/>
      <x:c r="H19" s="1"/>
      <x:c r="I19" s="3"/>
      <x:c r="J19" s="2"/>
    </x:row>
    <x:row r="20" ht="47.25">
      <x:c r="B20" s="59" t="s">
        <x:v>308</x:v>
      </x:c>
      <x:c r="C20" s="60">
        <x:v>46021</x:v>
      </x:c>
      <x:c r="D20" s="61" t="s">
        <x:v>278</x:v>
      </x:c>
      <x:c r="E20" s="62" t="s">
        <x:v>309</x:v>
      </x:c>
      <x:c r="F20" s="62" t="s">
        <x:v>310</x:v>
      </x:c>
      <x:c r="G20" s="1"/>
      <x:c r="H20" s="1"/>
      <x:c r="I20" s="3"/>
      <x:c r="J20" s="2"/>
    </x:row>
    <x:row r="21" ht="47.25">
      <x:c r="B21" s="59" t="s">
        <x:v>311</x:v>
      </x:c>
      <x:c r="C21" s="60">
        <x:v>46113</x:v>
      </x:c>
      <x:c r="D21" s="61" t="s">
        <x:v>278</x:v>
      </x:c>
      <x:c r="E21" s="62" t="s">
        <x:v>312</x:v>
      </x:c>
      <x:c r="F21" s="62" t="s">
        <x:v>313</x:v>
      </x:c>
      <x:c r="G21" s="1"/>
      <x:c r="H21" s="1"/>
      <x:c r="I21" s="3"/>
      <x:c r="J21" s="2"/>
    </x:row>
    <x:row r="22" ht="47.25">
      <x:c r="B22" s="59" t="s">
        <x:v>314</x:v>
      </x:c>
      <x:c r="C22" s="60">
        <x:v>46218</x:v>
      </x:c>
      <x:c r="D22" s="61" t="s">
        <x:v>278</x:v>
      </x:c>
      <x:c r="E22" s="62" t="s">
        <x:v>315</x:v>
      </x:c>
      <x:c r="F22" s="62" t="s">
        <x:v>316</x:v>
      </x:c>
      <x:c r="G22" s="1"/>
      <x:c r="H22" s="1"/>
      <x:c r="I22" s="3"/>
      <x:c r="J22" s="2"/>
    </x:row>
    <x:row r="23" ht="47.25">
      <x:c r="B23" s="59" t="s">
        <x:v>317</x:v>
      </x:c>
      <x:c r="C23" s="60">
        <x:v>46203</x:v>
      </x:c>
      <x:c r="D23" s="61" t="s">
        <x:v>318</x:v>
      </x:c>
      <x:c r="E23" s="62" t="s">
        <x:v>319</x:v>
      </x:c>
      <x:c r="F23" s="62" t="s">
        <x:v>320</x:v>
      </x:c>
      <x:c r="G23" s="1"/>
      <x:c r="H23" s="1"/>
      <x:c r="I23" s="3"/>
      <x:c r="J23" s="2"/>
    </x:row>
    <x:row r="24" ht="47.25">
      <x:c r="B24" s="59" t="s">
        <x:v>321</x:v>
      </x:c>
      <x:c r="C24" s="60">
        <x:v>46282</x:v>
      </x:c>
      <x:c r="D24" s="61" t="s">
        <x:v>322</x:v>
      </x:c>
      <x:c r="E24" s="62" t="s">
        <x:v>323</x:v>
      </x:c>
      <x:c r="F24" s="62" t="s">
        <x:v>324</x:v>
      </x:c>
      <x:c r="G24" s="1"/>
      <x:c r="H24" s="1"/>
      <x:c r="I24" s="3"/>
      <x:c r="J24" s="2"/>
    </x:row>
    <x:row r="25" ht="47.25">
      <x:c r="B25" s="59" t="s">
        <x:v>325</x:v>
      </x:c>
      <x:c r="C25" s="60">
        <x:v>46289</x:v>
      </x:c>
      <x:c r="D25" s="61" t="s">
        <x:v>326</x:v>
      </x:c>
      <x:c r="E25" s="62" t="s">
        <x:v>327</x:v>
      </x:c>
      <x:c r="F25" s="62" t="s">
        <x:v>328</x:v>
      </x:c>
      <x:c r="G25" s="1"/>
      <x:c r="H25" s="1"/>
      <x:c r="I25" s="3"/>
      <x:c r="J25" s="2"/>
    </x:row>
    <x:row r="26" ht="47.25">
      <x:c r="B26" s="59" t="s">
        <x:v>329</x:v>
      </x:c>
      <x:c r="C26" s="60" t="s">
        <x:v>330</x:v>
      </x:c>
      <x:c r="D26" s="61" t="s">
        <x:v>326</x:v>
      </x:c>
      <x:c r="E26" s="62" t="s">
        <x:v>331</x:v>
      </x:c>
      <x:c r="F26" s="62" t="s">
        <x:v>332</x:v>
      </x:c>
      <x:c r="G26" s="1"/>
      <x:c r="H26" s="1"/>
      <x:c r="I26" s="3"/>
      <x:c r="J26" s="2"/>
    </x:row>
    <x:row r="27" ht="47.25">
      <x:c r="B27" s="59" t="s">
        <x:v>333</x:v>
      </x:c>
      <x:c r="C27" s="60">
        <x:v>46288</x:v>
      </x:c>
      <x:c r="D27" s="61" t="s">
        <x:v>334</x:v>
      </x:c>
      <x:c r="E27" s="62" t="s">
        <x:v>335</x:v>
      </x:c>
      <x:c r="F27" s="62" t="s">
        <x:v>336</x:v>
      </x:c>
      <x:c r="G27" s="1"/>
      <x:c r="H27" s="1"/>
      <x:c r="I27" s="3"/>
      <x:c r="J27" s="2"/>
    </x:row>
    <x:row r="28" ht="47.25">
      <x:c r="B28" s="59" t="s">
        <x:v>337</x:v>
      </x:c>
      <x:c r="C28" s="60">
        <x:v>46286</x:v>
      </x:c>
      <x:c r="D28" s="61" t="s">
        <x:v>338</x:v>
      </x:c>
      <x:c r="E28" s="62" t="s">
        <x:v>339</x:v>
      </x:c>
      <x:c r="F28" s="62" t="s">
        <x:v>340</x:v>
      </x:c>
      <x:c r="G28" s="1"/>
      <x:c r="H28" s="1"/>
      <x:c r="I28" s="3"/>
      <x:c r="J28" s="2"/>
    </x:row>
    <x:row r="29" ht="47.25">
      <x:c r="B29" s="59" t="s">
        <x:v>341</x:v>
      </x:c>
      <x:c r="C29" s="60">
        <x:v>46259</x:v>
      </x:c>
      <x:c r="D29" s="61" t="s">
        <x:v>342</x:v>
      </x:c>
      <x:c r="E29" s="62" t="s">
        <x:v>343</x:v>
      </x:c>
      <x:c r="F29" s="62" t="s">
        <x:v>344</x:v>
      </x:c>
      <x:c r="G29" s="1"/>
      <x:c r="H29" s="1"/>
      <x:c r="I29" s="3"/>
      <x:c r="J29" s="2"/>
    </x:row>
    <x:row r="30" ht="47.25">
      <x:c r="B30" s="59" t="s">
        <x:v>345</x:v>
      </x:c>
      <x:c r="C30" s="60">
        <x:v>46288</x:v>
      </x:c>
      <x:c r="D30" s="61" t="s">
        <x:v>346</x:v>
      </x:c>
      <x:c r="E30" s="62" t="s">
        <x:v>347</x:v>
      </x:c>
      <x:c r="F30" s="62" t="s">
        <x:v>348</x:v>
      </x:c>
      <x:c r="G30" s="1"/>
      <x:c r="H30" s="1"/>
      <x:c r="I30" s="3"/>
      <x:c r="J30" s="2"/>
    </x:row>
    <x:row r="31" ht="47.25">
      <x:c r="B31" s="59" t="s">
        <x:v>349</x:v>
      </x:c>
      <x:c r="C31" s="60">
        <x:v>46281</x:v>
      </x:c>
      <x:c r="D31" s="61" t="s">
        <x:v>350</x:v>
      </x:c>
      <x:c r="E31" s="62" t="s">
        <x:v>351</x:v>
      </x:c>
      <x:c r="F31" s="62" t="s">
        <x:v>352</x:v>
      </x:c>
      <x:c r="G31" s="1"/>
      <x:c r="H31" s="1"/>
      <x:c r="I31" s="3"/>
      <x:c r="J31" s="2"/>
    </x:row>
    <x:row r="32" ht="47.25">
      <x:c r="B32" s="59" t="s">
        <x:v>353</x:v>
      </x:c>
      <x:c r="C32" s="60">
        <x:v>46262</x:v>
      </x:c>
      <x:c r="D32" s="61" t="s">
        <x:v>354</x:v>
      </x:c>
      <x:c r="E32" s="62" t="s">
        <x:v>355</x:v>
      </x:c>
      <x:c r="F32" s="62" t="s">
        <x:v>356</x:v>
      </x:c>
      <x:c r="G32" s="1"/>
      <x:c r="H32" s="1"/>
      <x:c r="I32" s="3"/>
      <x:c r="J32" s="2"/>
    </x:row>
    <x:row r="33" ht="47.25">
      <x:c r="B33" s="2"/>
      <x:c r="C33" s="2"/>
      <x:c r="D33" s="1"/>
      <x:c r="E33" s="1"/>
      <x:c r="F33" s="1"/>
      <x:c r="G33" s="1"/>
      <x:c r="H33" s="1"/>
      <x:c r="I33" s="3"/>
      <x:c r="J33" s="2"/>
    </x:row>
    <x:row r="34">
      <x:c r="B34" s="2"/>
      <x:c r="C34" s="2"/>
      <x:c r="D34" s="1"/>
      <x:c r="E34" s="1"/>
      <x:c r="F34" s="1"/>
      <x:c r="G34" s="1"/>
      <x:c r="H34" s="1"/>
      <x:c r="I34" s="3"/>
      <x:c r="J34" s="2"/>
    </x:row>
    <x:row r="35">
      <x:c r="B35" s="2"/>
      <x:c r="C35" s="2"/>
      <x:c r="D35" s="1"/>
      <x:c r="E35" s="1"/>
      <x:c r="F35" s="1"/>
      <x:c r="G35" s="1"/>
      <x:c r="H35" s="1"/>
      <x:c r="I35" s="3"/>
      <x:c r="J35" s="2"/>
    </x:row>
    <x:row r="36">
      <x:c r="B36" s="2" t="s">
        <x:v>357</x:v>
      </x:c>
      <x:c r="C36" s="2"/>
      <x:c r="D36" s="1"/>
      <x:c r="E36" s="1" t="s">
        <x:v>358</x:v>
      </x:c>
      <x:c r="F36" s="1"/>
      <x:c r="G36" s="1"/>
      <x:c r="H36" s="1"/>
      <x:c r="I36" s="3"/>
      <x:c r="J36" s="2"/>
    </x:row>
    <x:row r="37">
      <x:c r="B37" s="2" t="s">
        <x:v>359</x:v>
      </x:c>
      <x:c r="C37" s="2"/>
      <x:c r="D37" s="2"/>
      <x:c r="E37" s="2" t="s">
        <x:v>360</x:v>
      </x:c>
      <x:c r="F37" s="2"/>
      <x:c r="G37" s="2"/>
      <x:c r="H37" s="2"/>
      <x:c r="I37" s="2"/>
      <x:c r="J37" s="2"/>
    </x:row>
    <x:row r="38"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7.75">
      <x:c r="B39" s="2" t="s">
        <x:v>361</x:v>
      </x:c>
      <x:c r="C39" s="2"/>
      <x:c r="D39" s="2"/>
      <x:c r="E39" s="2"/>
      <x:c r="F39" s="2"/>
      <x:c r="G39" s="2"/>
      <x:c r="H39" s="2"/>
      <x:c r="I39" s="2"/>
      <x:c r="J39" s="2" t="s">
        <x:v>362</x:v>
      </x:c>
    </x:row>
    <x:row r="40" ht="27.75">
      <x:c r="B40" s="2" t="s">
        <x:v>363</x:v>
      </x:c>
      <x:c r="C40" s="2"/>
      <x:c r="D40" s="2"/>
      <x:c r="E40" s="2"/>
      <x:c r="F40" s="2"/>
      <x:c r="G40" s="2"/>
      <x:c r="H40" s="2"/>
      <x:c r="I40" s="2"/>
      <x:c r="J40" s="2" t="s">
        <x:v>364</x:v>
      </x:c>
    </x:row>
    <x:row r="41"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33">
      <x:c r="B42" s="2" t="s">
        <x:v>365</x:v>
      </x:c>
      <x:c r="C42" s="2"/>
      <x:c r="D42" s="2"/>
      <x:c r="E42" s="2"/>
      <x:c r="F42" s="2"/>
      <x:c r="G42" s="2"/>
      <x:c r="H42" s="2"/>
      <x:c r="I42" s="2"/>
      <x:c r="J42" s="2" t="s">
        <x:v>366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.799999952316284" customWidth="1"/>
    <x:col min="2" max="2" width="35" customWidth="1"/>
    <x:col min="3" max="3" width="15" hidden="0" customWidth="1"/>
    <x:col min="4" max="4" width="19" customWidth="1"/>
    <x:col min="5" max="8" width="13" customWidth="1"/>
    <x:col min="9" max="9" width="16" customWidth="1"/>
    <x:col min="10" max="10" width="43" customWidth="1"/>
  </x:cols>
  <x:sheetData>
    <x:row r="2">
      <x:c r="B2" s="17" t="s">
        <x:v>0</x:v>
      </x:c>
      <x:c r="C2" s="2"/>
      <x:c r="D2" s="2"/>
      <x:c r="E2" s="2"/>
      <x:c r="F2" s="2"/>
      <x:c r="G2" s="2"/>
      <x:c r="H2" s="2"/>
      <x:c r="I2" s="2"/>
      <x:c r="J2" s="2"/>
    </x:row>
    <x:row r="3">
      <x:c r="B3" s="13" t="s">
        <x:v>367</x:v>
      </x:c>
      <x:c r="C3" s="2"/>
      <x:c r="D3" s="2"/>
      <x:c r="E3" s="2"/>
      <x:c r="F3" s="2"/>
      <x:c r="G3" s="2"/>
      <x:c r="H3" s="2"/>
      <x:c r="I3" s="2"/>
      <x:c r="J3" s="2"/>
    </x:row>
    <x:row r="4">
      <x:c r="B4" s="2" t="s">
        <x:v>2</x:v>
      </x:c>
      <x:c r="C4" s="2"/>
      <x:c r="D4" s="2"/>
      <x:c r="E4" s="2"/>
      <x:c r="F4" s="2"/>
      <x:c r="G4" s="2"/>
      <x:c r="H4" s="2"/>
      <x:c r="I4" s="2"/>
      <x:c r="J4" s="2"/>
    </x:row>
    <x:row r="5">
      <x:c r="B5" s="4" t="s">
        <x:v>3</x:v>
      </x:c>
      <x:c r="C5" s="4"/>
      <x:c r="D5" s="48" t="s">
        <x:v>4</x:v>
      </x:c>
      <x:c r="E5" s="48" t="s">
        <x:v>5</x:v>
      </x:c>
      <x:c r="F5" s="48" t="s">
        <x:v>6</x:v>
      </x:c>
      <x:c r="G5" s="48" t="s">
        <x:v>7</x:v>
      </x:c>
      <x:c r="H5" s="48" t="s">
        <x:v>8</x:v>
      </x:c>
      <x:c r="I5" s="48" t="s">
        <x:v>9</x:v>
      </x:c>
      <x:c r="J5" s="2"/>
    </x:row>
    <x:row r="6">
      <x:c r="B6" s="4" t="s">
        <x:v>10</x:v>
      </x:c>
      <x:c r="C6" s="4"/>
      <x:c r="D6" s="8">
        <x:v>45900</x:v>
      </x:c>
      <x:c r="E6" s="8">
        <x:v>45991</x:v>
      </x:c>
      <x:c r="F6" s="8">
        <x:v>46081</x:v>
      </x:c>
      <x:c r="G6" s="8">
        <x:v>46173</x:v>
      </x:c>
      <x:c r="H6" s="8">
        <x:v>46173</x:v>
      </x:c>
      <x:c r="I6" s="8">
        <x:v>46265</x:v>
      </x:c>
      <x:c r="J6" s="2"/>
    </x:row>
    <x:row r="7">
      <x:c r="B7" s="4" t="s">
        <x:v>11</x:v>
      </x:c>
      <x:c r="C7" s="4"/>
      <x:c r="D7" s="4">
        <x:v>92</x:v>
      </x:c>
      <x:c r="E7" s="4">
        <x:v>91</x:v>
      </x:c>
      <x:c r="F7" s="4">
        <x:v>90</x:v>
      </x:c>
      <x:c r="G7" s="4">
        <x:v>92</x:v>
      </x:c>
      <x:c r="H7" s="4">
        <x:v>365</x:v>
      </x:c>
      <x:c r="I7" s="4">
        <x:v>92</x:v>
      </x:c>
      <x:c r="J7" s="2"/>
    </x:row>
    <x:row r="8">
      <x:c r="B8" s="2" t="s">
        <x:v>368</x:v>
      </x:c>
      <x:c r="C8" s="2"/>
      <x:c r="D8" s="1"/>
      <x:c r="E8" s="1"/>
      <x:c r="F8" s="1"/>
      <x:c r="G8" s="1"/>
      <x:c r="H8" s="1"/>
      <x:c r="I8" s="3"/>
      <x:c r="J8" s="2"/>
    </x:row>
    <x:row r="9">
      <x:c r="B9" s="2"/>
      <x:c r="C9" s="2"/>
      <x:c r="D9" s="1"/>
      <x:c r="E9" s="1"/>
      <x:c r="F9" s="1"/>
      <x:c r="G9" s="1"/>
      <x:c r="H9" s="1"/>
      <x:c r="I9" s="3"/>
      <x:c r="J9" s="2"/>
    </x:row>
    <x:row r="10">
      <x:c r="B10" s="44" t="s">
        <x:v>369</x:v>
      </x:c>
      <x:c r="C10" s="51" t="s">
        <x:v>370</x:v>
      </x:c>
      <x:c r="D10" s="52" t="s">
        <x:v>371</x:v>
      </x:c>
      <x:c r="E10" s="52" t="s">
        <x:v>372</x:v>
      </x:c>
      <x:c r="F10" s="52" t="s">
        <x:v>373</x:v>
      </x:c>
      <x:c r="G10" s="52" t="s">
        <x:v>374</x:v>
      </x:c>
      <x:c r="H10" s="52" t="s">
        <x:v>375</x:v>
      </x:c>
      <x:c r="I10" s="52" t="str">
        <x:v>report_date</x:v>
      </x:c>
      <x:c r="J10" s="2"/>
    </x:row>
    <x:row r="11">
      <x:c r="B11" s="5">
        <x:v>45716</x:v>
      </x:c>
      <x:c r="C11" s="43">
        <x:v>0.29</x:v>
      </x:c>
      <x:c r="D11" s="43">
        <x:v>0.54</x:v>
      </x:c>
      <x:c r="E11" s="43">
        <x:v>0.28</x:v>
      </x:c>
      <x:c r="F11" s="43">
        <x:v>0.54</x:v>
      </x:c>
      <x:c r="G11" s="10">
        <x:v>11033.49</x:v>
      </x:c>
      <x:c r="H11" s="10">
        <x:v>11269</x:v>
      </x:c>
      <x:c r="I11" s="56">
        <x:v>45736</x:v>
      </x:c>
      <x:c r="J11" s="2"/>
    </x:row>
    <x:row r="12">
      <x:c r="B12" s="5">
        <x:v>45808</x:v>
      </x:c>
      <x:c r="C12" s="43">
        <x:v>0.12</x:v>
      </x:c>
      <x:c r="D12" s="43">
        <x:v>0.14</x:v>
      </x:c>
      <x:c r="E12" s="43">
        <x:v>0.12</x:v>
      </x:c>
      <x:c r="F12" s="43">
        <x:v>0.14</x:v>
      </x:c>
      <x:c r="G12" s="10">
        <x:v>10723.43</x:v>
      </x:c>
      <x:c r="H12" s="10">
        <x:v>11097</x:v>
      </x:c>
      <x:c r="I12" s="56">
        <x:v>45834</x:v>
      </x:c>
      <x:c r="J12" s="2"/>
    </x:row>
    <x:row r="13">
      <x:c r="B13" s="5">
        <x:v>45900</x:v>
      </x:c>
      <x:c r="C13" s="43">
        <x:v>0.27</x:v>
      </x:c>
      <x:c r="D13" s="43">
        <x:v>0.49</x:v>
      </x:c>
      <x:c r="E13" s="43">
        <x:v>0.27</x:v>
      </x:c>
      <x:c r="F13" s="43">
        <x:v>0.49</x:v>
      </x:c>
      <x:c r="G13" s="10">
        <x:v>10989.77</x:v>
      </x:c>
      <x:c r="H13" s="10">
        <x:v>11720</x:v>
      </x:c>
      <x:c r="I13" s="56">
        <x:v>45930</x:v>
      </x:c>
      <x:c r="J13" s="2"/>
    </x:row>
    <x:row r="14">
      <x:c r="B14" s="5">
        <x:v>45991</x:v>
      </x:c>
      <x:c r="C14" s="43">
        <x:v>0.38</x:v>
      </x:c>
      <x:c r="D14" s="43">
        <x:v>0.53</x:v>
      </x:c>
      <x:c r="E14" s="43">
        <x:v>0.37</x:v>
      </x:c>
      <x:c r="F14" s="43">
        <x:v>0.53</x:v>
      </x:c>
      <x:c r="G14" s="10">
        <x:v>12208.69</x:v>
      </x:c>
      <x:c r="H14" s="10">
        <x:v>12427</x:v>
      </x:c>
      <x:c r="I14" s="56">
        <x:v>46009</x:v>
      </x:c>
      <x:c r="J14" s="2"/>
    </x:row>
    <x:row r="15">
      <x:c r="B15" s="5">
        <x:v>46081</x:v>
      </x:c>
      <x:c r="C15" s="43">
        <x:v>0.28</x:v>
      </x:c>
      <x:c r="D15" s="43">
        <x:v>0.35</x:v>
      </x:c>
      <x:c r="E15" s="43">
        <x:v>0.28</x:v>
      </x:c>
      <x:c r="F15" s="43">
        <x:v>0.35</x:v>
      </x:c>
      <x:c r="G15" s="10">
        <x:v>11229.43</x:v>
      </x:c>
      <x:c r="H15" s="10">
        <x:v>11269</x:v>
      </x:c>
      <x:c r="I15" s="56">
        <x:v>46112</x:v>
      </x:c>
      <x:c r="J15" s="2"/>
    </x:row>
    <x:row r="16">
      <x:c r="B16" s="5">
        <x:v>46173</x:v>
      </x:c>
      <x:c r="C16" s="43">
        <x:v>0.13</x:v>
      </x:c>
      <x:c r="D16" s="43">
        <x:v>0.2</x:v>
      </x:c>
      <x:c r="E16" s="43">
        <x:v>0.13</x:v>
      </x:c>
      <x:c r="F16" s="43">
        <x:v>0.72</x:v>
      </x:c>
      <x:c r="G16" s="10">
        <x:v>10849.4</x:v>
      </x:c>
      <x:c r="H16" s="10">
        <x:v>10972</x:v>
      </x:c>
      <x:c r="I16" s="56">
        <x:v>46203</x:v>
      </x:c>
      <x:c r="J16" s="2"/>
    </x:row>
    <x:row r="17">
      <x:c r="B17" s="2"/>
      <x:c r="C17" s="2"/>
      <x:c r="D17" s="1"/>
      <x:c r="E17" s="1"/>
      <x:c r="F17" s="1"/>
      <x:c r="G17" s="1"/>
      <x:c r="H17" s="1"/>
      <x:c r="I17" s="3"/>
      <x:c r="J17" s="2"/>
    </x:row>
    <x:row r="18">
      <x:c r="B18" s="2"/>
      <x:c r="C18" s="2"/>
      <x:c r="D18" s="1"/>
      <x:c r="E18" s="1"/>
      <x:c r="F18" s="1"/>
      <x:c r="G18" s="1"/>
      <x:c r="H18" s="1"/>
      <x:c r="I18" s="3"/>
      <x:c r="J18" s="2"/>
    </x:row>
    <x:row r="19">
      <x:c r="B19" s="2"/>
      <x:c r="C19" s="2"/>
      <x:c r="D19" s="1"/>
      <x:c r="E19" s="1"/>
      <x:c r="F19" s="1"/>
      <x:c r="G19" s="1"/>
      <x:c r="H19" s="1"/>
      <x:c r="I19" s="3"/>
      <x:c r="J19" s="2"/>
    </x:row>
    <x:row r="20">
      <x:c r="B20" s="2" t="s">
        <x:v>376</x:v>
      </x:c>
      <x:c r="C20" s="2"/>
      <x:c r="D20" s="1"/>
      <x:c r="E20" s="1"/>
      <x:c r="F20" s="1"/>
      <x:c r="G20" s="1"/>
      <x:c r="H20" s="1"/>
      <x:c r="I20" s="3"/>
      <x:c r="J20" s="2"/>
    </x:row>
    <x:row r="21">
      <x:c r="B21" s="2" t="s">
        <x:v>377</x:v>
      </x:c>
      <x:c r="C21" s="2"/>
      <x:c r="D21" s="1"/>
      <x:c r="E21" s="1"/>
      <x:c r="F21" s="1"/>
      <x:c r="G21" s="1"/>
      <x:c r="H21" s="1"/>
      <x:c r="I21" s="3"/>
      <x:c r="J21" s="2"/>
    </x:row>
    <x:row r="22">
      <x:c r="B22" s="2" t="s">
        <x:v>378</x:v>
      </x:c>
      <x:c r="C22" s="2"/>
      <x:c r="D22" s="1" t="s">
        <x:v>379</x:v>
      </x:c>
      <x:c r="E22" s="1"/>
      <x:c r="F22" s="1"/>
      <x:c r="G22" s="1"/>
      <x:c r="H22" s="1"/>
      <x:c r="I22" s="3"/>
      <x:c r="J22" s="2"/>
    </x:row>
    <x:row r="23">
      <x:c r="B23" s="2" t="s">
        <x:v>380</x:v>
      </x:c>
      <x:c r="C23" s="2"/>
      <x:c r="D23" s="1" t="s">
        <x:v>0</x:v>
      </x:c>
      <x:c r="E23" s="1"/>
      <x:c r="F23" s="1"/>
      <x:c r="G23" s="1"/>
      <x:c r="H23" s="1"/>
      <x:c r="I23" s="3"/>
      <x:c r="J23" s="2"/>
    </x:row>
    <x:row r="24">
      <x:c r="B24" s="2" t="s">
        <x:v>381</x:v>
      </x:c>
      <x:c r="C24" s="2"/>
      <x:c r="D24" s="1" t="s">
        <x:v>32</x:v>
      </x:c>
      <x:c r="E24" s="1"/>
      <x:c r="F24" s="1"/>
      <x:c r="G24" s="1"/>
      <x:c r="H24" s="1"/>
      <x:c r="I24" s="3"/>
      <x:c r="J24" s="2"/>
    </x:row>
    <x:row r="25">
      <x:c r="B25" s="2" t="s">
        <x:v>382</x:v>
      </x:c>
      <x:c r="C25" s="2"/>
      <x:c r="D25" s="58">
        <x:v>291981</x:v>
      </x:c>
      <x:c r="E25" s="1"/>
      <x:c r="F25" s="1"/>
      <x:c r="G25" s="1"/>
      <x:c r="H25" s="1"/>
      <x:c r="I25" s="3"/>
      <x:c r="J25" s="2"/>
    </x:row>
    <x:row r="26">
      <x:c r="B26" s="2" t="s">
        <x:v>383</x:v>
      </x:c>
      <x:c r="C26" s="2"/>
      <x:c r="D26" s="58">
        <x:v>43</x:v>
      </x:c>
      <x:c r="E26" s="1"/>
      <x:c r="F26" s="1"/>
      <x:c r="G26" s="1"/>
      <x:c r="H26" s="1"/>
      <x:c r="I26" s="3"/>
      <x:c r="J26" s="2"/>
    </x:row>
    <x:row r="27">
      <x:c r="B27" s="2" t="s">
        <x:v>384</x:v>
      </x:c>
      <x:c r="C27" s="2"/>
      <x:c r="D27" s="1" t="s">
        <x:v>385</x:v>
      </x:c>
      <x:c r="E27" s="1"/>
      <x:c r="F27" s="1"/>
      <x:c r="G27" s="1"/>
      <x:c r="H27" s="1"/>
      <x:c r="I27" s="3"/>
      <x:c r="J27" s="2"/>
    </x:row>
    <x:row r="28">
      <x:c r="B28" s="2" t="s">
        <x:v>386</x:v>
      </x:c>
      <x:c r="C28" s="2"/>
      <x:c r="D28" s="1" t="s">
        <x:v>387</x:v>
      </x:c>
      <x:c r="E28" s="1"/>
      <x:c r="F28" s="1"/>
      <x:c r="G28" s="1"/>
      <x:c r="H28" s="1"/>
      <x:c r="I28" s="3"/>
      <x:c r="J28" s="2"/>
    </x:row>
    <x:row r="29">
      <x:c r="B29" s="2" t="s">
        <x:v>369</x:v>
      </x:c>
      <x:c r="C29" s="2"/>
      <x:c r="D29" s="57">
        <x:v>46265</x:v>
      </x:c>
      <x:c r="E29" s="1"/>
      <x:c r="F29" s="1"/>
      <x:c r="G29" s="1"/>
      <x:c r="H29" s="1"/>
      <x:c r="I29" s="3"/>
      <x:c r="J29" s="2"/>
    </x:row>
    <x:row r="30">
      <x:c r="B30" s="2" t="s">
        <x:v>388</x:v>
      </x:c>
      <x:c r="C30" s="2"/>
      <x:c r="D30" s="57">
        <x:v>46296</x:v>
      </x:c>
      <x:c r="E30" s="1"/>
      <x:c r="F30" s="1"/>
      <x:c r="G30" s="1"/>
      <x:c r="H30" s="1"/>
      <x:c r="I30" s="3"/>
      <x:c r="J30" s="2"/>
    </x:row>
    <x:row r="31">
      <x:c r="B31" s="2" t="s">
        <x:v>389</x:v>
      </x:c>
      <x:c r="C31" s="2"/>
      <x:c r="D31" s="43">
        <x:v>0.44</x:v>
      </x:c>
      <x:c r="E31" s="1"/>
      <x:c r="F31" s="1"/>
      <x:c r="G31" s="1"/>
      <x:c r="H31" s="1"/>
      <x:c r="I31" s="3"/>
      <x:c r="J31" s="2"/>
    </x:row>
    <x:row r="32">
      <x:c r="B32" s="2" t="s">
        <x:v>390</x:v>
      </x:c>
      <x:c r="C32" s="2"/>
      <x:c r="D32" s="43">
        <x:v>0.44</x:v>
      </x:c>
      <x:c r="E32" s="1"/>
      <x:c r="F32" s="1"/>
      <x:c r="G32" s="1"/>
      <x:c r="H32" s="1"/>
      <x:c r="I32" s="3"/>
      <x:c r="J32" s="2"/>
    </x:row>
    <x:row r="33">
      <x:c r="B33" s="2" t="s">
        <x:v>391</x:v>
      </x:c>
      <x:c r="C33" s="2"/>
      <x:c r="D33" s="43">
        <x:v>0.5</x:v>
      </x:c>
      <x:c r="E33" s="1"/>
      <x:c r="F33" s="1"/>
      <x:c r="G33" s="1"/>
      <x:c r="H33" s="1"/>
      <x:c r="I33" s="3"/>
      <x:c r="J33" s="2"/>
    </x:row>
    <x:row r="34">
      <x:c r="B34" s="2" t="s">
        <x:v>392</x:v>
      </x:c>
      <x:c r="C34" s="2"/>
      <x:c r="D34" s="43">
        <x:v>0.4</x:v>
      </x:c>
      <x:c r="E34" s="1"/>
      <x:c r="F34" s="1"/>
      <x:c r="G34" s="1"/>
      <x:c r="H34" s="1"/>
      <x:c r="I34" s="3"/>
      <x:c r="J34" s="2"/>
    </x:row>
    <x:row r="35">
      <x:c r="B35" s="2" t="s">
        <x:v>393</x:v>
      </x:c>
      <x:c r="C35" s="2"/>
      <x:c r="D35" s="43">
        <x:v>0.03</x:v>
      </x:c>
      <x:c r="E35" s="1"/>
      <x:c r="F35" s="1"/>
      <x:c r="G35" s="1"/>
      <x:c r="H35" s="1"/>
      <x:c r="I35" s="3"/>
      <x:c r="J35" s="2"/>
    </x:row>
    <x:row r="36">
      <x:c r="B36" s="2" t="s">
        <x:v>394</x:v>
      </x:c>
      <x:c r="C36" s="2"/>
      <x:c r="D36" s="58">
        <x:v>17</x:v>
      </x:c>
      <x:c r="E36" s="1"/>
      <x:c r="F36" s="1"/>
      <x:c r="G36" s="1"/>
      <x:c r="H36" s="1"/>
      <x:c r="I36" s="3"/>
      <x:c r="J36" s="2"/>
    </x:row>
    <x:row r="37">
      <x:c r="B37" s="2" t="s">
        <x:v>395</x:v>
      </x:c>
      <x:c r="C37" s="2"/>
      <x:c r="D37" s="1"/>
      <x:c r="E37" s="1"/>
      <x:c r="F37" s="1"/>
      <x:c r="G37" s="1"/>
      <x:c r="H37" s="1"/>
      <x:c r="I37" s="3"/>
      <x:c r="J37" s="2"/>
    </x:row>
    <x:row r="38">
      <x:c r="B38" s="2" t="s">
        <x:v>396</x:v>
      </x:c>
      <x:c r="C38" s="2"/>
      <x:c r="D38" s="1"/>
      <x:c r="E38" s="1"/>
      <x:c r="F38" s="1"/>
      <x:c r="G38" s="1"/>
      <x:c r="H38" s="1"/>
      <x:c r="I38" s="3"/>
      <x:c r="J38" s="2"/>
    </x:row>
    <x:row r="39">
      <x:c r="B39" s="2" t="s">
        <x:v>397</x:v>
      </x:c>
      <x:c r="C39" s="2"/>
      <x:c r="D39" s="1"/>
      <x:c r="E39" s="1"/>
      <x:c r="F39" s="1"/>
      <x:c r="G39" s="1"/>
      <x:c r="H39" s="1"/>
      <x:c r="I39" s="3"/>
      <x:c r="J39" s="2"/>
    </x:row>
    <x:row r="40">
      <x:c r="B40" s="2" t="s">
        <x:v>398</x:v>
      </x:c>
      <x:c r="C40" s="2"/>
      <x:c r="D40" s="43">
        <x:v>0.44</x:v>
      </x:c>
      <x:c r="E40" s="1"/>
      <x:c r="F40" s="1"/>
      <x:c r="G40" s="1"/>
      <x:c r="H40" s="1"/>
      <x:c r="I40" s="3"/>
      <x:c r="J40" s="2"/>
    </x:row>
    <x:row r="41">
      <x:c r="B41" s="2" t="s">
        <x:v>399</x:v>
      </x:c>
      <x:c r="C41" s="2"/>
      <x:c r="D41" s="43">
        <x:v>0.44</x:v>
      </x:c>
      <x:c r="E41" s="1"/>
      <x:c r="F41" s="1"/>
      <x:c r="G41" s="1"/>
      <x:c r="H41" s="1"/>
      <x:c r="I41" s="3"/>
      <x:c r="J41" s="2"/>
    </x:row>
    <x:row r="42">
      <x:c r="B42" s="2" t="s">
        <x:v>400</x:v>
      </x:c>
      <x:c r="C42" s="2"/>
      <x:c r="D42" s="43">
        <x:v>0.5</x:v>
      </x:c>
      <x:c r="E42" s="1"/>
      <x:c r="F42" s="1"/>
      <x:c r="G42" s="1"/>
      <x:c r="H42" s="1"/>
      <x:c r="I42" s="3"/>
      <x:c r="J42" s="2"/>
    </x:row>
    <x:row r="43">
      <x:c r="B43" s="2" t="s">
        <x:v>401</x:v>
      </x:c>
      <x:c r="C43" s="2"/>
      <x:c r="D43" s="43">
        <x:v>0.38</x:v>
      </x:c>
      <x:c r="E43" s="1"/>
      <x:c r="F43" s="1"/>
      <x:c r="G43" s="1"/>
      <x:c r="H43" s="1"/>
      <x:c r="I43" s="3"/>
      <x:c r="J43" s="2"/>
    </x:row>
    <x:row r="44">
      <x:c r="B44" s="2" t="s">
        <x:v>402</x:v>
      </x:c>
      <x:c r="C44" s="2"/>
      <x:c r="D44" s="43">
        <x:v>0.03</x:v>
      </x:c>
      <x:c r="E44" s="1"/>
      <x:c r="F44" s="1"/>
      <x:c r="G44" s="1"/>
      <x:c r="H44" s="1"/>
      <x:c r="I44" s="3"/>
      <x:c r="J44" s="2"/>
    </x:row>
    <x:row r="45">
      <x:c r="B45" s="2" t="s">
        <x:v>403</x:v>
      </x:c>
      <x:c r="C45" s="2"/>
      <x:c r="D45" s="58">
        <x:v>23</x:v>
      </x:c>
      <x:c r="E45" s="1"/>
      <x:c r="F45" s="1"/>
      <x:c r="G45" s="1"/>
      <x:c r="H45" s="1"/>
      <x:c r="I45" s="3"/>
      <x:c r="J45" s="2"/>
    </x:row>
    <x:row r="46">
      <x:c r="B46" s="2" t="s">
        <x:v>404</x:v>
      </x:c>
      <x:c r="C46" s="2"/>
      <x:c r="D46" s="1"/>
      <x:c r="E46" s="1"/>
      <x:c r="F46" s="1"/>
      <x:c r="G46" s="1"/>
      <x:c r="H46" s="1"/>
      <x:c r="I46" s="3"/>
      <x:c r="J46" s="2"/>
    </x:row>
    <x:row r="47">
      <x:c r="B47" s="2" t="s">
        <x:v>405</x:v>
      </x:c>
      <x:c r="C47" s="2"/>
      <x:c r="D47" s="1"/>
      <x:c r="E47" s="1"/>
      <x:c r="F47" s="1"/>
      <x:c r="G47" s="1"/>
      <x:c r="H47" s="1"/>
      <x:c r="I47" s="3"/>
      <x:c r="J47" s="2"/>
    </x:row>
    <x:row r="48">
      <x:c r="B48" s="2" t="s">
        <x:v>406</x:v>
      </x:c>
      <x:c r="C48" s="2"/>
      <x:c r="D48" s="10">
        <x:v>11328.63</x:v>
      </x:c>
      <x:c r="E48" s="1"/>
      <x:c r="F48" s="1"/>
      <x:c r="G48" s="1"/>
      <x:c r="H48" s="1"/>
      <x:c r="I48" s="3"/>
      <x:c r="J48" s="2"/>
    </x:row>
    <x:row r="49">
      <x:c r="B49" s="2" t="s">
        <x:v>407</x:v>
      </x:c>
      <x:c r="C49" s="2"/>
      <x:c r="D49" s="10">
        <x:v>11341.12</x:v>
      </x:c>
      <x:c r="E49" s="1"/>
      <x:c r="F49" s="1"/>
      <x:c r="G49" s="1"/>
      <x:c r="H49" s="1"/>
      <x:c r="I49" s="3"/>
      <x:c r="J49" s="2"/>
    </x:row>
    <x:row r="50">
      <x:c r="B50" s="2" t="s">
        <x:v>408</x:v>
      </x:c>
      <x:c r="C50" s="2"/>
      <x:c r="D50" s="10">
        <x:v>11537</x:v>
      </x:c>
      <x:c r="E50" s="1"/>
      <x:c r="F50" s="1"/>
      <x:c r="G50" s="1"/>
      <x:c r="H50" s="1"/>
      <x:c r="I50" s="3"/>
      <x:c r="J50" s="2"/>
    </x:row>
    <x:row r="51">
      <x:c r="B51" s="2" t="s">
        <x:v>409</x:v>
      </x:c>
      <x:c r="C51" s="2"/>
      <x:c r="D51" s="10">
        <x:v>11050</x:v>
      </x:c>
      <x:c r="E51" s="1"/>
      <x:c r="F51" s="1"/>
      <x:c r="G51" s="1"/>
      <x:c r="H51" s="1"/>
      <x:c r="I51" s="3"/>
      <x:c r="J51" s="2"/>
    </x:row>
    <x:row r="52">
      <x:c r="B52" s="2" t="s">
        <x:v>410</x:v>
      </x:c>
      <x:c r="C52" s="2"/>
      <x:c r="D52" s="10">
        <x:v>102.3</x:v>
      </x:c>
      <x:c r="E52" s="1"/>
      <x:c r="F52" s="1"/>
      <x:c r="G52" s="1"/>
      <x:c r="H52" s="1"/>
      <x:c r="I52" s="3"/>
      <x:c r="J52" s="2"/>
    </x:row>
    <x:row r="53">
      <x:c r="B53" s="2" t="s">
        <x:v>411</x:v>
      </x:c>
      <x:c r="C53" s="2"/>
      <x:c r="D53" s="58">
        <x:v>28</x:v>
      </x:c>
      <x:c r="E53" s="1"/>
      <x:c r="F53" s="1"/>
      <x:c r="G53" s="1"/>
      <x:c r="H53" s="1"/>
      <x:c r="I53" s="3"/>
      <x:c r="J53" s="2"/>
    </x:row>
    <x:row r="54">
      <x:c r="B54" s="2" t="s">
        <x:v>412</x:v>
      </x:c>
      <x:c r="C54" s="2"/>
      <x:c r="D54" s="10">
        <x:v>11016.8</x:v>
      </x:c>
      <x:c r="E54" s="1"/>
      <x:c r="F54" s="1"/>
      <x:c r="G54" s="1"/>
      <x:c r="H54" s="1"/>
      <x:c r="I54" s="3"/>
      <x:c r="J54" s="2"/>
    </x:row>
    <x:row r="55">
      <x:c r="B55" s="2" t="s">
        <x:v>413</x:v>
      </x:c>
      <x:c r="C55" s="2"/>
      <x:c r="D55" s="10">
        <x:v>11602.8</x:v>
      </x:c>
      <x:c r="E55" s="1"/>
      <x:c r="F55" s="1"/>
      <x:c r="G55" s="1"/>
      <x:c r="H55" s="1"/>
      <x:c r="I55" s="3"/>
      <x:c r="J55" s="2"/>
    </x:row>
    <x:row r="56">
      <x:c r="B56" s="2" t="s">
        <x:v>414</x:v>
      </x:c>
      <x:c r="C56" s="2"/>
      <x:c r="D56" s="10">
        <x:v>990.16</x:v>
      </x:c>
      <x:c r="E56" s="1"/>
      <x:c r="F56" s="1"/>
      <x:c r="G56" s="1"/>
      <x:c r="H56" s="1"/>
      <x:c r="I56" s="3"/>
      <x:c r="J56" s="2"/>
    </x:row>
    <x:row r="57">
      <x:c r="B57" s="2" t="s">
        <x:v>415</x:v>
      </x:c>
      <x:c r="C57" s="2"/>
      <x:c r="D57" s="10">
        <x:v>802.7</x:v>
      </x:c>
      <x:c r="E57" s="1"/>
      <x:c r="F57" s="1"/>
      <x:c r="G57" s="1"/>
      <x:c r="H57" s="1"/>
      <x:c r="I57" s="3"/>
      <x:c r="J57" s="2"/>
    </x:row>
    <x:row r="58">
      <x:c r="B58" s="2" t="s">
        <x:v>416</x:v>
      </x:c>
      <x:c r="C58" s="2"/>
      <x:c r="D58" s="10">
        <x:v>654.36</x:v>
      </x:c>
      <x:c r="E58" s="1"/>
      <x:c r="F58" s="1"/>
      <x:c r="G58" s="1"/>
      <x:c r="H58" s="1"/>
      <x:c r="I58" s="3"/>
      <x:c r="J58" s="2"/>
    </x:row>
    <x:row r="59">
      <x:c r="B59" s="2" t="s">
        <x:v>417</x:v>
      </x:c>
      <x:c r="C59" s="2"/>
      <x:c r="D59" s="10">
        <x:v>653.35</x:v>
      </x:c>
      <x:c r="E59" s="1"/>
      <x:c r="F59" s="1"/>
      <x:c r="G59" s="1"/>
      <x:c r="H59" s="1"/>
      <x:c r="I59" s="3"/>
      <x:c r="J59" s="2"/>
    </x:row>
    <x:row r="60">
      <x:c r="B60" s="2" t="s">
        <x:v>418</x:v>
      </x:c>
      <x:c r="C60" s="2"/>
      <x:c r="D60" s="10">
        <x:v>42.41</x:v>
      </x:c>
      <x:c r="E60" s="1"/>
      <x:c r="F60" s="1"/>
      <x:c r="G60" s="1"/>
      <x:c r="H60" s="1"/>
      <x:c r="I60" s="3"/>
      <x:c r="J60" s="2"/>
    </x:row>
    <x:row r="61">
      <x:c r="B61" s="2" t="s">
        <x:v>419</x:v>
      </x:c>
      <x:c r="C61" s="2"/>
      <x:c r="D61" s="10">
        <x:v>20.61</x:v>
      </x:c>
      <x:c r="E61" s="1"/>
      <x:c r="F61" s="1"/>
      <x:c r="G61" s="1"/>
      <x:c r="H61" s="1"/>
      <x:c r="I61" s="3"/>
      <x:c r="J61" s="2"/>
    </x:row>
    <x:row r="62">
      <x:c r="B62" s="2" t="s">
        <x:v>420</x:v>
      </x:c>
      <x:c r="C62" s="2"/>
      <x:c r="D62" s="10">
        <x:v>-193.75</x:v>
      </x:c>
      <x:c r="E62" s="1"/>
      <x:c r="F62" s="1"/>
      <x:c r="G62" s="1"/>
      <x:c r="H62" s="1"/>
      <x:c r="I62" s="3"/>
      <x:c r="J62" s="2"/>
    </x:row>
    <x:row r="63">
      <x:c r="B63" s="2" t="s">
        <x:v>421</x:v>
      </x:c>
      <x:c r="C63" s="2"/>
      <x:c r="D63" s="10">
        <x:v>1555.55</x:v>
      </x:c>
      <x:c r="E63" s="1"/>
      <x:c r="F63" s="1"/>
      <x:c r="G63" s="1"/>
      <x:c r="H63" s="1"/>
      <x:c r="I63" s="3"/>
      <x:c r="J63" s="2"/>
    </x:row>
    <x:row r="64">
      <x:c r="B64" s="2" t="s">
        <x:v>422</x:v>
      </x:c>
      <x:c r="C64" s="2"/>
      <x:c r="D64" s="10">
        <x:v>1660.97</x:v>
      </x:c>
      <x:c r="E64" s="1"/>
      <x:c r="F64" s="1"/>
      <x:c r="G64" s="1"/>
      <x:c r="H64" s="1"/>
      <x:c r="I64" s="3"/>
      <x:c r="J64" s="2"/>
    </x:row>
    <x:row r="65">
      <x:c r="B65" s="2" t="s">
        <x:v>423</x:v>
      </x:c>
      <x:c r="C65" s="2"/>
      <x:c r="D65" s="10">
        <x:v>196.3</x:v>
      </x:c>
      <x:c r="E65" s="1"/>
      <x:c r="F65" s="1"/>
      <x:c r="G65" s="1"/>
      <x:c r="H65" s="1"/>
      <x:c r="I65" s="3"/>
      <x:c r="J65" s="2"/>
    </x:row>
    <x:row r="66">
      <x:c r="B66" s="2" t="s">
        <x:v>424</x:v>
      </x:c>
      <x:c r="C66" s="2"/>
      <x:c r="D66" s="1" t="s">
        <x:v>425</x:v>
      </x:c>
      <x:c r="E66" s="1"/>
      <x:c r="F66" s="1"/>
      <x:c r="G66" s="1"/>
      <x:c r="H66" s="1"/>
      <x:c r="I66" s="3"/>
      <x:c r="J66" s="2"/>
    </x:row>
    <x:row r="67">
      <x:c r="B67" s="2" t="s">
        <x:v>426</x:v>
      </x:c>
      <x:c r="C67" s="2"/>
      <x:c r="D67" s="10">
        <x:v>2.74</x:v>
      </x:c>
      <x:c r="E67" s="1"/>
      <x:c r="F67" s="1"/>
      <x:c r="G67" s="1"/>
      <x:c r="H67" s="1"/>
      <x:c r="I67" s="3"/>
      <x:c r="J67" s="2"/>
    </x:row>
    <x:row r="68">
      <x:c r="B68" s="2" t="s">
        <x:v>427</x:v>
      </x:c>
      <x:c r="C68" s="2"/>
      <x:c r="D68" s="10">
        <x:v>35.99</x:v>
      </x:c>
      <x:c r="E68" s="1"/>
      <x:c r="F68" s="1"/>
      <x:c r="G68" s="1"/>
      <x:c r="H68" s="1"/>
      <x:c r="I68" s="3"/>
      <x:c r="J68" s="2"/>
    </x:row>
    <x:row r="69">
      <x:c r="B69" s="2" t="s">
        <x:v>428</x:v>
      </x:c>
      <x:c r="C69" s="2"/>
      <x:c r="D69" s="1" t="s">
        <x:v>429</x:v>
      </x:c>
      <x:c r="E69" s="1"/>
      <x:c r="F69" s="1"/>
      <x:c r="G69" s="1"/>
      <x:c r="H69" s="1"/>
      <x:c r="I69" s="3"/>
      <x:c r="J69" s="2"/>
    </x:row>
    <x:row r="70">
      <x:c r="B70" s="2"/>
      <x:c r="C70" s="2"/>
      <x:c r="D70" s="1"/>
      <x:c r="E70" s="1"/>
      <x:c r="F70" s="1"/>
      <x:c r="G70" s="1"/>
      <x:c r="H70" s="1"/>
      <x:c r="I70" s="3"/>
      <x:c r="J70" s="2"/>
    </x:row>
    <x:row r="71">
      <x:c r="B71" s="2"/>
      <x:c r="C71" s="2"/>
      <x:c r="D71" s="1"/>
      <x:c r="E71" s="1"/>
      <x:c r="F71" s="1"/>
      <x:c r="G71" s="1"/>
      <x:c r="H71" s="1"/>
      <x:c r="I71" s="3"/>
      <x:c r="J71" s="2"/>
    </x:row>
    <x:row r="72">
      <x:c r="B72" s="2" t="s">
        <x:v>357</x:v>
      </x:c>
      <x:c r="C72" s="2"/>
      <x:c r="D72" s="1" t="s">
        <x:v>358</x:v>
      </x:c>
      <x:c r="E72" s="1"/>
      <x:c r="F72" s="1"/>
      <x:c r="G72" s="1"/>
      <x:c r="H72" s="1"/>
      <x:c r="I72" s="3"/>
      <x:c r="J72" s="2"/>
    </x:row>
    <x:row r="73">
      <x:c r="B73" s="2" t="s">
        <x:v>359</x:v>
      </x:c>
      <x:c r="C73" s="2"/>
      <x:c r="D73" s="1" t="s">
        <x:v>360</x:v>
      </x:c>
      <x:c r="E73" s="1"/>
      <x:c r="F73" s="1"/>
      <x:c r="G73" s="1"/>
      <x:c r="H73" s="1"/>
      <x:c r="I73" s="3"/>
      <x:c r="J73" s="2"/>
    </x:row>
    <x:row r="74">
      <x:c r="B74" s="2"/>
      <x:c r="C74" s="2"/>
      <x:c r="D74" s="1"/>
      <x:c r="E74" s="1"/>
      <x:c r="F74" s="1"/>
      <x:c r="G74" s="1"/>
      <x:c r="H74" s="1"/>
      <x:c r="I74" s="3"/>
      <x:c r="J74" s="2"/>
    </x:row>
    <x:row r="75">
      <x:c r="B75" s="2"/>
      <x:c r="C75" s="2"/>
      <x:c r="D75" s="1"/>
      <x:c r="E75" s="1"/>
      <x:c r="F75" s="1"/>
      <x:c r="G75" s="1"/>
      <x:c r="H75" s="1"/>
      <x:c r="I75" s="3"/>
      <x:c r="J75" s="2"/>
    </x:row>
    <x:row r="77">
      <x:c r="B77" s="2" t="s">
        <x:v>430</x:v>
      </x:c>
      <x:c r="C77" s="2"/>
      <x:c r="D77" s="2"/>
      <x:c r="E77" s="2"/>
      <x:c r="F77" s="2"/>
      <x:c r="G77" s="2"/>
    </x:row>
    <x:row r="78">
      <x:c r="B78" s="2" t="s">
        <x:v>431</x:v>
      </x:c>
      <x:c r="C78" s="2"/>
      <x:c r="D78" s="2">
        <x:v>47.21</x:v>
      </x:c>
      <x:c r="E78" s="2"/>
      <x:c r="F78" s="2"/>
      <x:c r="G78" s="2"/>
    </x:row>
    <x:row r="79">
      <x:c r="B79" s="2" t="s">
        <x:v>432</x:v>
      </x:c>
      <x:c r="C79" s="2"/>
      <x:c r="D79" s="2">
        <x:v>44.8</x:v>
      </x:c>
      <x:c r="E79" s="2"/>
      <x:c r="F79" s="2"/>
      <x:c r="G79" s="2"/>
    </x:row>
    <x:row r="80">
      <x:c r="B80" s="2" t="s">
        <x:v>433</x:v>
      </x:c>
      <x:c r="C80" s="2"/>
      <x:c r="D80" s="2">
        <x:v>94</x:v>
      </x:c>
      <x:c r="E80" s="2"/>
      <x:c r="F80" s="2"/>
      <x:c r="G80" s="2"/>
    </x:row>
    <x:row r="81">
      <x:c r="B81" s="2" t="s">
        <x:v>434</x:v>
      </x:c>
      <x:c r="C81" s="2"/>
      <x:c r="D81" s="2">
        <x:v>23</x:v>
      </x:c>
      <x:c r="E81" s="2"/>
      <x:c r="F81" s="2"/>
      <x:c r="G81" s="2"/>
    </x:row>
    <x:row r="82">
      <x:c r="B82" s="2" t="s">
        <x:v>435</x:v>
      </x:c>
      <x:c r="C82" s="2"/>
      <x:c r="D82" s="2">
        <x:v>12.89</x:v>
      </x:c>
      <x:c r="E82" s="2"/>
      <x:c r="F82" s="2"/>
      <x:c r="G82" s="2"/>
    </x:row>
    <x:row r="83">
      <x:c r="B83" s="2" t="s">
        <x:v>436</x:v>
      </x:c>
      <x:c r="C83" s="2"/>
      <x:c r="D83" s="2">
        <x:v>36</x:v>
      </x:c>
      <x:c r="E83" s="2"/>
      <x:c r="F83" s="2"/>
      <x:c r="G83" s="2"/>
    </x:row>
    <x:row r="84">
      <x:c r="B84" s="2"/>
      <x:c r="C84" s="2"/>
      <x:c r="D84" s="2"/>
      <x:c r="E84" s="2"/>
      <x:c r="F84" s="2"/>
      <x:c r="G84" s="2"/>
    </x:row>
    <x:row r="85">
      <x:c r="B85" s="2"/>
      <x:c r="C85" s="2"/>
      <x:c r="D85" s="2"/>
      <x:c r="E85" s="2"/>
      <x:c r="F85" s="2"/>
      <x:c r="G85" s="2"/>
    </x:row>
    <x:row r="86">
      <x:c r="B86" s="2"/>
      <x:c r="C86" s="2"/>
      <x:c r="D86" s="2"/>
      <x:c r="E86" s="2"/>
      <x:c r="F86" s="2"/>
      <x:c r="G86" s="2"/>
    </x:row>
    <x:row r="87">
      <x:c r="B87" s="2" t="s">
        <x:v>437</x:v>
      </x:c>
      <x:c r="C87" s="2"/>
      <x:c r="D87" s="2"/>
      <x:c r="E87" s="2"/>
      <x:c r="F87" s="2"/>
      <x:c r="G87" s="2"/>
    </x:row>
    <x:row r="88">
      <x:c r="B88" s="2" t="s">
        <x:v>438</x:v>
      </x:c>
      <x:c r="C88" s="2"/>
      <x:c r="D88" s="53" t="s">
        <x:v>439</x:v>
      </x:c>
      <x:c r="E88" s="53" t="s">
        <x:v>440</x:v>
      </x:c>
      <x:c r="F88" s="53" t="s">
        <x:v>441</x:v>
      </x:c>
      <x:c r="G88" s="53" t="s">
        <x:v>442</x:v>
      </x:c>
    </x:row>
    <x:row r="89">
      <x:c r="B89" s="2"/>
      <x:c r="C89" s="2"/>
      <x:c r="D89" s="2"/>
      <x:c r="E89" s="2"/>
      <x:c r="F89" s="2"/>
      <x:c r="G89" s="2"/>
    </x:row>
    <x:row r="90">
      <x:c r="B90" s="2" t="s">
        <x:v>189</x:v>
      </x:c>
      <x:c r="C90" s="2"/>
      <x:c r="D90" s="10">
        <x:v>190</x:v>
      </x:c>
      <x:c r="E90" s="10">
        <x:v>369</x:v>
      </x:c>
      <x:c r="F90" s="10">
        <x:v>554</x:v>
      </x:c>
      <x:c r="G90" s="10">
        <x:v>747</x:v>
      </x:c>
    </x:row>
    <x:row r="91">
      <x:c r="B91" s="2" t="s">
        <x:v>190</x:v>
      </x:c>
      <x:c r="C91" s="2"/>
      <x:c r="D91" s="10">
        <x:v>-25</x:v>
      </x:c>
      <x:c r="E91" s="10">
        <x:v>-68</x:v>
      </x:c>
      <x:c r="F91" s="10">
        <x:v>-132</x:v>
      </x:c>
      <x:c r="G91" s="10">
        <x:v>-96</x:v>
      </x:c>
    </x:row>
    <x:row r="92">
      <x:c r="B92" s="2" t="s">
        <x:v>191</x:v>
      </x:c>
      <x:c r="C92" s="2"/>
      <x:c r="D92" s="10">
        <x:v>185</x:v>
      </x:c>
      <x:c r="E92" s="10">
        <x:v>361</x:v>
      </x:c>
      <x:c r="F92" s="10">
        <x:v>555</x:v>
      </x:c>
      <x:c r="G92" s="10">
        <x:v>715</x:v>
      </x:c>
    </x:row>
    <x:row r="93">
      <x:c r="B93" s="2" t="s">
        <x:v>192</x:v>
      </x:c>
      <x:c r="C93" s="2"/>
      <x:c r="D93" s="10">
        <x:v>8</x:v>
      </x:c>
      <x:c r="E93" s="10">
        <x:v>9</x:v>
      </x:c>
      <x:c r="F93" s="10">
        <x:v>40</x:v>
      </x:c>
      <x:c r="G93" s="10">
        <x:v>50</x:v>
      </x:c>
    </x:row>
    <x:row r="94">
      <x:c r="B94" s="2" t="s">
        <x:v>193</x:v>
      </x:c>
      <x:c r="C94" s="2"/>
      <x:c r="D94" s="10">
        <x:v>34</x:v>
      </x:c>
      <x:c r="E94" s="10">
        <x:v>54</x:v>
      </x:c>
      <x:c r="F94" s="10">
        <x:v>1</x:v>
      </x:c>
      <x:c r="G94" s="10">
        <x:v>22</x:v>
      </x:c>
    </x:row>
    <x:row r="95">
      <x:c r="B95" s="2" t="s">
        <x:v>194</x:v>
      </x:c>
      <x:c r="C95" s="2"/>
      <x:c r="D95" s="10">
        <x:v>-215</x:v>
      </x:c>
      <x:c r="E95" s="10">
        <x:v>-1021</x:v>
      </x:c>
      <x:c r="F95" s="10">
        <x:v>-623</x:v>
      </x:c>
      <x:c r="G95" s="10">
        <x:v>-1207</x:v>
      </x:c>
    </x:row>
    <x:row r="96">
      <x:c r="B96" s="2" t="s">
        <x:v>195</x:v>
      </x:c>
      <x:c r="C96" s="2"/>
      <x:c r="D96" s="10">
        <x:v>-610</x:v>
      </x:c>
      <x:c r="E96" s="10">
        <x:v>-257</x:v>
      </x:c>
      <x:c r="F96" s="10">
        <x:v>24</x:v>
      </x:c>
      <x:c r="G96" s="10">
        <x:v>-31</x:v>
      </x:c>
    </x:row>
    <x:row r="97">
      <x:c r="B97" s="2" t="s">
        <x:v>443</x:v>
      </x:c>
      <x:c r="C97" s="2"/>
      <x:c r="D97" s="10">
        <x:v>-165</x:v>
      </x:c>
      <x:c r="E97" s="10">
        <x:v>111</x:v>
      </x:c>
      <x:c r="F97" s="10">
        <x:v>260</x:v>
      </x:c>
      <x:c r="G97" s="10">
        <x:v>519</x:v>
      </x:c>
    </x:row>
    <x:row r="98">
      <x:c r="B98" s="2" t="s">
        <x:v>444</x:v>
      </x:c>
      <x:c r="C98" s="2"/>
      <x:c r="D98" s="10">
        <x:v>93</x:v>
      </x:c>
      <x:c r="E98" s="10">
        <x:v>-276</x:v>
      </x:c>
      <x:c r="F98" s="10">
        <x:v>-1487</x:v>
      </x:c>
      <x:c r="G98" s="10">
        <x:v>-959</x:v>
      </x:c>
    </x:row>
    <x:row r="99">
      <x:c r="B99" s="2" t="s">
        <x:v>200</x:v>
      </x:c>
      <x:c r="C99" s="2"/>
      <x:c r="D99" s="10">
        <x:v>-355</x:v>
      </x:c>
      <x:c r="E99" s="10">
        <x:v>-636</x:v>
      </x:c>
      <x:c r="F99" s="10">
        <x:v>-889</x:v>
      </x:c>
      <x:c r="G99" s="10">
        <x:v>-1316</x:v>
      </x:c>
    </x:row>
    <x:row r="100">
      <x:c r="B100" s="2" t="s">
        <x:v>201</x:v>
      </x:c>
      <x:c r="C100" s="2"/>
      <x:c r="D100" s="10">
        <x:v>209</x:v>
      </x:c>
      <x:c r="E100" s="10">
        <x:v>395</x:v>
      </x:c>
      <x:c r="F100" s="10">
        <x:v>478</x:v>
      </x:c>
      <x:c r="G100" s="10">
        <x:v>556</x:v>
      </x:c>
    </x:row>
    <x:row r="101">
      <x:c r="B101" s="2" t="s">
        <x:v>202</x:v>
      </x:c>
      <x:c r="C101" s="2"/>
      <x:c r="D101" s="10">
        <x:v>294</x:v>
      </x:c>
      <x:c r="E101" s="10">
        <x:v>536</x:v>
      </x:c>
      <x:c r="F101" s="10">
        <x:v>744</x:v>
      </x:c>
      <x:c r="G101" s="10">
        <x:v>1021</x:v>
      </x:c>
    </x:row>
    <x:row r="102">
      <x:c r="B102" s="2" t="s">
        <x:v>203</x:v>
      </x:c>
      <x:c r="C102" s="2"/>
      <x:c r="D102" s="10">
        <x:v>-207</x:v>
      </x:c>
      <x:c r="E102" s="10">
        <x:v>-400</x:v>
      </x:c>
      <x:c r="F102" s="10">
        <x:v>-546</x:v>
      </x:c>
      <x:c r="G102" s="10">
        <x:v>-684</x:v>
      </x:c>
    </x:row>
    <x:row r="103">
      <x:c r="B103" s="2" t="s">
        <x:v>204</x:v>
      </x:c>
      <x:c r="C103" s="2"/>
      <x:c r="D103" s="10">
        <x:v>0</x:v>
      </x:c>
      <x:c r="E103" s="10">
        <x:v>-3</x:v>
      </x:c>
      <x:c r="F103" s="10">
        <x:v>-63</x:v>
      </x:c>
      <x:c r="G103" s="10">
        <x:v>-65</x:v>
      </x:c>
    </x:row>
    <x:row r="104">
      <x:c r="B104" s="2" t="s">
        <x:v>206</x:v>
      </x:c>
      <x:c r="C104" s="2"/>
      <x:c r="D104" s="10">
        <x:v>-1</x:v>
      </x:c>
      <x:c r="E104" s="10">
        <x:v>-4</x:v>
      </x:c>
      <x:c r="F104" s="10">
        <x:v>-4</x:v>
      </x:c>
      <x:c r="G104" s="10">
        <x:v>0</x:v>
      </x:c>
    </x:row>
    <x:row r="105">
      <x:c r="B105" s="2" t="s">
        <x:v>207</x:v>
      </x:c>
      <x:c r="C105" s="2"/>
      <x:c r="D105" s="10">
        <x:v>0</x:v>
      </x:c>
      <x:c r="E105" s="10">
        <x:v>0</x:v>
      </x:c>
      <x:c r="F105" s="10">
        <x:v>0</x:v>
      </x:c>
      <x:c r="G105" s="10">
        <x:v>0</x:v>
      </x:c>
    </x:row>
    <x:row r="106">
      <x:c r="B106" s="2" t="s">
        <x:v>445</x:v>
      </x:c>
      <x:c r="C106" s="2"/>
      <x:c r="D106" s="10">
        <x:v>127</x:v>
      </x:c>
      <x:c r="E106" s="10">
        <x:v>234</x:v>
      </x:c>
      <x:c r="F106" s="10">
        <x:v>251</x:v>
      </x:c>
      <x:c r="G106" s="10">
        <x:v>354</x:v>
      </x:c>
    </x:row>
    <x:row r="107">
      <x:c r="B107" s="2" t="s">
        <x:v>208</x:v>
      </x:c>
      <x:c r="C107" s="2"/>
      <x:c r="D107" s="10">
        <x:v>-126</x:v>
      </x:c>
      <x:c r="E107" s="10">
        <x:v>-146</x:v>
      </x:c>
      <x:c r="F107" s="10">
        <x:v>-146</x:v>
      </x:c>
      <x:c r="G107" s="10">
        <x:v>-146</x:v>
      </x:c>
    </x:row>
    <x:row r="108">
      <x:c r="B108" s="2" t="s">
        <x:v>209</x:v>
      </x:c>
      <x:c r="C108" s="2"/>
      <x:c r="D108" s="10">
        <x:v>-591</x:v>
      </x:c>
      <x:c r="E108" s="10">
        <x:v>-1189</x:v>
      </x:c>
      <x:c r="F108" s="10">
        <x:v>-1798</x:v>
      </x:c>
      <x:c r="G108" s="10">
        <x:v>-2407</x:v>
      </x:c>
    </x:row>
    <x:row r="109">
      <x:c r="B109" s="2" t="s">
        <x:v>210</x:v>
      </x:c>
      <x:c r="C109" s="2"/>
      <x:c r="D109" s="10">
        <x:v>-7</x:v>
      </x:c>
      <x:c r="E109" s="10">
        <x:v>-72</x:v>
      </x:c>
      <x:c r="F109" s="10">
        <x:v>-81</x:v>
      </x:c>
      <x:c r="G109" s="10">
        <x:v>-93</x:v>
      </x:c>
    </x:row>
    <x:row r="110">
      <x:c r="B110" s="2" t="s">
        <x:v>212</x:v>
      </x:c>
      <x:c r="C110" s="2"/>
      <x:c r="D110" s="10">
        <x:v>-5</x:v>
      </x:c>
      <x:c r="E110" s="10">
        <x:v>-6</x:v>
      </x:c>
      <x:c r="F110" s="10">
        <x:v>19</x:v>
      </x:c>
      <x:c r="G110" s="10">
        <x:v>11</x:v>
      </x:c>
    </x:row>
    <x:row r="111">
      <x:c r="B111" s="2"/>
      <x:c r="C111" s="2"/>
      <x:c r="D111" s="2"/>
      <x:c r="E111" s="2"/>
      <x:c r="F111" s="2"/>
      <x:c r="G111" s="2"/>
    </x:row>
    <x:row r="112">
      <x:c r="B112" s="2"/>
      <x:c r="C112" s="2"/>
      <x:c r="D112" s="2"/>
      <x:c r="E112" s="2"/>
      <x:c r="F112" s="2"/>
      <x:c r="G112" s="2"/>
    </x:row>
    <x:row r="113">
      <x:c r="B113" s="2"/>
      <x:c r="C113" s="2"/>
      <x:c r="D113" s="2"/>
      <x:c r="E113" s="2"/>
      <x:c r="F113" s="2"/>
      <x:c r="G113" s="2"/>
    </x:row>
    <x:row r="114">
      <x:c r="B114" s="2"/>
      <x:c r="C114" s="2"/>
      <x:c r="D114" s="2"/>
      <x:c r="E114" s="2"/>
      <x:c r="F114" s="2"/>
      <x:c r="G114" s="2"/>
    </x:row>
    <x:row r="115">
      <x:c r="B115" s="2"/>
      <x:c r="C115" s="2"/>
      <x:c r="D115" s="2"/>
      <x:c r="E115" s="2"/>
      <x:c r="F115" s="2"/>
      <x:c r="G115" s="2"/>
    </x:row>
    <x:row r="116">
      <x:c r="B116" s="2"/>
      <x:c r="C116" s="2"/>
      <x:c r="D116" s="2"/>
      <x:c r="E116" s="2"/>
      <x:c r="F116" s="2"/>
      <x:c r="G116" s="2"/>
    </x:row>
    <x:row r="117">
      <x:c r="B117" s="2"/>
      <x:c r="C117" s="2"/>
      <x:c r="D117" s="2"/>
      <x:c r="E117" s="2"/>
      <x:c r="F117" s="2"/>
      <x:c r="G117" s="2"/>
    </x:row>
    <x:row r="118">
      <x:c r="B118" s="2" t="s">
        <x:v>446</x:v>
      </x:c>
      <x:c r="C118" s="2"/>
      <x:c r="D118" s="2"/>
      <x:c r="E118" s="2"/>
      <x:c r="F118" s="2"/>
      <x:c r="G118" s="2"/>
    </x:row>
    <x:row r="119">
      <x:c r="B119" s="2"/>
      <x:c r="C119" s="2"/>
      <x:c r="D119" s="2"/>
      <x:c r="E119" s="2"/>
      <x:c r="F119" s="2"/>
      <x:c r="G119" s="2"/>
    </x:row>
    <x:row r="120">
      <x:c r="B120" s="2" t="s">
        <x:v>447</x:v>
      </x:c>
      <x:c r="C120" s="2"/>
      <x:c r="D120" s="10">
        <x:v>11720</x:v>
      </x:c>
      <x:c r="E120" s="10">
        <x:v>12427</x:v>
      </x:c>
      <x:c r="F120" s="10">
        <x:v>11279</x:v>
      </x:c>
      <x:c r="G120" s="10">
        <x:v>10972</x:v>
      </x:c>
      <x:c r="H120" s="10">
        <x:v>46398</x:v>
      </x:c>
    </x:row>
  </x:sheetData>
  <x:pageMargins left="0.7" right="0.7" top="0.75" bottom="0.75" header="0.3" footer="0.3"/>
</x:worksheet>
</file>