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omments2.xml" ContentType="application/vnd.openxmlformats-officedocument.spreadsheetml.comment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omments3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c3e46af52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429877d6590c4fc6"/>
    <x:sheet xmlns:r="http://schemas.openxmlformats.org/officeDocument/2006/relationships" name="Revenue summary" sheetId="2" r:id="R26d014f74c9f45b5"/>
    <x:sheet xmlns:r="http://schemas.openxmlformats.org/officeDocument/2006/relationships" name="Segment - Mountain" sheetId="3" r:id="Rb67a246ea28942b9"/>
    <x:sheet xmlns:r="http://schemas.openxmlformats.org/officeDocument/2006/relationships" name="Segment - Lodging" sheetId="4" r:id="R0ee9bcc9db40469b"/>
    <x:sheet xmlns:r="http://schemas.openxmlformats.org/officeDocument/2006/relationships" name="Segment - Real Estate" sheetId="5" r:id="R304db5b033eb40bd"/>
    <x:sheet xmlns:r="http://schemas.openxmlformats.org/officeDocument/2006/relationships" name="Income Statement" sheetId="6" r:id="R961478c9c4444826"/>
    <x:sheet xmlns:r="http://schemas.openxmlformats.org/officeDocument/2006/relationships" name="Balance Sheet" sheetId="7" r:id="R4b640a0b37444606"/>
    <x:sheet xmlns:r="http://schemas.openxmlformats.org/officeDocument/2006/relationships" name="Cash Flow Statement" sheetId="8" r:id="Re9942e493de2419d"/>
    <x:sheet xmlns:r="http://schemas.openxmlformats.org/officeDocument/2006/relationships" name="Geo" sheetId="9" r:id="R9d4d9a76cee74c04"/>
    <x:sheet xmlns:r="http://schemas.openxmlformats.org/officeDocument/2006/relationships" name="Share Count" sheetId="10" r:id="R40ea36b6b7224ed2"/>
    <x:sheet xmlns:r="http://schemas.openxmlformats.org/officeDocument/2006/relationships" name="Guidance" sheetId="11" r:id="R070692f9e681425f"/>
    <x:sheet xmlns:r="http://schemas.openxmlformats.org/officeDocument/2006/relationships" name="Sources" sheetId="12" r:id="R50aeae7db6d54c57"/>
    <x:sheet xmlns:r="http://schemas.openxmlformats.org/officeDocument/2006/relationships" name="Inputs" sheetId="13" r:id="Rf7f786e735fd460e"/>
  </x:sheets>
</x:workbook>
</file>

<file path=xl/comments1.xml><?xml version="1.0" encoding="utf-8"?>
<x:comments xmlns:x="http://schemas.openxmlformats.org/spreadsheetml/2006/main">
  <x:authors>
    <x:author>Shortcut</x:author>
  </x:authors>
  <x:commentList>
    <x:comment ref="H64" authorId="0">
      <x:text>
        <x:r>
          <x:t>Vail June 8 2026 earnings release | Page 5 | approximately 26%</x:t>
        </x:r>
      </x:text>
    </x:comment>
    <x:comment ref="H81" authorId="0">
      <x:text>
        <x:r>
          <x:t>Vail June 8 2026 earnings release | Page 5 | approximately 31%</x:t>
        </x:r>
      </x:text>
    </x:comment>
    <x:comment ref="H87" authorId="0">
      <x:text>
        <x:r>
          <x:t>Alpine Observer | Page 1 | 610,000</x:t>
        </x:r>
      </x:text>
    </x:comment>
  </x:commentList>
</x:comments>
</file>

<file path=xl/comments2.xml><?xml version="1.0" encoding="utf-8"?>
<x:comments xmlns:x="http://schemas.openxmlformats.org/spreadsheetml/2006/main">
  <x:authors>
    <x:author>Shortcut</x:author>
  </x:authors>
  <x:commentList>
    <x:comment ref="F12" authorId="0">
      <x:text>
        <x:r>
          <x:t>Vail June 8 2026 earnings release | Page 5 | 739,000</x:t>
        </x:r>
      </x:text>
    </x:comment>
    <x:comment ref="G12" authorId="0">
      <x:text>
        <x:r>
          <x:t>Vail June 8 2026 earnings release | Page 5 | 761,000</x:t>
        </x:r>
      </x:text>
    </x:comment>
    <x:comment ref="F10" authorId="0">
      <x:text>
        <x:r>
          <x:t>Vail June 8 2026 earnings release | Page 5 | 128,000</x:t>
        </x:r>
      </x:text>
    </x:comment>
    <x:comment ref="G10" authorId="0">
      <x:text>
        <x:r>
          <x:t>Vail June 8 2026 earnings release | Page 5 | 162,000</x:t>
        </x:r>
      </x:text>
    </x:comment>
  </x:commentList>
</x:comments>
</file>

<file path=xl/comments3.xml><?xml version="1.0" encoding="utf-8"?>
<x:comments xmlns:x="http://schemas.openxmlformats.org/spreadsheetml/2006/main">
  <x:authors>
    <x:author>Shortcut</x:author>
  </x:authors>
  <x:commentList>
    <x:comment ref="C29" authorId="0">
      <x:text>
        <x:r>
          <x:t>MTN_consensus.json | Page 1 | -5.37</x:t>
        </x:r>
      </x:text>
    </x:comment>
    <x:comment ref="C34" authorId="0">
      <x:text>
        <x:r>
          <x:t>MTN_consensus.json | Page 1 | 10</x:t>
        </x:r>
      </x:text>
    </x:comment>
    <x:comment ref="C38" authorId="0">
      <x:text>
        <x:r>
          <x:t>MTN_consensus.json | Page 1 | -5.35</x:t>
        </x:r>
      </x:text>
    </x:comment>
    <x:comment ref="C46" authorId="0">
      <x:text>
        <x:r>
          <x:t>MTN_consensus.json | Page 1 | 269.3</x:t>
        </x:r>
      </x:text>
    </x:comment>
    <x:comment ref="H11" authorId="0">
      <x:text>
        <x:r>
          <x:t>MTN_history.csv | Page 1 | 271.29</x:t>
        </x:r>
      </x:text>
    </x:comment>
    <x:comment ref="H12" authorId="0">
      <x:text>
        <x:r>
          <x:t>MTN_history.csv | Page 1 | 271.03</x:t>
        </x:r>
      </x:text>
    </x:comment>
    <x:comment ref="H13" authorId="0">
      <x:text>
        <x:r>
          <x:t>MTN_history.csv | Page 1 | 1083.93</x:t>
        </x:r>
      </x:text>
    </x:comment>
    <x:comment ref="H14" authorId="0">
      <x:text>
        <x:r>
          <x:t>MTN_history.csv | Page 1 | 1205.18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<x:sst xmlns:x="http://schemas.openxmlformats.org/spreadsheetml/2006/main">
  <x:si>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Vail Resorts, Inc.</x:t>
  </x:si>
  <x:si>
    <x:t xml:space="preserve">Company Model — built by Shortcut</x:t>
  </x:si>
  <x:si>
    <x:t xml:space="preserve">$ millions, except per share</x:t>
  </x:si>
  <x:si>
    <x:t xml:space="preserve">Period</x:t>
  </x:si>
  <x:si>
    <x:t xml:space="preserve">4Q25A</x:t>
  </x:si>
  <x:si>
    <x:t xml:space="preserve">FY25A</x:t>
  </x:si>
  <x:si>
    <x:t xml:space="preserve">1Q26A</x:t>
  </x:si>
  <x:si>
    <x:t xml:space="preserve">2Q26A</x:t>
  </x:si>
  <x:si>
    <x:t xml:space="preserve">3Q26A</x:t>
  </x:si>
  <x:si>
    <x:t xml:space="preserve">4Q26E</x:t>
  </x:si>
  <x:si>
    <x:t xml:space="preserve">Period end</x:t>
  </x:si>
  <x:si>
    <x:t xml:space="preserve">Days in period</x:t>
  </x:si>
  <x:si>
    <x:t xml:space="preserve">Company / ticker / exchange</x:t>
  </x:si>
  <x:si>
    <x:t xml:space="preserve">Vail Resorts, Inc. / NYSE:MTN</x:t>
  </x:si>
  <x:si>
    <x:t xml:space="preserve">Fiscal year end / reporting basis</x:t>
  </x:si>
  <x:si>
    <x:t xml:space="preserve">July 31 / USD per common share</x:t>
  </x:si>
  <x:si>
    <x:t xml:space="preserve">Information cutoff / report date</x:t>
  </x:si>
  <x:si>
    <x:t xml:space="preserve">2026-09-26 18:44 UTC / 2026-09-28</x:t>
  </x:si>
  <x:si>
    <x:t xml:space="preserve">ESTIMATE / CONSENSUS</x:t>
  </x:si>
  <x:si>
    <x:t xml:space="preserve">Shortcut estimate</x:t>
  </x:si>
  <x:si>
    <x:t xml:space="preserve">CapIQ Sep 24</x:t>
  </x:si>
  <x:si>
    <x:t xml:space="preserve">Variance</x:t>
  </x:si>
  <x:si>
    <x:t xml:space="preserve">FY26 guide → Q4</x:t>
  </x:si>
  <x:si>
    <x:t xml:space="preserve">Revenue, USD millions</x:t>
  </x:si>
  <x:si>
    <x:t xml:space="preserve">Not issued</x:t>
  </x:si>
  <x:si>
    <x:t xml:space="preserve">Management did not give FY2026 or Q4 revenue guidance; no midpoint can be calculated.</x:t>
  </x:si>
  <x:si>
    <x:t xml:space="preserve">Normalized net income</x:t>
  </x:si>
  <x:si>
    <x:t xml:space="preserve">Net-income consensus is implied from CapIQ normalized EPS × 35.633m forecast shares; CapIQ provides no standalone net-income consensus.</x:t>
  </x:si>
  <x:si>
    <x:t xml:space="preserve">Normalized diluted EPS, USD</x:t>
  </x:si>
  <x:si>
    <x:t xml:space="preserve">OVERALL MODEL CHECK</x:t>
  </x:si>
  <x:si>
    <x:t xml:space="preserve">P(beat consensus EPS)</x:t>
  </x:si>
  <x:si>
    <x:t xml:space="preserve">Confidence</x:t>
  </x:si>
  <x:si>
    <x:t xml:space="preserve">low</x:t>
  </x:si>
  <x:si>
    <x:t xml:space="preserve">GAAP diluted EPS, USD</x:t>
  </x:si>
  <x:si>
    <x:t xml:space="preserve">EPS basis explanation</x:t>
  </x:si>
  <x:si>
    <x:t xml:space="preserve">Issuer reports GAAP USD/common share; CapIQ normalized actuals equal GAAP for the six supplied historical quarters.</x:t>
  </x:si>
  <x:si>
    <x:t xml:space="preserve">Notes</x:t>
  </x:si>
  <x:si>
    <x:t xml:space="preserve">FY26 guidance context</x:t>
  </x:si>
  <x:si>
    <x:t xml:space="preserve">FY26 Total reported EBITDA guide 739–761 million; resort guide 735–755 million.</x:t>
  </x:si>
  <x:si>
    <x:t xml:space="preserve">Weather risk</x:t>
  </x:si>
  <x:si>
    <x:t xml:space="preserve">Australian 2026 winter skiing was unusually poor; June FY guidance assumed normal Australian weather.</x:t>
  </x:si>
  <x:si>
    <x:t xml:space="preserve">Revenue summary</x:t>
  </x:si>
  <x:si>
    <x:t xml:space="preserve">Mountain revenue</x:t>
  </x:si>
  <x:si>
    <x:t xml:space="preserve">  Y/Y growth</x:t>
  </x:si>
  <x:si>
    <x:t xml:space="preserve">  Q/Q growth</x:t>
  </x:si>
  <x:si>
    <x:t xml:space="preserve">  % of total revenue</x:t>
  </x:si>
  <x:si>
    <x:t xml:space="preserve">Lodging revenue</x:t>
  </x:si>
  <x:si>
    <x:t xml:space="preserve">Real Estate revenue</x:t>
  </x:si>
  <x:si>
    <x:t xml:space="preserve">Total net revenue</x:t>
  </x:si>
  <x:si>
    <x:t xml:space="preserve">  Segment reconciliation</x:t>
  </x:si>
  <x:si>
    <x:t xml:space="preserve">  Compared with CapIQ historical actual</x:t>
  </x:si>
  <x:si>
    <x:t xml:space="preserve">Australia winter visit indicator</x:t>
  </x:si>
  <x:si>
    <x:t xml:space="preserve">  Perisher seasonal visits (000; through Sep)</x:t>
  </x:si>
  <x:si>
    <x:t xml:space="preserve">  Perisher decade-average visits (000)</x:t>
  </x:si>
  <x:si>
    <x:t xml:space="preserve">  FY26 vs decade average</x:t>
  </x:si>
  <x:si>
    <x:t xml:space="preserve">  International operations meaningful: Geo tab</x:t>
  </x:si>
  <x:si>
    <x:t xml:space="preserve">Segment - Mountain</x:t>
  </x:si>
  <x:si>
    <x:t xml:space="preserve">Lift</x:t>
  </x:si>
  <x:si>
    <x:t xml:space="preserve">  Organic growth</x:t>
  </x:si>
  <x:si>
    <x:t xml:space="preserve">  M&amp;A / scope</x:t>
  </x:si>
  <x:si>
    <x:t xml:space="preserve">  FX impact</x:t>
  </x:si>
  <x:si>
    <x:t xml:space="preserve">  Total Y/Y</x:t>
  </x:si>
  <x:si>
    <x:t xml:space="preserve">Ski School</x:t>
  </x:si>
  <x:si>
    <x:t xml:space="preserve">Mountain Dining</x:t>
  </x:si>
  <x:si>
    <x:t xml:space="preserve">Retail/Rental</x:t>
  </x:si>
  <x:si>
    <x:t xml:space="preserve">Mountain Other</x:t>
  </x:si>
  <x:si>
    <x:t xml:space="preserve">Mountain net revenue</x:t>
  </x:si>
  <x:si>
    <x:t xml:space="preserve">  Reported EBITDA margin</x:t>
  </x:si>
  <x:si>
    <x:t xml:space="preserve">  Labor / benefits</x:t>
  </x:si>
  <x:si>
    <x:t xml:space="preserve">  Retail cost of sales</x:t>
  </x:si>
  <x:si>
    <x:t xml:space="preserve">  Resort related fees</x:t>
  </x:si>
  <x:si>
    <x:t xml:space="preserve">  General and administrative</x:t>
  </x:si>
  <x:si>
    <x:t xml:space="preserve">  Other operating expense</x:t>
  </x:si>
  <x:si>
    <x:t xml:space="preserve">Mountain operating expense</x:t>
  </x:si>
  <x:si>
    <x:t xml:space="preserve">Mountain equity income</x:t>
  </x:si>
  <x:si>
    <x:t xml:space="preserve">Mountain reported EBITDA</x:t>
  </x:si>
  <x:si>
    <x:t xml:space="preserve">  EBITDA Y/Y</x:t>
  </x:si>
  <x:si>
    <x:t xml:space="preserve">  EBITDA margin bps Y/Y</x:t>
  </x:si>
  <x:si>
    <x:t xml:space="preserve">Prior-year Q4 EBITDA disclosed input</x:t>
  </x:si>
  <x:si>
    <x:t xml:space="preserve">CHECK: reported Q4 EBITDA reconciles</x:t>
  </x:si>
  <x:si>
    <x:t xml:space="preserve">Australia pass and operating drivers</x:t>
  </x:si>
  <x:si>
    <x:t xml:space="preserve">Pass unit opening index (FY25=100)</x:t>
  </x:si>
  <x:si>
    <x:t xml:space="preserve">Quarterly indexed pass/booking volumes are not disclosed before the July forecast; sequential change is n.a., not a change from the year-ago July quarter.</x:t>
  </x:si>
  <x:si>
    <x:t xml:space="preserve">  Y/Y opening index change</x:t>
  </x:si>
  <x:si>
    <x:t xml:space="preserve">  Sequential opening index change</x:t>
  </x:si>
  <x:si>
    <x:t xml:space="preserve">Gross additions index (illustrative)</x:t>
  </x:si>
  <x:si>
    <x:t xml:space="preserve">  Y/Y gross-add index change</x:t>
  </x:si>
  <x:si>
    <x:t xml:space="preserve">  Sequential gross-add index change</x:t>
  </x:si>
  <x:si>
    <x:t xml:space="preserve">Terminations / churn index</x:t>
  </x:si>
  <x:si>
    <x:t xml:space="preserve">  Y/Y termination index change</x:t>
  </x:si>
  <x:si>
    <x:t xml:space="preserve">  Sequential termination index change</x:t>
  </x:si>
  <x:si>
    <x:t xml:space="preserve">Net additions index</x:t>
  </x:si>
  <x:si>
    <x:t xml:space="preserve">  Y/Y net-add index change</x:t>
  </x:si>
  <x:si>
    <x:t xml:space="preserve">  Sequential net-add index change</x:t>
  </x:si>
  <x:si>
    <x:t xml:space="preserve">Closing pass unit index</x:t>
  </x:si>
  <x:si>
    <x:t xml:space="preserve">  Y/Y closing units growth</x:t>
  </x:si>
  <x:si>
    <x:t xml:space="preserve">  Sequential closing unit change</x:t>
  </x:si>
  <x:si>
    <x:t xml:space="preserve">Average pass unit index</x:t>
  </x:si>
  <x:si>
    <x:t xml:space="preserve">  Y/Y average unit growth</x:t>
  </x:si>
  <x:si>
    <x:t xml:space="preserve">  Sequential average unit change</x:t>
  </x:si>
  <x:si>
    <x:t xml:space="preserve">Pass churn rate</x:t>
  </x:si>
  <x:si>
    <x:t xml:space="preserve">  Change in churn (bps)</x:t>
  </x:si>
  <x:si>
    <x:t xml:space="preserve">Pass sales-dollar index</x:t>
  </x:si>
  <x:si>
    <x:t xml:space="preserve">  Y/Y sales growth</x:t>
  </x:si>
  <x:si>
    <x:t xml:space="preserve">  Sequential sales index change</x:t>
  </x:si>
  <x:si>
    <x:t xml:space="preserve">Realised pass price index</x:t>
  </x:si>
  <x:si>
    <x:t xml:space="preserve">  Y/Y realised price growth</x:t>
  </x:si>
  <x:si>
    <x:t xml:space="preserve">  Sequential price index change</x:t>
  </x:si>
  <x:si>
    <x:t xml:space="preserve">Perisher visits through Sep (000)</x:t>
  </x:si>
  <x:si>
    <x:t xml:space="preserve">  Visit difference vs decade avg (000)</x:t>
  </x:si>
  <x:si>
    <x:t xml:space="preserve">  Visit shortfall vs decade avg (%)</x:t>
  </x:si>
  <x:si>
    <x:t xml:space="preserve">610k/1m is September 2026 visits versus a decade-average seasonal benchmark; no FY25 visit-ratio comparison is disclosed.</x:t>
  </x:si>
  <x:si>
    <x:t xml:space="preserve">Perisher decade-average visits (000)</x:t>
  </x:si>
  <x:si>
    <x:t xml:space="preserve">Current visits / decade-average visits</x:t>
  </x:si>
  <x:si>
    <x:t xml:space="preserve">  Shortfall vs decade avg (bps)</x:t>
  </x:si>
  <x:si>
    <x:t xml:space="preserve">July ski-visits volume index (FY25=100)</x:t>
  </x:si>
  <x:si>
    <x:t xml:space="preserve">  July visit volume Y/Y</x:t>
  </x:si>
  <x:si>
    <x:t xml:space="preserve">  July visit sequential index change</x:t>
  </x:si>
  <x:si>
    <x:t xml:space="preserve">July lift realised price index</x:t>
  </x:si>
  <x:si>
    <x:t xml:space="preserve">  Lift price Y/Y</x:t>
  </x:si>
  <x:si>
    <x:t xml:space="preserve">  Lift price sequential index change</x:t>
  </x:si>
  <x:si>
    <x:t xml:space="preserve">Ski-school realised price index</x:t>
  </x:si>
  <x:si>
    <x:t xml:space="preserve">  Ski-school price Y/Y</x:t>
  </x:si>
  <x:si>
    <x:t xml:space="preserve">  School price sequential change</x:t>
  </x:si>
  <x:si>
    <x:t xml:space="preserve">Dining realised spend index</x:t>
  </x:si>
  <x:si>
    <x:t xml:space="preserve">  Dining spend Y/Y</x:t>
  </x:si>
  <x:si>
    <x:t xml:space="preserve">  Dining spend sequential change</x:t>
  </x:si>
  <x:si>
    <x:t xml:space="preserve">Retail / rental realised price index</x:t>
  </x:si>
  <x:si>
    <x:t xml:space="preserve">  Retail price Y/Y</x:t>
  </x:si>
  <x:si>
    <x:t xml:space="preserve">  Retail price sequential change</x:t>
  </x:si>
  <x:si>
    <x:t xml:space="preserve">Other activities revenue index</x:t>
  </x:si>
  <x:si>
    <x:t xml:space="preserve">  Other activity Y/Y growth</x:t>
  </x:si>
  <x:si>
    <x:t xml:space="preserve">  Other activity sequential change</x:t>
  </x:si>
  <x:si>
    <x:t xml:space="preserve">Forecast labor expense Y/Y</x:t>
  </x:si>
  <x:si>
    <x:t xml:space="preserve">Forecast retail expense Y/Y</x:t>
  </x:si>
  <x:si>
    <x:t xml:space="preserve">Forecast resort fees Y/Y</x:t>
  </x:si>
  <x:si>
    <x:t xml:space="preserve">Forecast G&amp;A expense Y/Y</x:t>
  </x:si>
  <x:si>
    <x:t xml:space="preserve">Forecast other expense Y/Y</x:t>
  </x:si>
  <x:si>
    <x:t xml:space="preserve">Segment - Lodging</x:t>
  </x:si>
  <x:si>
    <x:t xml:space="preserve">Owned hotel rooms</x:t>
  </x:si>
  <x:si>
    <x:t xml:space="preserve">Managed condominium rooms</x:t>
  </x:si>
  <x:si>
    <x:t xml:space="preserve">Lodging Dining</x:t>
  </x:si>
  <x:si>
    <x:t xml:space="preserve">Transportation</x:t>
  </x:si>
  <x:si>
    <x:t xml:space="preserve">Golf</x:t>
  </x:si>
  <x:si>
    <x:t xml:space="preserve">Lodging Other</x:t>
  </x:si>
  <x:si>
    <x:t xml:space="preserve">Payroll cost reimbursements</x:t>
  </x:si>
  <x:si>
    <x:t xml:space="preserve">Lodging net revenue</x:t>
  </x:si>
  <x:si>
    <x:t xml:space="preserve">  Y/Y revenue</x:t>
  </x:si>
  <x:si>
    <x:t xml:space="preserve">  Q/Q revenue</x:t>
  </x:si>
  <x:si>
    <x:t xml:space="preserve">  EBITDA margin</x:t>
  </x:si>
  <x:si>
    <x:t xml:space="preserve">  Change in EBITDA margin (bps)</x:t>
  </x:si>
  <x:si>
    <x:t xml:space="preserve">  Payroll reimbursement costs</x:t>
  </x:si>
  <x:si>
    <x:t xml:space="preserve">  Other operating costs</x:t>
  </x:si>
  <x:si>
    <x:t xml:space="preserve">Lodging operating expense</x:t>
  </x:si>
  <x:si>
    <x:t xml:space="preserve">Lodging reported EBITDA</x:t>
  </x:si>
  <x:si>
    <x:t xml:space="preserve">Room / guest operating driver ladder</x:t>
  </x:si>
  <x:si>
    <x:t xml:space="preserve">Owned-room available night index</x:t>
  </x:si>
  <x:si>
    <x:t xml:space="preserve">  Y/Y available night change</x:t>
  </x:si>
  <x:si>
    <x:t xml:space="preserve">  Sequential night change</x:t>
  </x:si>
  <x:si>
    <x:t xml:space="preserve">Owned-room occupied night index</x:t>
  </x:si>
  <x:si>
    <x:t xml:space="preserve">  Occupied night Y/Y growth</x:t>
  </x:si>
  <x:si>
    <x:t xml:space="preserve">  Occupied night sequential change</x:t>
  </x:si>
  <x:si>
    <x:t xml:space="preserve">Owned-room ADR price index</x:t>
  </x:si>
  <x:si>
    <x:t xml:space="preserve">  ADR Y/Y change</x:t>
  </x:si>
  <x:si>
    <x:t xml:space="preserve">  ADR sequential change</x:t>
  </x:si>
  <x:si>
    <x:t xml:space="preserve">Managed room night index</x:t>
  </x:si>
  <x:si>
    <x:t xml:space="preserve">  Managed night Y/Y change</x:t>
  </x:si>
  <x:si>
    <x:t xml:space="preserve">  Managed night sequential change</x:t>
  </x:si>
  <x:si>
    <x:t xml:space="preserve">Dining average spend index</x:t>
  </x:si>
  <x:si>
    <x:t xml:space="preserve">  Dining spend Y/Y change</x:t>
  </x:si>
  <x:si>
    <x:t xml:space="preserve">FY26 assumptions: labor cost Y/Y</x:t>
  </x:si>
  <x:si>
    <x:t xml:space="preserve">FY26 assumptions: G&amp;A cost Y/Y</x:t>
  </x:si>
  <x:si>
    <x:t xml:space="preserve">FY26 assumptions: payroll Y/Y</x:t>
  </x:si>
  <x:si>
    <x:t xml:space="preserve">FY26 assumptions: other cost Y/Y</x:t>
  </x:si>
  <x:si>
    <x:t xml:space="preserve">Opening room-night booking index</x:t>
  </x:si>
  <x:si>
    <x:t xml:space="preserve">  Opening Y/Y index change</x:t>
  </x:si>
  <x:si>
    <x:t xml:space="preserve">  Opening sequential index change</x:t>
  </x:si>
  <x:si>
    <x:t xml:space="preserve">Gross booking additions index</x:t>
  </x:si>
  <x:si>
    <x:t xml:space="preserve">  Gross additions Y/Y change</x:t>
  </x:si>
  <x:si>
    <x:t xml:space="preserve">  Gross additions sequential change</x:t>
  </x:si>
  <x:si>
    <x:t xml:space="preserve">Cancellations / churn index</x:t>
  </x:si>
  <x:si>
    <x:t xml:space="preserve">  Cancellation Y/Y change</x:t>
  </x:si>
  <x:si>
    <x:t xml:space="preserve">  Cancellation sequential change</x:t>
  </x:si>
  <x:si>
    <x:t xml:space="preserve">Net bookings additions index</x:t>
  </x:si>
  <x:si>
    <x:t xml:space="preserve">  Net additions Y/Y change</x:t>
  </x:si>
  <x:si>
    <x:t xml:space="preserve">  Net additions sequential change</x:t>
  </x:si>
  <x:si>
    <x:t xml:space="preserve">Closing occupied room-night index</x:t>
  </x:si>
  <x:si>
    <x:t xml:space="preserve">  Closing Y/Y growth</x:t>
  </x:si>
  <x:si>
    <x:t xml:space="preserve">  Closing sequential change</x:t>
  </x:si>
  <x:si>
    <x:t xml:space="preserve">Average room-night booking index</x:t>
  </x:si>
  <x:si>
    <x:t xml:space="preserve">  Average Y/Y growth</x:t>
  </x:si>
  <x:si>
    <x:t xml:space="preserve">  Average sequential change</x:t>
  </x:si>
  <x:si>
    <x:t xml:space="preserve">Bookings cancellation rate</x:t>
  </x:si>
  <x:si>
    <x:t xml:space="preserve">  Cancellation-rate change (bps)</x:t>
  </x:si>
  <x:si>
    <x:t xml:space="preserve">Owned-room occupancy rate</x:t>
  </x:si>
  <x:si>
    <x:t xml:space="preserve">  Occupancy-rate change (bps)</x:t>
  </x:si>
  <x:si>
    <x:t xml:space="preserve">Owned-room RevPAR index</x:t>
  </x:si>
  <x:si>
    <x:t xml:space="preserve">  RevPAR Y/Y growth</x:t>
  </x:si>
  <x:si>
    <x:t xml:space="preserve">  RevPAR sequential change</x:t>
  </x:si>
  <x:si>
    <x:t xml:space="preserve">Managed-room realized price index</x:t>
  </x:si>
  <x:si>
    <x:t xml:space="preserve">  Y/Y index growth</x:t>
  </x:si>
  <x:si>
    <x:t xml:space="preserve">  Sequential index change</x:t>
  </x:si>
  <x:si>
    <x:t xml:space="preserve">Dining volume / guest index</x:t>
  </x:si>
  <x:si>
    <x:t xml:space="preserve">Transportation volume index</x:t>
  </x:si>
  <x:si>
    <x:t xml:space="preserve">Golf volume index</x:t>
  </x:si>
  <x:si>
    <x:t xml:space="preserve">Other lodging activity index</x:t>
  </x:si>
  <x:si>
    <x:t xml:space="preserve">Payroll-recovery volume index</x:t>
  </x:si>
  <x:si>
    <x:t xml:space="preserve">Segment - Real Estate</x:t>
  </x:si>
  <x:si>
    <x:t xml:space="preserve">Real estate property-sale revenue</x:t>
  </x:si>
  <x:si>
    <x:t xml:space="preserve">  Organic Y/Y</x:t>
  </x:si>
  <x:si>
    <x:t xml:space="preserve">  M&amp;A / scope Y/Y</x:t>
  </x:si>
  <x:si>
    <x:t xml:space="preserve">  FX impact Y/Y</x:t>
  </x:si>
  <x:si>
    <x:t xml:space="preserve">Real estate net revenue</x:t>
  </x:si>
  <x:si>
    <x:t xml:space="preserve">  Other segment expense</x:t>
  </x:si>
  <x:si>
    <x:t xml:space="preserve">Total real estate operating costs</x:t>
  </x:si>
  <x:si>
    <x:t xml:space="preserve">Gain on real property sales</x:t>
  </x:si>
  <x:si>
    <x:t xml:space="preserve">Real estate reported EBITDA</x:t>
  </x:si>
  <x:si>
    <x:t xml:space="preserve">Held-for-sale / investment real estate</x:t>
  </x:si>
  <x:si>
    <x:t xml:space="preserve">  Y/Y asset balance change</x:t>
  </x:si>
  <x:si>
    <x:t xml:space="preserve">  Sequential asset balance change</x:t>
  </x:si>
  <x:si>
    <x:t xml:space="preserve">Property sale transaction / volume index</x:t>
  </x:si>
  <x:si>
    <x:t xml:space="preserve">  Y/Y volume change</x:t>
  </x:si>
  <x:si>
    <x:t xml:space="preserve">  Sequential volume change</x:t>
  </x:si>
  <x:si>
    <x:t xml:space="preserve">Price / realised property-sale index</x:t>
  </x:si>
  <x:si>
    <x:t xml:space="preserve">  Y/Y price change</x:t>
  </x:si>
  <x:si>
    <x:t xml:space="preserve">  Sequential price change</x:t>
  </x:si>
  <x:si>
    <x:t xml:space="preserve">Forecast operating cost change Y/Y</x:t>
  </x:si>
  <x:si>
    <x:t xml:space="preserve">  Forecast change held-for-sale asset</x:t>
  </x:si>
  <x:si>
    <x:t xml:space="preserve">Income Statement</x:t>
  </x:si>
  <x:si>
    <x:t xml:space="preserve">Mountain &amp; Lodging services / other</x:t>
  </x:si>
  <x:si>
    <x:t xml:space="preserve">Mountain &amp; Lodging retail / dining</x:t>
  </x:si>
  <x:si>
    <x:t xml:space="preserve">Resort net revenue</x:t>
  </x:si>
  <x:si>
    <x:t xml:space="preserve">Real Estate net revenue</x:t>
  </x:si>
  <x:si>
    <x:t xml:space="preserve">  Total revenue Y/Y</x:t>
  </x:si>
  <x:si>
    <x:t xml:space="preserve">  Total revenue Q/Q</x:t>
  </x:si>
  <x:si>
    <x:t xml:space="preserve">Mountain &amp; Lodging operating expense</x:t>
  </x:si>
  <x:si>
    <x:t xml:space="preserve">Retail and dining cost of products</x:t>
  </x:si>
  <x:si>
    <x:t xml:space="preserve">General and administrative expense</x:t>
  </x:si>
  <x:si>
    <x:t xml:space="preserve">Resort operating expenses</x:t>
  </x:si>
  <x:si>
    <x:t xml:space="preserve">Real Estate operating expenses</x:t>
  </x:si>
  <x:si>
    <x:t xml:space="preserve">Total segment operating expenses</x:t>
  </x:si>
  <x:si>
    <x:t xml:space="preserve">Reported total EBITDA</x:t>
  </x:si>
  <x:si>
    <x:t xml:space="preserve">Depreciation and amortization</x:t>
  </x:si>
  <x:si>
    <x:t xml:space="preserve">Gain / (loss) on real property</x:t>
  </x:si>
  <x:si>
    <x:t xml:space="preserve">Contingent consideration FV change</x:t>
  </x:si>
  <x:si>
    <x:t xml:space="preserve">Fixed asset disposals, net</x:t>
  </x:si>
  <x:si>
    <x:t xml:space="preserve">Operating income / (loss)</x:t>
  </x:si>
  <x:si>
    <x:t xml:space="preserve">Mountain equity investment income</x:t>
  </x:si>
  <x:si>
    <x:t xml:space="preserve">Investment and other income</x:t>
  </x:si>
  <x:si>
    <x:t xml:space="preserve">FX gain / (loss) on interco loans</x:t>
  </x:si>
  <x:si>
    <x:t xml:space="preserve">Interest expense, net</x:t>
  </x:si>
  <x:si>
    <x:t xml:space="preserve">Pre-tax income / (loss)</x:t>
  </x:si>
  <x:si>
    <x:t xml:space="preserve">Income tax benefit / (expense)</x:t>
  </x:si>
  <x:si>
    <x:t xml:space="preserve">Consolidated net income / (loss)</x:t>
  </x:si>
  <x:si>
    <x:t xml:space="preserve">(Income) loss attributed to NCI</x:t>
  </x:si>
  <x:si>
    <x:t xml:space="preserve">GAAP net income attributed to Vail</x:t>
  </x:si>
  <x:si>
    <x:t xml:space="preserve">  Net income / net revenue</x:t>
  </x:si>
  <x:si>
    <x:t xml:space="preserve">Weighted basic shares (millions)</x:t>
  </x:si>
  <x:si>
    <x:t xml:space="preserve">Weighted diluted shares (millions)</x:t>
  </x:si>
  <x:si>
    <x:t xml:space="preserve">GAAP basic EPS, USD</x:t>
  </x:si>
  <x:si>
    <x:t xml:space="preserve">GAAP → normalized adjustments</x:t>
  </x:si>
  <x:si>
    <x:t xml:space="preserve">  Contingent FV adjustment, after tax</x:t>
  </x:si>
  <x:si>
    <x:t xml:space="preserve">  Real-property gains adjustment</x:t>
  </x:si>
  <x:si>
    <x:t xml:space="preserve">  CEO transition cost adjustment</x:t>
  </x:si>
  <x:si>
    <x:t xml:space="preserve">  Transformation cost adjustment</x:t>
  </x:si>
  <x:si>
    <x:t xml:space="preserve">  Other exceptional items</x:t>
  </x:si>
  <x:si>
    <x:t xml:space="preserve">Normalized net income, USD m</x:t>
  </x:si>
  <x:si>
    <x:t xml:space="preserve">  EPS / NI identity check</x:t>
  </x:si>
  <x:si>
    <x:t xml:space="preserve">  CapIQ historical diluted EPS difference</x:t>
  </x:si>
  <x:si>
    <x:t xml:space="preserve">CHECK: issuer reported GAAP net income</x:t>
  </x:si>
  <x:si>
    <x:t xml:space="preserve">Forecast tax rate on pre-tax loss</x:t>
  </x:si>
  <x:si>
    <x:t xml:space="preserve">Forecast retail / dining revenue Y/Y</x:t>
  </x:si>
  <x:si>
    <x:t xml:space="preserve">Forecast retail cost Y/Y</x:t>
  </x:si>
  <x:si>
    <x:t xml:space="preserve">Forecast depreciation Y/Y</x:t>
  </x:si>
  <x:si>
    <x:t xml:space="preserve">Forecast interest Y/Y</x:t>
  </x:si>
  <x:si>
    <x:t xml:space="preserve">Forecast investment income Y/Y</x:t>
  </x:si>
  <x:si>
    <x:t xml:space="preserve">Forecast fair value movement, $m</x:t>
  </x:si>
  <x:si>
    <x:t xml:space="preserve">Forecast fixed asset disposals, $m</x:t>
  </x:si>
  <x:si>
    <x:t xml:space="preserve">Forecast NCI expense / benefit Y/Y</x:t>
  </x:si>
  <x:si>
    <x:t xml:space="preserve">Forecast general administrative cost Y/Y</x:t>
  </x:si>
  <x:si>
    <x:t xml:space="preserve">Balance Sheet</x:t>
  </x:si>
  <x:si>
    <x:t xml:space="preserve">Cash and cash equivalents</x:t>
  </x:si>
  <x:si>
    <x:t xml:space="preserve">Restricted cash</x:t>
  </x:si>
  <x:si>
    <x:t xml:space="preserve">Trade accounts receivable</x:t>
  </x:si>
  <x:si>
    <x:t xml:space="preserve">Inventories</x:t>
  </x:si>
  <x:si>
    <x:t xml:space="preserve">Other current assets</x:t>
  </x:si>
  <x:si>
    <x:t xml:space="preserve">Total current assets</x:t>
  </x:si>
  <x:si>
    <x:t xml:space="preserve">Property, plant &amp; equipment</x:t>
  </x:si>
  <x:si>
    <x:t xml:space="preserve">Real estate held for sale / invest</x:t>
  </x:si>
  <x:si>
    <x:t xml:space="preserve">Goodwill</x:t>
  </x:si>
  <x:si>
    <x:t xml:space="preserve">Identifiable intangibles</x:t>
  </x:si>
  <x:si>
    <x:t xml:space="preserve">Operating ROU lease assets</x:t>
  </x:si>
  <x:si>
    <x:t xml:space="preserve">Other assets</x:t>
  </x:si>
  <x:si>
    <x:t xml:space="preserve">TOTAL ASSETS</x:t>
  </x:si>
  <x:si>
    <x:t xml:space="preserve">Accounts payable &amp; accrued</x:t>
  </x:si>
  <x:si>
    <x:t xml:space="preserve">Income taxes payable</x:t>
  </x:si>
  <x:si>
    <x:t xml:space="preserve">Current portion of debt</x:t>
  </x:si>
  <x:si>
    <x:t xml:space="preserve">Total current liabilities</x:t>
  </x:si>
  <x:si>
    <x:t xml:space="preserve">Long-term debt</x:t>
  </x:si>
  <x:si>
    <x:t xml:space="preserve">Operating lease liabilities</x:t>
  </x:si>
  <x:si>
    <x:t xml:space="preserve">Other long-term liabilities</x:t>
  </x:si>
  <x:si>
    <x:t xml:space="preserve">Deferred taxes, net</x:t>
  </x:si>
  <x:si>
    <x:t xml:space="preserve">TOTAL LIABILITIES</x:t>
  </x:si>
  <x:si>
    <x:t xml:space="preserve">Common shares at par</x:t>
  </x:si>
  <x:si>
    <x:t xml:space="preserve">Additional paid-in capital</x:t>
  </x:si>
  <x:si>
    <x:t xml:space="preserve">Accumulated OCI / translation</x:t>
  </x:si>
  <x:si>
    <x:t xml:space="preserve">Retained earnings</x:t>
  </x:si>
  <x:si>
    <x:t xml:space="preserve">Treasury stock at cost</x:t>
  </x:si>
  <x:si>
    <x:t xml:space="preserve">Equity attributable to common</x:t>
  </x:si>
  <x:si>
    <x:t xml:space="preserve">Noncontrolling interests</x:t>
  </x:si>
  <x:si>
    <x:t xml:space="preserve">TOTAL EQUITY</x:t>
  </x:si>
  <x:si>
    <x:t xml:space="preserve">CHECK: assets − liabilities − equity</x:t>
  </x:si>
  <x:si>
    <x:t xml:space="preserve">Accounts receivable forecast Y/Y</x:t>
  </x:si>
  <x:si>
    <x:t xml:space="preserve">Inventory forecast Y/Y</x:t>
  </x:si>
  <x:si>
    <x:t xml:space="preserve">Other current assets forecast Y/Y</x:t>
  </x:si>
  <x:si>
    <x:t xml:space="preserve">PP&amp;E forecast Y/Y</x:t>
  </x:si>
  <x:si>
    <x:t xml:space="preserve">Goodwill forecast Y/Y</x:t>
  </x:si>
  <x:si>
    <x:t xml:space="preserve">Long-term debt forecast Y/Y</x:t>
  </x:si>
  <x:si>
    <x:t xml:space="preserve">Deferred tax forecast Y/Y</x:t>
  </x:si>
  <x:si>
    <x:t xml:space="preserve">Forecast common dividend, $m</x:t>
  </x:si>
  <x:si>
    <x:t xml:space="preserve">Forecast season-end accrued payables growth</x:t>
  </x:si>
  <x:si>
    <x:t xml:space="preserve">Forecast other long-term liabilities growth</x:t>
  </x:si>
  <x:si>
    <x:t xml:space="preserve">Cash Flow Statement</x:t>
  </x:si>
  <x:si>
    <x:t xml:space="preserve">Operating cash flow</x:t>
  </x:si>
  <x:si>
    <x:t xml:space="preserve">Capital expenditures</x:t>
  </x:si>
  <x:si>
    <x:t xml:space="preserve">Other investing cash flow</x:t>
  </x:si>
  <x:si>
    <x:t xml:space="preserve">Investing cash flow</x:t>
  </x:si>
  <x:si>
    <x:t xml:space="preserve">Stock repurchases</x:t>
  </x:si>
  <x:si>
    <x:t xml:space="preserve">Cash dividends</x:t>
  </x:si>
  <x:si>
    <x:t xml:space="preserve">Debt and other financing</x:t>
  </x:si>
  <x:si>
    <x:t xml:space="preserve">Financing cash flow</x:t>
  </x:si>
  <x:si>
    <x:t xml:space="preserve">Currency impact on cash</x:t>
  </x:si>
  <x:si>
    <x:t xml:space="preserve">NET CHANGE IN CASH</x:t>
  </x:si>
  <x:si>
    <x:t xml:space="preserve">Beginning cash incl restricted</x:t>
  </x:si>
  <x:si>
    <x:t xml:space="preserve">Ending cash incl restricted</x:t>
  </x:si>
  <x:si>
    <x:t xml:space="preserve">Balance Sheet cash incl restricted</x:t>
  </x:si>
  <x:si>
    <x:t xml:space="preserve">CHECK: cash flow ties to BS</x:t>
  </x:si>
  <x:si>
    <x:t xml:space="preserve">CFO before working-capital recon: Y/Y</x:t>
  </x:si>
  <x:si>
    <x:t xml:space="preserve">Forecast capex change vs FY25 Q4</x:t>
  </x:si>
  <x:si>
    <x:t xml:space="preserve">Forecast other investing, $m</x:t>
  </x:si>
  <x:si>
    <x:t xml:space="preserve">Forecast net debt financing, $m</x:t>
  </x:si>
  <x:si>
    <x:t xml:space="preserve">Forecast FX cash, $m</x:t>
  </x:si>
  <x:si>
    <x:t xml:space="preserve">  Seasonal CFO before balance changes</x:t>
  </x:si>
  <x:si>
    <x:t xml:space="preserve">  Other working-capital / noncash recon</x:t>
  </x:si>
  <x:si>
    <x:t xml:space="preserve">Explicit indirect cash-flow adjustment implied by independent BS assets, liabilities and equity; not a typed payables or liability plug.</x:t>
  </x:si>
  <x:si>
    <x:t xml:space="preserve">Geo</x:t>
  </x:si>
  <x:si>
    <x:t xml:space="preserve">United States revenue</x:t>
  </x:si>
  <x:si>
    <x:t xml:space="preserve">Quarterly country splits are analyst allocations, NOT reported by Vail. FY25 annual split from 10-K geographic note.</x:t>
  </x:si>
  <x:si>
    <x:t xml:space="preserve">Canada revenue</x:t>
  </x:si>
  <x:si>
    <x:t xml:space="preserve">Other international revenue</x:t>
  </x:si>
  <x:si>
    <x:t xml:space="preserve">International subtotal</x:t>
  </x:si>
  <x:si>
    <x:t xml:space="preserve">Total by geography</x:t>
  </x:si>
  <x:si>
    <x:t xml:space="preserve">CHECK: geo less consolidated</x:t>
  </x:si>
  <x:si>
    <x:t xml:space="preserve">  United States % of revenue</x:t>
  </x:si>
  <x:si>
    <x:t xml:space="preserve">  Canada % of revenue</x:t>
  </x:si>
  <x:si>
    <x:t xml:space="preserve">  Other international %</x:t>
  </x:si>
  <x:si>
    <x:t xml:space="preserve">Geographic disclosure basis</x:t>
  </x:si>
  <x:si>
    <x:t xml:space="preserve">Issuer reports geography annually only (FY2025 10-K). Quarterly geographic values shown as analyst estimates.</x:t>
  </x:si>
  <x:si>
    <x:t xml:space="preserve">Share Count</x:t>
  </x:si>
  <x:si>
    <x:t xml:space="preserve">Weighted basic shares, millions</x:t>
  </x:si>
  <x:si>
    <x:t xml:space="preserve">  Potential dilutive securities</x:t>
  </x:si>
  <x:si>
    <x:t xml:space="preserve">Weighted diluted shares, millions</x:t>
  </x:si>
  <x:si>
    <x:t xml:space="preserve">Common stock repurchases, $m</x:t>
  </x:si>
  <x:si>
    <x:t xml:space="preserve">Common shares repurchased, millions</x:t>
  </x:si>
  <x:si>
    <x:t xml:space="preserve">Gross shares issued, millions</x:t>
  </x:si>
  <x:si>
    <x:t xml:space="preserve">Forecast EPS denominator, millions</x:t>
  </x:si>
  <x:si>
    <x:t xml:space="preserve">  Basic share Y/Y change</x:t>
  </x:si>
  <x:si>
    <x:t xml:space="preserve">  Basic sequential change</x:t>
  </x:si>
  <x:si>
    <x:t xml:space="preserve">  Diluted shares check</x:t>
  </x:si>
  <x:si>
    <x:t xml:space="preserve">Outstanding shares at period end (m)</x:t>
  </x:si>
  <x:si>
    <x:t xml:space="preserve">Guidance</x:t>
  </x:si>
  <x:si>
    <x:t xml:space="preserve">Management guidance: USD millions</x:t>
  </x:si>
  <x:si>
    <x:t xml:space="preserve">Published</x:t>
  </x:si>
  <x:si>
    <x:t xml:space="preserve">Metric</x:t>
  </x:si>
  <x:si>
    <x:t xml:space="preserve">Low</x:t>
  </x:si>
  <x:si>
    <x:t xml:space="preserve">High</x:t>
  </x:si>
  <x:si>
    <x:t xml:space="preserve">Midpoint</x:t>
  </x:si>
  <x:si>
    <x:t xml:space="preserve">Actual</x:t>
  </x:si>
  <x:si>
    <x:t xml:space="preserve">Beat / miss</x:t>
  </x:si>
  <x:si>
    <x:t xml:space="preserve">2026-06-08</x:t>
  </x:si>
  <x:si>
    <x:t xml:space="preserve">FY2026</x:t>
  </x:si>
  <x:si>
    <x:t xml:space="preserve">Net income attributed to MTN</x:t>
  </x:si>
  <x:si>
    <x:t xml:space="preserve">Resort reported EBITDA</x:t>
  </x:si>
  <x:si>
    <x:t xml:space="preserve">Total reported EBITDA</x:t>
  </x:si>
  <x:si>
    <x:t xml:space="preserve">Real Estate EBITDA</x:t>
  </x:si>
  <x:si>
    <x:t xml:space="preserve">Provision for income taxes</x:t>
  </x:si>
  <x:si>
    <x:t xml:space="preserve">2025-09-29</x:t>
  </x:si>
  <x:si>
    <x:t xml:space="preserve">Initial net income</x:t>
  </x:si>
  <x:si>
    <x:t xml:space="preserve">Resort EBITDA</x:t>
  </x:si>
  <x:si>
    <x:t xml:space="preserve">Forecast implied by latest guidance</x:t>
  </x:si>
  <x:si>
    <x:t xml:space="preserve">FY26 nine months net income attributed</x:t>
  </x:si>
  <x:si>
    <x:t xml:space="preserve">FY26 nine months reported EBITDA</x:t>
  </x:si>
  <x:si>
    <x:t xml:space="preserve">Guidance midpoint Q4 net income</x:t>
  </x:si>
  <x:si>
    <x:t xml:space="preserve">Guidance midpoint Q4 EBITDA</x:t>
  </x:si>
  <x:si>
    <x:t xml:space="preserve">Guidance midpoint Q4 EPS, USD</x:t>
  </x:si>
  <x:si>
    <x:t xml:space="preserve">FY26 total EBITDA vs midpoint</x:t>
  </x:si>
  <x:si>
    <x:t xml:space="preserve">FY26 net income vs midpoint</x:t>
  </x:si>
  <x:si>
    <x:t xml:space="preserve">Guidance risk factor</x:t>
  </x:si>
  <x:si>
    <x:t xml:space="preserve">June guidance assumed normal Australian winter; September pre-release reports show sparse snow and visitation.</x:t>
  </x:si>
  <x:si>
    <x:t xml:space="preserve">Sources</x:t>
  </x:si>
  <x:si>
    <x:t xml:space="preserve">Source ID</x:t>
  </x:si>
  <x:si>
    <x:t xml:space="preserve">Publisher</x:t>
  </x:si>
  <x:si>
    <x:t xml:space="preserve">URL or attachment</x:t>
  </x:si>
  <x:si>
    <x:t xml:space="preserve">Feeds / evidence</x:t>
  </x:si>
  <x:si>
    <x:t xml:space="preserve">Source details / full links</x:t>
  </x:si>
  <x:si>
    <x:t xml:space="preserve">I01</x:t>
  </x:si>
  <x:si>
    <x:t xml:space="preserve">2026-09-24</x:t>
  </x:si>
  <x:si>
    <x:t xml:space="preserve">S&amp;P Capital IQ</x:t>
  </x:si>
  <x:si>
    <x:t xml:space="preserve">Street inputs</x:t>
  </x:si>
  <x:si>
    <x:t xml:space="preserve">CapIQ summary; Sept 24 capture</x:t>
  </x:si>
  <x:si>
    <x:t xml:space="preserve">I02</x:t>
  </x:si>
  <x:si>
    <x:t xml:space="preserve">CapIQ history</x:t>
  </x:si>
  <x:si>
    <x:t xml:space="preserve">Six reported CapIQ history rows</x:t>
  </x:si>
  <x:si>
    <x:t xml:space="preserve">S01</x:t>
  </x:si>
  <x:si>
    <x:t xml:space="preserve">SEC (Vail 10-K)</x:t>
  </x:si>
  <x:si>
    <x:t xml:space="preserve">FY25 actuals</x:t>
  </x:si>
  <x:si>
    <x:t xml:space="preserve">FY25 audited accounts and geography</x:t>
  </x:si>
  <x:si>
    <x:t xml:space="preserve">S02</x:t>
  </x:si>
  <x:si>
    <x:t xml:space="preserve">Vail Resorts / SEC</x:t>
  </x:si>
  <x:si>
    <x:t xml:space="preserve">4Q25 actuals</x:t>
  </x:si>
  <x:si>
    <x:t xml:space="preserve">FY25 Q4 quarterly results</x:t>
  </x:si>
  <x:si>
    <x:t xml:space="preserve">S03</x:t>
  </x:si>
  <x:si>
    <x:t xml:space="preserve">2025-12-10</x:t>
  </x:si>
  <x:si>
    <x:t xml:space="preserve">SEC (Vail 10-Q)</x:t>
  </x:si>
  <x:si>
    <x:t xml:space="preserve">1Q26 actuals</x:t>
  </x:si>
  <x:si>
    <x:t xml:space="preserve">FY26 first-quarter issuer 10-Q</x:t>
  </x:si>
  <x:si>
    <x:t xml:space="preserve">S04</x:t>
  </x:si>
  <x:si>
    <x:t xml:space="preserve">2026-03-09</x:t>
  </x:si>
  <x:si>
    <x:t xml:space="preserve">2Q26 actuals</x:t>
  </x:si>
  <x:si>
    <x:t xml:space="preserve">FY26 second-quarter issuer 10-Q</x:t>
  </x:si>
  <x:si>
    <x:t xml:space="preserve">S05</x:t>
  </x:si>
  <x:si>
    <x:t xml:space="preserve">3Q26 actuals</x:t>
  </x:si>
  <x:si>
    <x:t xml:space="preserve">FY26 third-quarter issuer 10-Q</x:t>
  </x:si>
  <x:si>
    <x:t xml:space="preserve">S06</x:t>
  </x:si>
  <x:si>
    <x:t xml:space="preserve">FY26 guide</x:t>
  </x:si>
  <x:si>
    <x:t xml:space="preserve">FY26 net income / EBITDA guide</x:t>
  </x:si>
  <x:si>
    <x:t xml:space="preserve">S07</x:t>
  </x:si>
  <x:si>
    <x:t xml:space="preserve">SEC annual note</x:t>
  </x:si>
  <x:si>
    <x:t xml:space="preserve">FY25 geo</x:t>
  </x:si>
  <x:si>
    <x:t xml:space="preserve">FY25 geography and segment profit</x:t>
  </x:si>
  <x:si>
    <x:t xml:space="preserve">S08</x:t>
  </x:si>
  <x:si>
    <x:t xml:space="preserve">Sales detail</x:t>
  </x:si>
  <x:si>
    <x:t xml:space="preserve">FY25 segment product revenues</x:t>
  </x:si>
  <x:si>
    <x:t xml:space="preserve">S09</x:t>
  </x:si>
  <x:si>
    <x:t xml:space="preserve">SEC annual statement</x:t>
  </x:si>
  <x:si>
    <x:t xml:space="preserve">FY25 balance</x:t>
  </x:si>
  <x:si>
    <x:t xml:space="preserve">FY25 audited balance sheet</x:t>
  </x:si>
  <x:si>
    <x:t xml:space="preserve">S10</x:t>
  </x:si>
  <x:si>
    <x:t xml:space="preserve">FY25 cash</x:t>
  </x:si>
  <x:si>
    <x:t xml:space="preserve">FY25 audited cash-flow statement</x:t>
  </x:si>
  <x:si>
    <x:t xml:space="preserve">N01</x:t>
  </x:si>
  <x:si>
    <x:t xml:space="preserve">2026-09-03</x:t>
  </x:si>
  <x:si>
    <x:t xml:space="preserve">ABC Australia</x:t>
  </x:si>
  <x:si>
    <x:t xml:space="preserve">AUS weather</x:t>
  </x:si>
  <x:si>
    <x:t xml:space="preserve">Australia winter: record-low snow</x:t>
  </x:si>
  <x:si>
    <x:t xml:space="preserve">N02</x:t>
  </x:si>
  <x:si>
    <x:t xml:space="preserve">2026-09-11</x:t>
  </x:si>
  <x:si>
    <x:t xml:space="preserve">Alpine Observer</x:t>
  </x:si>
  <x:si>
    <x:t xml:space="preserve">Visits data</x:t>
  </x:si>
  <x:si>
    <x:t xml:space="preserve">Perisher visitation and ski visits</x:t>
  </x:si>
  <x:si>
    <x:t xml:space="preserve">N03</x:t>
  </x:si>
  <x:si>
    <x:t xml:space="preserve">2026-09-25</x:t>
  </x:si>
  <x:si>
    <x:t xml:space="preserve">Zacks Investment Research</x:t>
  </x:si>
  <x:si>
    <x:t xml:space="preserve">Miss signals</x:t>
  </x:si>
  <x:si>
    <x:t xml:space="preserve">Street EPS revision / miss case</x:t>
  </x:si>
  <x:si>
    <x:t xml:space="preserve">N04</x:t>
  </x:si>
  <x:si>
    <x:t xml:space="preserve">2026-08-12</x:t>
  </x:si>
  <x:si>
    <x:t xml:space="preserve">J2Ski</x:t>
  </x:si>
  <x:si>
    <x:t xml:space="preserve">August snow</x:t>
  </x:si>
  <x:si>
    <x:t xml:space="preserve">August Australian terrain recovery</x:t>
  </x:si>
  <x:si>
    <x:t xml:space="preserve">Attachment audit</x:t>
  </x:si>
  <x:si>
    <x:t xml:space="preserve">SHA256 / detail</x:t>
  </x:si>
  <x:si>
    <x:t xml:space="preserve">MTN_history.csv</x:t>
  </x:si>
  <x:si>
    <x:t xml:space="preserve">MTN_consensus.json</x:t>
  </x:si>
  <x:si>
    <x:t xml:space="preserve">Consensus as-of</x:t>
  </x:si>
  <x:si>
    <x:t xml:space="preserve">Scope of omitted tabs</x:t>
  </x:si>
  <x:si>
    <x:t xml:space="preserve">All substantive tabs retained: three reported segments, international geography and three financial statements.</x:t>
  </x:si>
  <x:si>
    <x:t xml:space="preserve">Standalone Dates / Consensus / Checks</x:t>
  </x:si>
  <x:si>
    <x:t xml:space="preserve">Dates repeated within sheet headers; consensus in Cover; checks in artifacts/checks.md.</x:t>
  </x:si>
  <x:si>
    <x:t xml:space="preserve">Inputs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</x:si>
  <x:si>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</x:si>
  <x:si>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</x:si>
  <x:si>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</x:si>
  <x:si>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</x:si>
  <x:si>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</x:si>
  <x:si>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</x:si>
  <x:si>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</x:si>
  <x:si>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S&amp;P Capital IQ full summary row — captured 2026-09-24 (date precision only)</x:t>
  </x:si>
  <x:si>
    <x:t xml:space="preserve">ticker</x:t>
  </x:si>
  <x:si>
    <x:t xml:space="preserve">MTN</x:t>
  </x:si>
  <x:si>
    <x:t xml:space="preserve">company</x:t>
  </x:si>
  <x:si>
    <x:t xml:space="preserve">exchange_ticker</x:t>
  </x:si>
  <x:si>
    <x:t xml:space="preserve">NYSE:MTN</x:t>
  </x:si>
  <x:si>
    <x:t xml:space="preserve">capiq_company_id</x:t>
  </x:si>
  <x:si>
    <x:t xml:space="preserve">analyst_count</x:t>
  </x:si>
  <x:si>
    <x:t xml:space="preserve">fiscal_year_end</x:t>
  </x:si>
  <x:si>
    <x:t xml:space="preserve">Jul-31</x:t>
  </x:si>
  <x:si>
    <x:t xml:space="preserve">forward_quarter_label</x:t>
  </x:si>
  <x:si>
    <x:t xml:space="preserve">FQ4 2026 - Jul 2026</x:t>
  </x:si>
  <x:si>
    <x:t xml:space="preserve">2026-07-31</x:t>
  </x:si>
  <x:si>
    <x:t xml:space="preserve">expected_report_date</x:t>
  </x:si>
  <x:si>
    <x:t xml:space="preserve">2026-09-28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</x:si>
  <x:si>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</x:si>
  <x:si>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</x:si>
  <x:si>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</x:si>
  <x:si>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</x:si>
  <x:si>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</x:si>
  <x:si>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</x:si>
  <x:si>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</x:si>
  <x:si>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</x:si>
  <x:si>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</x:si>
  <x:si>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</x:si>
  <x:si>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</x:si>
  <x:si>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</x:si>
  <x:si>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</x:si>
  <x:si>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</x:si>
  <x:si>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</x:si>
  <x:si>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</x:si>
  <x:si>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</x:si>
  <x:si>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</x:si>
  <x:si>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</x:si>
  <x:si>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</x:si>
  <x:si>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</x:si>
  <x:si>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</x:si>
  <x:si>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</x:si>
  <x:si>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</x:si>
  <x:si>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</x:si>
  <x:si>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</x:si>
  <x:si>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</x:si>
  <x:si>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</x:si>
  <x:si>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</x:si>
  <x:si>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</x:si>
  <x:si>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</x:si>
  <x:si>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</x:si>
  <x:si>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</x:si>
  <x:si>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</x:si>
  <x:si>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</x:si>
  <x:si>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</x:si>
  <x:si>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</x:si>
  <x:si>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</x:si>
  <x:si>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</x:si>
  <x:si>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</x:si>
  <x:si>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</x:si>
  <x:si>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</x:si>
  <x:si>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Hold</x:t>
  </x:si>
  <x:si>
    <x:t xml:space="preserve">recommendation_score</x:t>
  </x:si>
  <x:si>
    <x:t xml:space="preserve">last_close_price</x:t>
  </x:si>
  <x:si>
    <x:t xml:space="preserve">notes</x:t>
  </x:si>
  <x:si>
    <x:t xml:space="preserve">July-31 fiscal year end; the Jul and Oct quarters are the off-season and are loss-making, which is why CapIQ marks their surprise percent NM. Guidance for FY2026 EBITDA is 739.00 to 761.00 million.</x:t>
  </x:si>
  <x:si>
    <x:t xml:space="preserve">Consensus captured date</x:t>
  </x:si>
  <x:si>
    <x:t xml:space="preserve">History SHA256</x:t>
  </x:si>
  <x:si>
    <x:t xml:space="preserve">6ab94ee31f100c0c2f72127b6e337655929ce42400e91464dad1287d7a5fdf9a</x:t>
  </x:si>
  <x:si>
    <x:t xml:space="preserve">Consensus SHA256</x:t>
  </x:si>
  <x:si>
    <x:t xml:space="preserve">598e59b445e357d8ef0d6fdba4a186362b0cb0d3b05cc61dbe62e3b7d1d3c3ac</x:t>
  </x:si>
  <x:si>
    <x:t xml:space="preserve">Normalization basis</x:t>
  </x:si>
  <x:si>
    <x:t xml:space="preserve">Normalized diluted USD/common share; verify issuer definition</x:t>
  </x:si>
  <x:si>
    <x:t xml:space="preserve">Historical Q4 FY2025 GAAP net income</x:t>
  </x:si>
  <x:si>
    <x:t xml:space="preserve">FY2025 GAAP net income</x:t>
  </x:si>
  <x:si>
    <x:t xml:space="preserve">Q1 FY2026 GAAP net income</x:t>
  </x:si>
  <x:si>
    <x:t xml:space="preserve">FY2025 annual Canada revenue</x:t>
  </x:si>
  <x:si>
    <x:t xml:space="preserve">FY2025 nine-month segment expenses (FY2026 April 10-Q)</x:t>
  </x:si>
  <x:si>
    <x:t xml:space="preserve">Mountain Labor and labor-related benefits</x:t>
  </x:si>
  <x:si>
    <x:t xml:space="preserve">Mountain Retail cost of sales</x:t>
  </x:si>
  <x:si>
    <x:t xml:space="preserve">Mountain Resort related fees</x:t>
  </x:si>
  <x:si>
    <x:t xml:space="preserve">Mountain General and administrative</x:t>
  </x:si>
  <x:si>
    <x:t xml:space="preserve">Mountain Other (1)</x:t>
  </x:si>
  <x:si>
    <x:t xml:space="preserve">Lodging Labor and labor-related benefits</x:t>
  </x:si>
  <x:si>
    <x:t xml:space="preserve">Lodging General and administrative</x:t>
  </x:si>
  <x:si>
    <x:t xml:space="preserve">Lodging Reimbursed payroll costs</x:t>
  </x:si>
  <x:si>
    <x:t xml:space="preserve">Lodging Other (1)</x:t>
  </x:si>
  <x:si>
    <x:t xml:space="preserve">Real Estate Other (1)</x:t>
  </x:si>
  <x:si>
    <x:t xml:space="preserve">FY2025 nine-month product revenue (FY2026 April 10-Q)</x:t>
  </x:si>
  <x:si>
    <x:t xml:space="preserve">Real Estate</x:t>
  </x:si>
  <x:si>
    <x:t xml:space="preserve">Cash flow metric</x:t>
  </x:si>
  <x:si>
    <x:t xml:space="preserve">FY25 9m</x:t>
  </x:si>
  <x:si>
    <x:t xml:space="preserve">FY26 6m</x:t>
  </x:si>
  <x:si>
    <x:t xml:space="preserve">FY26 9m</x:t>
  </x:si>
  <x:si>
    <x:t xml:space="preserve">FX effect on cash</x:t>
  </x:si>
  <x:si>
    <x:t xml:space="preserve">Tolerance for financial tie-outs</x:t>
  </x:si>
  <x:si>
    <x:t xml:space="preserve">Decadal-visit ratio benchmark (100%)</x:t>
  </x:si>
</x:sst>
</file>

<file path=xl/styles.xml><?xml version="1.0" encoding="utf-8"?>
<x:styleSheet xmlns:x="http://schemas.openxmlformats.org/spreadsheetml/2006/main">
  <x:numFmts count="9">
    <x:numFmt numFmtId="164" formatCode="#,##0.0_);(#,##0.0);–_)"/>
    <x:numFmt numFmtId="165" formatCode="0.0%_);(0.0%);–_)"/>
    <x:numFmt numFmtId="166" formatCode="yyyy-mm-dd"/>
    <x:numFmt numFmtId="167" formatCode="$0.00;($0.00);–"/>
    <x:numFmt numFmtId="168" formatCode="0.0%"/>
    <x:numFmt numFmtId="169" formatCode="#,##0.00"/>
    <x:numFmt numFmtId="170" formatCode="General"/>
    <x:numFmt numFmtId="171" formatCode="#,##0.00;(#,##0.00);–"/>
    <x:numFmt numFmtId="172" formatCode="0.00000"/>
  </x:numFmts>
  <x:fonts count="22">
    <x:font>
      <x:sz val="11"/>
      <x:name val="Calibri"/>
    </x:font>
    <x:font>
      <x:sz val="10"/>
      <x:color rgb="FF000000"/>
      <x:name val="Aptos Narrow"/>
    </x:font>
    <x:font>
      <x:i/>
      <x:sz val="10"/>
      <x:color rgb="FF000000"/>
      <x:name val="Aptos Narrow"/>
    </x:font>
    <x:font>
      <x:sz val="10"/>
      <x:color rgb="FF0000FF"/>
      <x:name val="Aptos Narrow"/>
    </x:font>
    <x:font>
      <x:i/>
      <x:sz val="10"/>
      <x:color rgb="FF0000FF"/>
      <x:name val="Aptos Narrow"/>
    </x:font>
    <x:font>
      <x:sz val="10"/>
      <x:color rgb="FF006100"/>
      <x:name val="Aptos Narrow"/>
    </x:font>
    <x:font>
      <x:b/>
      <x:sz val="10"/>
      <x:color rgb="FF0000FF"/>
      <x:name val="Aptos Narrow"/>
    </x:font>
    <x:font>
      <x:b/>
      <x:sz val="10"/>
      <x:color rgb="FF000000"/>
      <x:name val="Aptos Narrow"/>
    </x:font>
    <x:font>
      <x:b/>
      <x:sz val="10"/>
      <x:color rgb="FF006100"/>
      <x:name val="Aptos Narrow"/>
    </x:font>
    <x:font>
      <x:b/>
      <x:i/>
      <x:sz val="10"/>
      <x:color rgb="FF000000"/>
      <x:name val="Aptos Narrow"/>
    </x:font>
    <x:font>
      <x:b/>
      <x:i/>
      <x:sz val="10"/>
      <x:color rgb="FF0000FF"/>
      <x:name val="Aptos Narrow"/>
    </x:font>
    <x:font>
      <x:sz val="10"/>
      <x:color rgb="FF000000"/>
      <x:name val="Aptos Narrow"/>
    </x:font>
    <x:font>
      <x:b/>
      <x:sz val="10"/>
      <x:color rgb="FF0000FF"/>
      <x:name val="Aptos Narrow"/>
    </x:font>
    <x:font>
      <x:i/>
      <x:sz val="10"/>
      <x:color rgb="FF000000"/>
      <x:name val="Aptos Narrow"/>
    </x:font>
    <x:font>
      <x:sz val="10"/>
      <x:color rgb="FF006100"/>
      <x:name val="Aptos Narrow"/>
    </x:font>
    <x:font>
      <x:i/>
      <x:sz val="10"/>
      <x:color rgb="FF0000FF"/>
      <x:name val="Aptos Narrow"/>
    </x:font>
    <x:font>
      <x:b/>
      <x:sz val="10"/>
      <x:color rgb="FF006100"/>
      <x:name val="Aptos Narrow"/>
    </x:font>
    <x:font>
      <x:sz val="10"/>
      <x:color rgb="FF0000FF"/>
      <x:name val="Aptos Narrow"/>
    </x:font>
    <x:font>
      <x:b/>
      <x:sz val="10"/>
      <x:color rgb="FF000000"/>
      <x:name val="Aptos Narrow"/>
    </x:font>
    <x:font>
      <x:b/>
      <x:i/>
      <x:sz val="10"/>
      <x:color rgb="FF000000"/>
      <x:name val="Aptos Narrow"/>
    </x:font>
    <x:font>
      <x:b/>
      <x:i/>
      <x:sz val="10"/>
      <x:color rgb="FF0000FF"/>
      <x:name val="Aptos Narrow"/>
    </x:font>
    <x:font>
      <x:i/>
      <x:sz val="10"/>
      <x:color rgb="FF006100"/>
      <x:name val="Aptos Narrow"/>
    </x:font>
  </x:fonts>
  <x:fills count="5">
    <x:fill>
      <x:patternFill patternType="none"/>
    </x:fill>
    <x:fill>
      <x:patternFill patternType="gray125"/>
    </x:fill>
    <x:fill>
      <x:patternFill patternType="solid">
        <x:fgColor rgb="FFF3F7FC"/>
      </x:patternFill>
    </x:fill>
    <x:fill>
      <x:patternFill patternType="solid">
        <x:fgColor rgb="FFF1F2F3"/>
      </x:patternFill>
    </x:fill>
    <x:fill>
      <x:patternFill patternType="solid">
        <x:fgColor rgb="FFE9EBEE"/>
      </x:patternFill>
    </x:fill>
  </x:fills>
  <x:borders count="5">
    <x:border/>
    <x:border>
      <x:top style="thin">
        <x:color rgb="FFB6B8BB"/>
      </x:top>
      <x:bottom style="thin">
        <x:color rgb="FFB6B8BB"/>
      </x:bottom>
    </x:border>
    <x:border>
      <x:top style="thin">
        <x:color rgb="FFADB2BA"/>
      </x:top>
    </x:border>
    <x:border>
      <x:top style="thin">
        <x:color rgb="FFABB2B8"/>
      </x:top>
    </x:border>
    <x:border>
      <x:top style="thin">
        <x:color rgb="FFABB2B8"/>
      </x:top>
      <x:bottom style="thin">
        <x:color rgb="FFABB2B8"/>
      </x:bottom>
    </x:border>
  </x:borders>
  <x:cellStyleXfs count="1">
    <x:xf numFmtId="0" fontId="0" fillId="0" borderId="0"/>
  </x:cellStyleXfs>
  <x:cellXfs count="132">
    <x:xf numFmtId="0" fontId="0" fillId="0" borderId="0" xfId="0"/>
    <x:xf numFmtId="0" fontId="1" fillId="0" borderId="0" xfId="0" applyFont="1" applyFill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/>
    </x:xf>
    <x:xf numFmtId="165" fontId="2" fillId="0" borderId="0" xfId="0" applyNumberFormat="1" applyFont="1" applyFill="1" applyAlignment="1">
      <x:alignment horizontal="general" vertical="bottom"/>
    </x:xf>
    <x:xf numFmtId="0" fontId="1" fillId="3" borderId="1" xfId="0" applyFont="1" applyFill="1" applyBorder="1" applyAlignment="1">
      <x:alignment horizontal="general" vertical="bottom"/>
    </x:xf>
    <x:xf numFmtId="166" fontId="1" fillId="3" borderId="1" xfId="0" applyNumberFormat="1" applyFont="1" applyFill="1" applyBorder="1" applyAlignment="1">
      <x:alignment horizontal="general" vertical="bottom"/>
    </x:xf>
    <x:xf numFmtId="164" fontId="3" fillId="0" borderId="0" xfId="0" applyNumberFormat="1" applyFont="1" applyFill="1" applyAlignment="1">
      <x:alignment horizontal="general" vertical="bottom"/>
    </x:xf>
    <x:xf numFmtId="165" fontId="4" fillId="2" borderId="0" xfId="0" applyNumberFormat="1" applyFont="1" applyFill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164" fontId="3" fillId="2" borderId="0" xfId="0" applyNumberFormat="1" applyFont="1" applyFill="1" applyAlignment="1">
      <x:alignment horizontal="general" vertical="bottom"/>
    </x:xf>
    <x:xf numFmtId="164" fontId="6" fillId="0" borderId="2" xfId="0" applyNumberFormat="1" applyFont="1" applyFill="1" applyBorder="1" applyAlignment="1">
      <x:alignment horizontal="general" vertical="bottom"/>
    </x:xf>
    <x:xf numFmtId="164" fontId="7" fillId="0" borderId="2" xfId="0" applyNumberFormat="1" applyFont="1" applyFill="1" applyBorder="1" applyAlignment="1">
      <x:alignment horizontal="general" vertical="bottom"/>
    </x:xf>
    <x:xf numFmtId="164" fontId="2" fillId="0" borderId="0" xfId="0" applyNumberFormat="1" applyFont="1" applyFill="1" applyAlignment="1">
      <x:alignment horizontal="general" vertical="bottom"/>
    </x:xf>
    <x:xf numFmtId="0" fontId="7" fillId="0" borderId="3" xfId="0" applyFont="1" applyFill="1" applyBorder="1" applyAlignment="1">
      <x:alignment horizontal="general" vertical="bottom"/>
    </x:xf>
    <x:xf numFmtId="165" fontId="2" fillId="2" borderId="0" xfId="0" applyNumberFormat="1" applyFont="1" applyFill="1" applyAlignment="1">
      <x:alignment horizontal="general" vertical="bottom"/>
    </x:xf>
    <x:xf numFmtId="164" fontId="8" fillId="0" borderId="2" xfId="0" applyNumberFormat="1" applyFont="1" applyFill="1" applyBorder="1" applyAlignment="1">
      <x:alignment horizontal="general" vertical="bottom"/>
    </x:xf>
    <x:xf numFmtId="164" fontId="8" fillId="2" borderId="2" xfId="0" applyNumberFormat="1" applyFont="1" applyFill="1" applyBorder="1" applyAlignment="1">
      <x:alignment horizontal="general" vertical="bottom"/>
    </x:xf>
    <x:xf numFmtId="164" fontId="7" fillId="2" borderId="2" xfId="0" applyNumberFormat="1" applyFont="1" applyFill="1" applyBorder="1" applyAlignment="1">
      <x:alignment horizontal="general" vertical="bottom"/>
    </x:xf>
    <x:xf numFmtId="164" fontId="5" fillId="2" borderId="0" xfId="0" applyNumberFormat="1" applyFont="1" applyFill="1" applyAlignment="1">
      <x:alignment horizontal="general" vertical="bottom"/>
    </x:xf>
    <x:xf numFmtId="165" fontId="4" fillId="0" borderId="0" xfId="0" applyNumberFormat="1" applyFont="1" applyFill="1" applyAlignment="1">
      <x:alignment horizontal="general" vertical="bottom"/>
    </x:xf>
    <x:xf numFmtId="164" fontId="2" fillId="2" borderId="0" xfId="0" applyNumberFormat="1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/>
    </x:xf>
    <x:xf numFmtId="0" fontId="7" fillId="4" borderId="4" xfId="0" applyFont="1" applyFill="1" applyBorder="1" applyAlignment="1">
      <x:alignment horizontal="general" vertical="bottom" wrapText="1"/>
    </x:xf>
    <x:xf numFmtId="167" fontId="1" fillId="2" borderId="0" xfId="0" applyNumberFormat="1" applyFont="1" applyFill="1" applyAlignment="1">
      <x:alignment horizontal="general" vertical="bottom"/>
    </x:xf>
    <x:xf numFmtId="167" fontId="7" fillId="0" borderId="2" xfId="0" applyNumberFormat="1" applyFont="1" applyFill="1" applyBorder="1" applyAlignment="1">
      <x:alignment horizontal="general" vertical="bottom"/>
    </x:xf>
    <x:xf numFmtId="164" fontId="8" fillId="0" borderId="3" xfId="0" applyNumberFormat="1" applyFont="1" applyFill="1" applyBorder="1" applyAlignment="1">
      <x:alignment horizontal="general" vertical="bottom"/>
    </x:xf>
    <x:xf numFmtId="168" fontId="4" fillId="0" borderId="0" xfId="0" applyNumberFormat="1" applyFont="1" applyFill="1" applyAlignment="1">
      <x:alignment horizontal="general" vertical="bottom"/>
    </x:xf>
    <x:xf numFmtId="167" fontId="7" fillId="2" borderId="2" xfId="0" applyNumberFormat="1" applyFont="1" applyFill="1" applyBorder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167" fontId="3" fillId="0" borderId="0" xfId="0" applyNumberFormat="1" applyFont="1" applyFill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 wrapText="1"/>
    </x:xf>
    <x:xf numFmtId="0" fontId="7" fillId="4" borderId="4" xfId="0" applyFont="1" applyFill="1" applyBorder="1" applyAlignment="1">
      <x:alignment horizontal="general" vertical="bottom"/>
    </x:xf>
    <x:xf numFmtId="169" fontId="3" fillId="0" borderId="0" xfId="0" applyNumberFormat="1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164" fontId="9" fillId="0" borderId="2" xfId="0" applyNumberFormat="1" applyFont="1" applyFill="1" applyBorder="1" applyAlignment="1">
      <x:alignment horizontal="general" vertical="bottom"/>
    </x:xf>
    <x:xf numFmtId="165" fontId="9" fillId="0" borderId="3" xfId="0" applyNumberFormat="1" applyFont="1" applyFill="1" applyBorder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 wrapText="1"/>
    </x:xf>
    <x:xf numFmtId="169" fontId="3" fillId="2" borderId="0" xfId="0" applyNumberFormat="1" applyFont="1" applyFill="1" applyAlignment="1">
      <x:alignment horizontal="general" vertical="bottom"/>
    </x:xf>
    <x:xf numFmtId="164" fontId="7" fillId="2" borderId="4" xfId="0" applyNumberFormat="1" applyFont="1" applyFill="1" applyBorder="1" applyAlignment="1">
      <x:alignment horizontal="general" vertical="bottom"/>
    </x:xf>
    <x:xf numFmtId="167" fontId="8" fillId="0" borderId="2" xfId="0" applyNumberFormat="1" applyFont="1" applyFill="1" applyBorder="1" applyAlignment="1">
      <x:alignment horizontal="general" vertical="bottom"/>
    </x:xf>
    <x:xf numFmtId="164" fontId="7" fillId="4" borderId="4" xfId="0" applyNumberFormat="1" applyFont="1" applyFill="1" applyBorder="1" applyAlignment="1">
      <x:alignment horizontal="general" vertical="bottom" wrapText="1"/>
    </x:xf>
    <x:xf numFmtId="164" fontId="10" fillId="0" borderId="2" xfId="0" applyNumberFormat="1" applyFont="1" applyFill="1" applyBorder="1" applyAlignment="1">
      <x:alignment horizontal="general" vertical="bottom"/>
    </x:xf>
    <x:xf numFmtId="164" fontId="7" fillId="4" borderId="4" xfId="0" applyNumberFormat="1" applyFont="1" applyFill="1" applyBorder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7" fontId="8" fillId="2" borderId="2" xfId="0" applyNumberFormat="1" applyFont="1" applyFill="1" applyBorder="1" applyAlignment="1">
      <x:alignment horizontal="general" vertical="bottom"/>
    </x:xf>
    <x:xf numFmtId="164" fontId="8" fillId="2" borderId="3" xfId="0" applyNumberFormat="1" applyFont="1" applyFill="1" applyBorder="1" applyAlignment="1">
      <x:alignment horizontal="general" vertical="bottom"/>
    </x:xf>
    <x:xf numFmtId="164" fontId="9" fillId="2" borderId="2" xfId="0" applyNumberFormat="1" applyFont="1" applyFill="1" applyBorder="1" applyAlignment="1">
      <x:alignment horizontal="general" vertical="bottom"/>
    </x:xf>
    <x:xf numFmtId="164" fontId="4" fillId="2" borderId="0" xfId="0" applyNumberFormat="1" applyFont="1" applyFill="1" applyAlignment="1">
      <x:alignment horizontal="general" vertical="bottom"/>
    </x:xf>
    <x:xf numFmtId="164" fontId="4" fillId="0" borderId="0" xfId="0" applyNumberFormat="1" applyFont="1" applyFill="1" applyAlignment="1">
      <x:alignment horizontal="general" vertical="bottom"/>
    </x:xf>
    <x:xf numFmtId="165" fontId="9" fillId="2" borderId="3" xfId="0" applyNumberFormat="1" applyFont="1" applyFill="1" applyBorder="1" applyAlignment="1">
      <x:alignment horizontal="general" vertical="bottom"/>
    </x:xf>
    <x:xf numFmtId="164" fontId="11" fillId="0" borderId="0" xfId="0" applyNumberFormat="1" applyFont="1" applyFill="1" applyAlignment="1">
      <x:alignment horizontal="general" vertical="bottom"/>
    </x:xf>
    <x:xf numFmtId="170" fontId="11" fillId="0" borderId="0" xfId="0" applyNumberFormat="1" applyFont="1" applyFill="1" applyAlignment="1">
      <x:alignment horizontal="general" vertical="bottom"/>
    </x:xf>
    <x:xf numFmtId="164" fontId="11" fillId="2" borderId="0" xfId="0" applyNumberFormat="1" applyFont="1" applyFill="1" applyAlignment="1">
      <x:alignment horizontal="general" vertical="bottom"/>
    </x:xf>
    <x:xf numFmtId="164" fontId="12" fillId="0" borderId="2" xfId="0" applyNumberFormat="1" applyFont="1" applyFill="1" applyBorder="1" applyAlignment="1">
      <x:alignment horizontal="general" vertical="bottom"/>
    </x:xf>
    <x:xf numFmtId="165" fontId="13" fillId="0" borderId="0" xfId="0" applyNumberFormat="1" applyFont="1" applyFill="1" applyAlignment="1">
      <x:alignment horizontal="general" vertical="bottom"/>
    </x:xf>
    <x:xf numFmtId="164" fontId="14" fillId="0" borderId="0" xfId="0" applyNumberFormat="1" applyFont="1" applyFill="1" applyAlignment="1">
      <x:alignment horizontal="general" vertical="bottom"/>
    </x:xf>
    <x:xf numFmtId="166" fontId="11" fillId="3" borderId="1" xfId="0" applyNumberFormat="1" applyFont="1" applyFill="1" applyBorder="1" applyAlignment="1">
      <x:alignment horizontal="general" vertical="bottom"/>
    </x:xf>
    <x:xf numFmtId="165" fontId="15" fillId="2" borderId="0" xfId="0" applyNumberFormat="1" applyFont="1" applyFill="1" applyAlignment="1">
      <x:alignment horizontal="general" vertical="bottom"/>
    </x:xf>
    <x:xf numFmtId="164" fontId="16" fillId="0" borderId="2" xfId="0" applyNumberFormat="1" applyFont="1" applyFill="1" applyBorder="1" applyAlignment="1">
      <x:alignment horizontal="general" vertical="bottom"/>
    </x:xf>
    <x:xf numFmtId="164" fontId="17" fillId="0" borderId="0" xfId="0" applyNumberFormat="1" applyFont="1" applyFill="1" applyAlignment="1">
      <x:alignment horizontal="general" vertical="bottom"/>
    </x:xf>
    <x:xf numFmtId="164" fontId="18" fillId="0" borderId="2" xfId="0" applyNumberFormat="1" applyFont="1" applyFill="1" applyBorder="1" applyAlignment="1">
      <x:alignment horizontal="general" vertical="bottom"/>
    </x:xf>
    <x:xf numFmtId="170" fontId="11" fillId="3" borderId="1" xfId="0" applyNumberFormat="1" applyFont="1" applyFill="1" applyBorder="1" applyAlignment="1">
      <x:alignment horizontal="general" vertical="bottom"/>
    </x:xf>
    <x:xf numFmtId="165" fontId="15" fillId="0" borderId="0" xfId="0" applyNumberFormat="1" applyFont="1" applyFill="1" applyAlignment="1">
      <x:alignment horizontal="general" vertical="bottom"/>
    </x:xf>
    <x:xf numFmtId="170" fontId="18" fillId="0" borderId="3" xfId="0" applyNumberFormat="1" applyFont="1" applyFill="1" applyBorder="1" applyAlignment="1">
      <x:alignment horizontal="general" vertical="bottom"/>
    </x:xf>
    <x:xf numFmtId="164" fontId="11" fillId="0" borderId="0" xfId="0" applyNumberFormat="1" applyFont="1" applyFill="1" applyAlignment="1">
      <x:alignment horizontal="general" vertical="center" wrapText="1"/>
    </x:xf>
    <x:xf numFmtId="164" fontId="11" fillId="2" borderId="0" xfId="0" applyNumberFormat="1" applyFont="1" applyFill="1" applyAlignment="1">
      <x:alignment horizontal="general" vertical="bottom" wrapText="1"/>
    </x:xf>
    <x:xf numFmtId="170" fontId="11" fillId="0" borderId="0" xfId="0" applyNumberFormat="1" applyFont="1" applyFill="1" applyAlignment="1">
      <x:alignment horizontal="general" vertical="top" wrapText="1"/>
    </x:xf>
    <x:xf numFmtId="165" fontId="13" fillId="2" borderId="0" xfId="0" applyNumberFormat="1" applyFont="1" applyFill="1" applyAlignment="1">
      <x:alignment horizontal="general" vertical="bottom"/>
    </x:xf>
    <x:xf numFmtId="164" fontId="18" fillId="2" borderId="2" xfId="0" applyNumberFormat="1" applyFont="1" applyFill="1" applyBorder="1" applyAlignment="1">
      <x:alignment horizontal="general" vertical="bottom"/>
    </x:xf>
    <x:xf numFmtId="164" fontId="18" fillId="4" borderId="4" xfId="0" applyNumberFormat="1" applyFont="1" applyFill="1" applyBorder="1" applyAlignment="1">
      <x:alignment horizontal="general" vertical="top" wrapText="1"/>
    </x:xf>
    <x:xf numFmtId="164" fontId="11" fillId="0" borderId="0" xfId="0" applyNumberFormat="1" applyFont="1" applyFill="1" applyAlignment="1">
      <x:alignment horizontal="general" vertical="bottom" wrapText="1"/>
    </x:xf>
    <x:xf numFmtId="170" fontId="11" fillId="0" borderId="0" xfId="0" applyNumberFormat="1" applyFont="1" applyFill="1" applyAlignment="1">
      <x:alignment horizontal="general" vertical="bottom" wrapText="1"/>
    </x:xf>
    <x:xf numFmtId="167" fontId="14" fillId="0" borderId="0" xfId="0" applyNumberFormat="1" applyFont="1" applyFill="1" applyAlignment="1">
      <x:alignment horizontal="general" vertical="bottom"/>
    </x:xf>
    <x:xf numFmtId="164" fontId="18" fillId="0" borderId="2" xfId="0" applyNumberFormat="1" applyFont="1" applyFill="1" applyBorder="1" applyAlignment="1">
      <x:alignment horizontal="general" vertical="bottom" wrapText="1"/>
    </x:xf>
    <x:xf numFmtId="164" fontId="17" fillId="2" borderId="0" xfId="0" applyNumberFormat="1" applyFont="1" applyFill="1" applyAlignment="1">
      <x:alignment horizontal="general" vertical="bottom"/>
    </x:xf>
    <x:xf numFmtId="170" fontId="11" fillId="0" borderId="0" xfId="0" applyNumberFormat="1" applyFont="1" applyFill="1" applyAlignment="1">
      <x:alignment horizontal="general" vertical="center"/>
    </x:xf>
    <x:xf numFmtId="164" fontId="16" fillId="2" borderId="2" xfId="0" applyNumberFormat="1" applyFont="1" applyFill="1" applyBorder="1" applyAlignment="1">
      <x:alignment horizontal="general" vertical="bottom"/>
    </x:xf>
    <x:xf numFmtId="164" fontId="14" fillId="2" borderId="0" xfId="0" applyNumberFormat="1" applyFont="1" applyFill="1" applyAlignment="1">
      <x:alignment horizontal="general" vertical="bottom"/>
    </x:xf>
    <x:xf numFmtId="164" fontId="13" fillId="2" borderId="0" xfId="0" applyNumberFormat="1" applyFont="1" applyFill="1" applyAlignment="1">
      <x:alignment horizontal="general" vertical="bottom"/>
    </x:xf>
    <x:xf numFmtId="164" fontId="18" fillId="4" borderId="4" xfId="0" applyNumberFormat="1" applyFont="1" applyFill="1" applyBorder="1" applyAlignment="1">
      <x:alignment horizontal="general" vertical="bottom" wrapText="1"/>
    </x:xf>
    <x:xf numFmtId="167" fontId="18" fillId="2" borderId="2" xfId="0" applyNumberFormat="1" applyFont="1" applyFill="1" applyBorder="1" applyAlignment="1">
      <x:alignment horizontal="general" vertical="bottom"/>
    </x:xf>
    <x:xf numFmtId="164" fontId="16" fillId="0" borderId="3" xfId="0" applyNumberFormat="1" applyFont="1" applyFill="1" applyBorder="1" applyAlignment="1">
      <x:alignment horizontal="general" vertical="bottom"/>
    </x:xf>
    <x:xf numFmtId="171" fontId="17" fillId="2" borderId="0" xfId="0" applyNumberFormat="1" applyFont="1" applyFill="1" applyAlignment="1">
      <x:alignment horizontal="general" vertical="bottom"/>
    </x:xf>
    <x:xf numFmtId="167" fontId="18" fillId="0" borderId="2" xfId="0" applyNumberFormat="1" applyFont="1" applyFill="1" applyBorder="1" applyAlignment="1">
      <x:alignment horizontal="general" vertical="bottom"/>
    </x:xf>
    <x:xf numFmtId="171" fontId="11" fillId="0" borderId="0" xfId="0" applyNumberFormat="1" applyFont="1" applyFill="1" applyAlignment="1">
      <x:alignment horizontal="general" vertical="bottom"/>
    </x:xf>
    <x:xf numFmtId="166" fontId="11" fillId="0" borderId="0" xfId="0" applyNumberFormat="1" applyFont="1" applyFill="1" applyAlignment="1">
      <x:alignment horizontal="general" vertical="bottom"/>
    </x:xf>
    <x:xf numFmtId="171" fontId="17" fillId="0" borderId="0" xfId="0" applyNumberFormat="1" applyFont="1" applyFill="1" applyAlignment="1">
      <x:alignment horizontal="general" vertical="bottom"/>
    </x:xf>
    <x:xf numFmtId="164" fontId="13" fillId="0" borderId="0" xfId="0" applyNumberFormat="1" applyFont="1" applyFill="1" applyAlignment="1">
      <x:alignment horizontal="general" vertical="bottom"/>
    </x:xf>
    <x:xf numFmtId="170" fontId="18" fillId="4" borderId="4" xfId="0" applyNumberFormat="1" applyFont="1" applyFill="1" applyBorder="1" applyAlignment="1">
      <x:alignment horizontal="general" vertical="bottom"/>
    </x:xf>
    <x:xf numFmtId="164" fontId="17" fillId="0" borderId="0" xfId="0" applyNumberFormat="1" applyFont="1" applyFill="1" applyAlignment="1">
      <x:alignment horizontal="general" vertical="bottom" wrapText="1"/>
    </x:xf>
    <x:xf numFmtId="164" fontId="16" fillId="0" borderId="2" xfId="0" applyNumberFormat="1" applyFont="1" applyFill="1" applyBorder="1" applyAlignment="1">
      <x:alignment horizontal="general" vertical="bottom" wrapText="1"/>
    </x:xf>
    <x:xf numFmtId="167" fontId="11" fillId="2" borderId="0" xfId="0" applyNumberFormat="1" applyFont="1" applyFill="1" applyAlignment="1">
      <x:alignment horizontal="general" vertical="bottom"/>
    </x:xf>
    <x:xf numFmtId="167" fontId="16" fillId="0" borderId="2" xfId="0" applyNumberFormat="1" applyFont="1" applyFill="1" applyBorder="1" applyAlignment="1">
      <x:alignment horizontal="general" vertical="bottom"/>
    </x:xf>
    <x:xf numFmtId="172" fontId="17" fillId="0" borderId="0" xfId="0" applyNumberFormat="1" applyFont="1" applyFill="1" applyAlignment="1">
      <x:alignment horizontal="general" vertical="bottom"/>
    </x:xf>
    <x:xf numFmtId="167" fontId="17" fillId="0" borderId="0" xfId="0" applyNumberFormat="1" applyFont="1" applyFill="1" applyAlignment="1">
      <x:alignment horizontal="general" vertical="bottom"/>
    </x:xf>
    <x:xf numFmtId="170" fontId="18" fillId="4" borderId="4" xfId="0" applyNumberFormat="1" applyFont="1" applyFill="1" applyBorder="1" applyAlignment="1">
      <x:alignment horizontal="general" vertical="bottom" wrapText="1"/>
    </x:xf>
    <x:xf numFmtId="165" fontId="19" fillId="2" borderId="3" xfId="0" applyNumberFormat="1" applyFont="1" applyFill="1" applyBorder="1" applyAlignment="1">
      <x:alignment horizontal="general" vertical="bottom"/>
    </x:xf>
    <x:xf numFmtId="165" fontId="19" fillId="0" borderId="3" xfId="0" applyNumberFormat="1" applyFont="1" applyFill="1" applyBorder="1" applyAlignment="1">
      <x:alignment horizontal="general" vertical="bottom"/>
    </x:xf>
    <x:xf numFmtId="164" fontId="15" fillId="2" borderId="0" xfId="0" applyNumberFormat="1" applyFont="1" applyFill="1" applyAlignment="1">
      <x:alignment horizontal="general" vertical="bottom"/>
    </x:xf>
    <x:xf numFmtId="167" fontId="11" fillId="0" borderId="0" xfId="0" applyNumberFormat="1" applyFont="1" applyFill="1" applyAlignment="1">
      <x:alignment horizontal="general" vertical="bottom"/>
    </x:xf>
    <x:xf numFmtId="168" fontId="17" fillId="0" borderId="0" xfId="0" applyNumberFormat="1" applyFont="1" applyFill="1" applyAlignment="1">
      <x:alignment horizontal="general" vertical="bottom"/>
    </x:xf>
    <x:xf numFmtId="164" fontId="15" fillId="0" borderId="0" xfId="0" applyNumberFormat="1" applyFont="1" applyFill="1" applyAlignment="1">
      <x:alignment horizontal="general" vertical="bottom"/>
    </x:xf>
    <x:xf numFmtId="164" fontId="19" fillId="0" borderId="2" xfId="0" applyNumberFormat="1" applyFont="1" applyFill="1" applyBorder="1" applyAlignment="1">
      <x:alignment horizontal="general" vertical="bottom"/>
    </x:xf>
    <x:xf numFmtId="164" fontId="16" fillId="2" borderId="3" xfId="0" applyNumberFormat="1" applyFont="1" applyFill="1" applyBorder="1" applyAlignment="1">
      <x:alignment horizontal="general" vertical="bottom"/>
    </x:xf>
    <x:xf numFmtId="164" fontId="19" fillId="2" borderId="2" xfId="0" applyNumberFormat="1" applyFont="1" applyFill="1" applyBorder="1" applyAlignment="1">
      <x:alignment horizontal="general" vertical="bottom"/>
    </x:xf>
    <x:xf numFmtId="164" fontId="20" fillId="0" borderId="2" xfId="0" applyNumberFormat="1" applyFont="1" applyFill="1" applyBorder="1" applyAlignment="1">
      <x:alignment horizontal="general" vertical="bottom"/>
    </x:xf>
    <x:xf numFmtId="165" fontId="21" fillId="2" borderId="0" xfId="0" applyNumberFormat="1" applyFont="1" applyFill="1" applyAlignment="1">
      <x:alignment horizontal="general" vertical="bottom"/>
    </x:xf>
    <x:xf numFmtId="164" fontId="18" fillId="2" borderId="4" xfId="0" applyNumberFormat="1" applyFont="1" applyFill="1" applyBorder="1" applyAlignment="1">
      <x:alignment horizontal="general" vertical="bottom" wrapText="1"/>
    </x:xf>
    <x:xf numFmtId="170" fontId="11" fillId="0" borderId="0" xfId="0" applyNumberFormat="1" applyFont="1" applyFill="1" applyAlignment="1">
      <x:alignment horizontal="general" vertical="bottom"/>
    </x:xf>
    <x:xf numFmtId="170" fontId="18" fillId="0" borderId="3" xfId="0" applyNumberFormat="1" applyFont="1" applyFill="1" applyBorder="1" applyAlignment="1">
      <x:alignment horizontal="general" vertical="bottom" wrapText="1"/>
    </x:xf>
    <x:xf numFmtId="167" fontId="16" fillId="2" borderId="2" xfId="0" applyNumberFormat="1" applyFont="1" applyFill="1" applyBorder="1" applyAlignment="1">
      <x:alignment horizontal="general" vertical="bottom"/>
    </x:xf>
    <x:xf numFmtId="170" fontId="1" fillId="3" borderId="1" xfId="0" applyNumberFormat="1" applyFont="1" applyFill="1" applyBorder="1" applyAlignment="1">
      <x:alignment horizontal="right" vertical="bottom"/>
    </x:xf>
    <x:xf numFmtId="164" fontId="7" fillId="4" borderId="4" xfId="0" applyNumberFormat="1" applyFont="1" applyFill="1" applyBorder="1" applyAlignment="1">
      <x:alignment horizontal="right" vertical="bottom" wrapText="1"/>
    </x:xf>
    <x:xf numFmtId="164" fontId="8" fillId="0" borderId="2" xfId="0" applyNumberFormat="1" applyFont="1" applyFill="1" applyBorder="1" applyAlignment="1">
      <x:alignment horizontal="right" vertical="bottom" wrapText="1"/>
    </x:xf>
    <x:xf numFmtId="164" fontId="7" fillId="0" borderId="2" xfId="0" applyNumberFormat="1" applyFont="1" applyFill="1" applyBorder="1" applyAlignment="1">
      <x:alignment horizontal="right" vertical="bottom" wrapText="1"/>
    </x:xf>
    <x:xf numFmtId="164" fontId="7" fillId="2" borderId="4" xfId="0" applyNumberFormat="1" applyFont="1" applyFill="1" applyBorder="1" applyAlignment="1">
      <x:alignment horizontal="right" vertical="bottom" wrapText="1"/>
    </x:xf>
    <x:xf numFmtId="170" fontId="7" fillId="4" borderId="4" xfId="0" applyNumberFormat="1" applyFont="1" applyFill="1" applyBorder="1" applyAlignment="1">
      <x:alignment horizontal="right" vertical="bottom" wrapText="1"/>
    </x:xf>
    <x:xf numFmtId="164" fontId="1" fillId="2" borderId="0" xfId="0" applyNumberFormat="1" applyFont="1" applyFill="1" applyBorder="1" applyAlignment="1">
      <x:alignment horizontal="right" vertical="bottom"/>
    </x:xf>
    <x:xf numFmtId="164" fontId="2" fillId="2" borderId="0" xfId="0" applyNumberFormat="1" applyFont="1" applyFill="1" applyBorder="1" applyAlignment="1">
      <x:alignment horizontal="right" vertical="bottom"/>
    </x:xf>
    <x:xf numFmtId="164" fontId="3" fillId="2" borderId="0" xfId="0" applyNumberFormat="1" applyFont="1" applyFill="1" applyBorder="1" applyAlignment="1">
      <x:alignment horizontal="right" vertical="bottom"/>
    </x:xf>
    <x:xf numFmtId="164" fontId="7" fillId="2" borderId="2" xfId="0" applyNumberFormat="1" applyFont="1" applyFill="1" applyBorder="1" applyAlignment="1">
      <x:alignment horizontal="right" vertical="bottom"/>
    </x:xf>
    <x:xf numFmtId="164" fontId="9" fillId="2" borderId="2" xfId="0" applyNumberFormat="1" applyFont="1" applyFill="1" applyBorder="1" applyAlignment="1">
      <x:alignment horizontal="right" vertical="bottom"/>
    </x:xf>
    <x:xf numFmtId="165" fontId="2" fillId="2" borderId="0" xfId="0" applyNumberFormat="1" applyFont="1" applyFill="1" applyBorder="1" applyAlignment="1">
      <x:alignment horizontal="right" vertical="bottom"/>
    </x:xf>
    <x:xf numFmtId="164" fontId="4" fillId="2" borderId="0" xfId="0" applyNumberFormat="1" applyFont="1" applyFill="1" applyBorder="1" applyAlignment="1">
      <x:alignment horizontal="right" vertical="bottom"/>
    </x:xf>
    <x:xf numFmtId="165" fontId="21" fillId="2" borderId="0" xfId="0" applyNumberFormat="1" applyFont="1" applyFill="1" applyBorder="1" applyAlignment="1">
      <x:alignment horizontal="right" vertical="bottom"/>
    </x:xf>
    <x:xf numFmtId="164" fontId="5" fillId="2" borderId="0" xfId="0" applyNumberFormat="1" applyFont="1" applyFill="1" applyBorder="1" applyAlignment="1">
      <x:alignment horizontal="right" vertical="bottom"/>
    </x:xf>
    <x:xf numFmtId="165" fontId="4" fillId="2" borderId="0" xfId="0" applyNumberFormat="1" applyFont="1" applyFill="1" applyBorder="1" applyAlignment="1">
      <x:alignment horizontal="right" vertical="bottom"/>
    </x:xf>
    <x:xf numFmtId="170" fontId="7" fillId="4" borderId="4" xfId="0" applyNumberFormat="1" applyFont="1" applyFill="1" applyBorder="1" applyAlignment="1">
      <x:alignment horizontal="general" vertical="bottom" wrapText="1"/>
    </x:xf>
    <x:xf numFmtId="170" fontId="7" fillId="4" borderId="4" xfId="0" applyNumberFormat="1" applyFont="1" applyFill="1" applyBorder="1" applyAlignment="1">
      <x:alignment horizontal="general" vertical="center" wrapText="1"/>
    </x:xf>
    <x:xf numFmtId="164" fontId="7" fillId="4" borderId="4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1ec9c0d194125" /><Relationship Type="http://schemas.openxmlformats.org/officeDocument/2006/relationships/theme" Target="/xl/theme/theme1.xml" Id="R4e2c7e6b6c1b4e55" /><Relationship Type="http://schemas.openxmlformats.org/officeDocument/2006/relationships/sharedStrings" Target="/xl/sharedStrings.xml" Id="Ra013dbe7318c497e" /><Relationship Type="http://schemas.openxmlformats.org/officeDocument/2006/relationships/worksheet" Target="/xl/worksheets/sheet1.xml" Id="R429877d6590c4fc6" /><Relationship Type="http://schemas.openxmlformats.org/officeDocument/2006/relationships/worksheet" Target="/xl/worksheets/sheet2.xml" Id="R26d014f74c9f45b5" /><Relationship Type="http://schemas.openxmlformats.org/officeDocument/2006/relationships/worksheet" Target="/xl/worksheets/sheet3.xml" Id="Rb67a246ea28942b9" /><Relationship Type="http://schemas.openxmlformats.org/officeDocument/2006/relationships/worksheet" Target="/xl/worksheets/sheet4.xml" Id="R0ee9bcc9db40469b" /><Relationship Type="http://schemas.openxmlformats.org/officeDocument/2006/relationships/worksheet" Target="/xl/worksheets/sheet5.xml" Id="R304db5b033eb40bd" /><Relationship Type="http://schemas.openxmlformats.org/officeDocument/2006/relationships/worksheet" Target="/xl/worksheets/sheet6.xml" Id="R961478c9c4444826" /><Relationship Type="http://schemas.openxmlformats.org/officeDocument/2006/relationships/worksheet" Target="/xl/worksheets/sheet7.xml" Id="R4b640a0b37444606" /><Relationship Type="http://schemas.openxmlformats.org/officeDocument/2006/relationships/worksheet" Target="/xl/worksheets/sheet8.xml" Id="Re9942e493de2419d" /><Relationship Type="http://schemas.openxmlformats.org/officeDocument/2006/relationships/worksheet" Target="/xl/worksheets/sheet9.xml" Id="R9d4d9a76cee74c04" /><Relationship Type="http://schemas.openxmlformats.org/officeDocument/2006/relationships/worksheet" Target="/xl/worksheets/sheet10.xml" Id="R40ea36b6b7224ed2" /><Relationship Type="http://schemas.openxmlformats.org/officeDocument/2006/relationships/worksheet" Target="/xl/worksheets/sheet11.xml" Id="R070692f9e681425f" /><Relationship Type="http://schemas.openxmlformats.org/officeDocument/2006/relationships/worksheet" Target="/xl/worksheets/sheet12.xml" Id="R50aeae7db6d54c57" /><Relationship Type="http://schemas.openxmlformats.org/officeDocument/2006/relationships/worksheet" Target="/xl/worksheets/sheet13.xml" Id="Rf7f786e735fd460e" /><Relationship Type="http://schemas.microsoft.com/office/2017/10/relationships/person" Target="/xl/persons/person.xml" Id="R44ed29771ea2484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c4d08c1cc3a4903" /></Relationships>
</file>

<file path=xl/drawings/drawing1.xml><?xml version="1.0" encoding="utf-8"?>
<xdr:wsDr xmlns:xdr="http://schemas.openxmlformats.org/drawingml/2006/spreadsheetDrawing">
  <xdr:oneCellAnchor>
    <xdr:from>
      <xdr:col>0</xdr:col>
      <xdr:colOff>47625</xdr:colOff>
      <xdr:row>0</xdr:row>
      <xdr:rowOff>38100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c4d08c1cc3a49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Shortcut" id="{E88A894C-0E08-62D0-0358-278A825E479F}"/>
  <xltc:person displayName="Shortcut" id="{DF375799-8ADB-B3D0-F582-F04CFE9D5B1D}"/>
  <xltc:person displayName="Shortcut" id="{0894574E-0A37-99CA-9D8F-D3356BBBF227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907bd0650ca448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679636317ad249ab" /><Relationship Type="http://schemas.openxmlformats.org/officeDocument/2006/relationships/vmlDrawing" Target="/xl/drawings/vmldrawing.vml" Id="R50c517aaf0634fc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comments" Target="/xl/comments2.xml" Id="Ra768faf8aaaf4168" /><Relationship Type="http://schemas.openxmlformats.org/officeDocument/2006/relationships/vmlDrawing" Target="/xl/drawings/vmldrawing2.vml" Id="R34961a1816314377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comments" Target="/xl/comments3.xml" Id="Rb8c6354490d945cc" /><Relationship Type="http://schemas.openxmlformats.org/officeDocument/2006/relationships/vmlDrawing" Target="/xl/drawings/vmldrawing3.vml" Id="R3208300ba0a2494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customWidth="1"/>
    <x:col min="2" max="2" width="34" customWidth="1"/>
    <x:col min="3" max="8" width="13" customWidth="1"/>
    <x:col min="9" max="9" width="3" customWidth="1"/>
    <x:col min="10" max="10" width="55" customWidth="1"/>
  </x:cols>
  <x:sheetData>
    <x:row r="2">
      <x:c r="B2" s="110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110" t="s">
        <x:v>1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110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>
      <x:c r="B9" s="53" t="s">
        <x:v>12</x:v>
      </x:c>
      <x:c r="C9" s="52" t="s">
        <x:v>13</x:v>
      </x:c>
      <x:c r="D9" s="52"/>
      <x:c r="E9" s="52"/>
      <x:c r="F9" s="52"/>
      <x:c r="G9" s="52"/>
      <x:c r="H9" s="54"/>
      <x:c r="I9" s="53"/>
      <x:c r="J9" s="53"/>
    </x:row>
    <x:row r="10">
      <x:c r="B10" s="53" t="s">
        <x:v>14</x:v>
      </x:c>
      <x:c r="C10" s="52" t="s">
        <x:v>15</x:v>
      </x:c>
      <x:c r="D10" s="52"/>
      <x:c r="E10" s="52"/>
      <x:c r="F10" s="52"/>
      <x:c r="G10" s="52"/>
      <x:c r="H10" s="54"/>
      <x:c r="I10" s="53"/>
      <x:c r="J10" s="53"/>
    </x:row>
    <x:row r="11">
      <x:c r="B11" s="53" t="s">
        <x:v>16</x:v>
      </x:c>
      <x:c r="C11" s="52" t="s">
        <x:v>17</x:v>
      </x:c>
      <x:c r="D11" s="52"/>
      <x:c r="E11" s="52"/>
      <x:c r="F11" s="52"/>
      <x:c r="G11" s="52"/>
      <x:c r="H11" s="54"/>
      <x:c r="I11" s="53"/>
      <x:c r="J11" s="53"/>
    </x:row>
    <x:row r="12" ht="32" customHeight="1">
      <x:c r="B12" s="130" t="s">
        <x:v>18</x:v>
      </x:c>
      <x:c r="C12" s="131" t="s">
        <x:v>19</x:v>
      </x:c>
      <x:c r="D12" s="131" t="s">
        <x:v>20</x:v>
      </x:c>
      <x:c r="E12" s="131" t="s">
        <x:v>21</x:v>
      </x:c>
      <x:c r="F12" s="131" t="s">
        <x:v>22</x:v>
      </x:c>
      <x:c r="G12" s="52"/>
      <x:c r="H12" s="54"/>
      <x:c r="I12" s="53"/>
      <x:c r="J12" s="53"/>
    </x:row>
    <x:row r="13">
      <x:c r="B13" s="73" t="s">
        <x:v>23</x:v>
      </x:c>
      <x:c r="C13" s="115" t="n">
        <x:f>'Revenue summary'!H22</x:f>
        <x:v>258.99703300000004</x:v>
      </x:c>
      <x:c r="D13" s="115" t="n">
        <x:f>Inputs!C46</x:f>
        <x:v>269.3</x:v>
      </x:c>
      <x:c r="E13" s="116" t="n">
        <x:f>C13-D13</x:f>
        <x:v>-10.302966999999967</x:v>
      </x:c>
      <x:c r="F13" s="116" t="s">
        <x:v>24</x:v>
      </x:c>
      <x:c r="G13" s="62"/>
      <x:c r="H13" s="70"/>
      <x:c r="I13" s="53"/>
      <x:c r="J13" s="53" t="s">
        <x:v>25</x:v>
      </x:c>
    </x:row>
    <x:row r="14" ht="31.5">
      <x:c r="B14" s="111" t="s">
        <x:v>26</x:v>
      </x:c>
      <x:c r="C14" s="92" t="n">
        <x:f>'Income Statement'!H50</x:f>
        <x:v>-200.5937770399999</x:v>
      </x:c>
      <x:c r="D14" s="92" t="n">
        <x:f>D15*'Share Count'!H16</x:f>
        <x:v>-191.34921000000003</x:v>
      </x:c>
      <x:c r="E14" s="75" t="n">
        <x:f>C14-D14</x:f>
        <x:v>-9.244567039999879</x:v>
      </x:c>
      <x:c r="F14" s="92" t="n">
        <x:f>Guidance!H25</x:f>
        <x:v>-192.68999999999994</x:v>
      </x:c>
      <x:c r="G14" s="62"/>
      <x:c r="H14" s="70"/>
      <x:c r="I14" s="53"/>
      <x:c r="J14" s="53" t="s">
        <x:v>27</x:v>
      </x:c>
    </x:row>
    <x:row r="15">
      <x:c r="B15" s="65" t="s">
        <x:v>28</x:v>
      </x:c>
      <x:c r="C15" s="94" t="n">
        <x:f>'Income Statement'!H51</x:f>
        <x:v>-5.629438358824682</x:v>
      </x:c>
      <x:c r="D15" s="94" t="n">
        <x:f>Inputs!C29</x:f>
        <x:v>-5.37</x:v>
      </x:c>
      <x:c r="E15" s="85" t="n">
        <x:f>C15-D15</x:f>
        <x:v>-0.25943835882468225</x:v>
      </x:c>
      <x:c r="F15" s="94" t="n">
        <x:f>Guidance!H27</x:f>
        <x:v>-5.407627760783542</x:v>
      </x:c>
      <x:c r="G15" s="85"/>
      <x:c r="H15" s="82"/>
      <x:c r="I15" s="53"/>
      <x:c r="J15" s="53"/>
    </x:row>
    <x:row r="16">
      <x:c r="B16" s="65" t="s">
        <x:v>29</x:v>
      </x:c>
      <x:c r="C16" s="60" t="str">
        <x:f>IF(AND(ABS('Revenue summary'!H25)&lt;Inputs!C127,ABS('Balance Sheet'!H44)&lt;Inputs!C127,ABS('Cash Flow Statement'!H25)&lt;Inputs!C127,ABS(Geo!H15)&lt;Inputs!C127,ABS('Income Statement'!H52)&lt;Inputs!C127,ABS(C13-'Income Statement'!H14)&lt;Inputs!C127,ABS(C14-'Income Statement'!H50)&lt;Inputs!C127,ABS(C15-'Income Statement'!H51)&lt;Inputs!C127),"PASS","FAIL")</x:f>
        <x:v>PASS</x:v>
      </x:c>
      <x:c r="D16" s="62"/>
      <x:c r="E16" s="62"/>
      <x:c r="F16" s="62"/>
      <x:c r="G16" s="62"/>
      <x:c r="H16" s="70"/>
      <x:c r="I16" s="53"/>
      <x:c r="J16" s="53"/>
    </x:row>
    <x:row r="17">
      <x:c r="B17" s="53" t="s">
        <x:v>30</x:v>
      </x:c>
      <x:c r="C17" s="64">
        <x:v>0.3</x:v>
      </x:c>
      <x:c r="D17" s="56"/>
      <x:c r="E17" s="56"/>
      <x:c r="F17" s="56"/>
      <x:c r="G17" s="56"/>
      <x:c r="H17" s="69"/>
      <x:c r="I17" s="53"/>
      <x:c r="J17" s="53"/>
    </x:row>
    <x:row r="18">
      <x:c r="B18" s="53" t="s">
        <x:v>31</x:v>
      </x:c>
      <x:c r="C18" s="61" t="s">
        <x:v>32</x:v>
      </x:c>
      <x:c r="D18" s="52"/>
      <x:c r="E18" s="52"/>
      <x:c r="F18" s="52"/>
      <x:c r="G18" s="52"/>
      <x:c r="H18" s="54"/>
      <x:c r="I18" s="53"/>
      <x:c r="J18" s="53"/>
    </x:row>
    <x:row r="19">
      <x:c r="B19" s="53"/>
      <x:c r="C19" s="52"/>
      <x:c r="D19" s="52"/>
      <x:c r="E19" s="52"/>
      <x:c r="F19" s="52"/>
      <x:c r="G19" s="52"/>
      <x:c r="H19" s="54"/>
      <x:c r="I19" s="53"/>
      <x:c r="J19" s="53"/>
    </x:row>
    <x:row r="20">
      <x:c r="B20" s="53"/>
      <x:c r="C20" s="52"/>
      <x:c r="D20" s="52"/>
      <x:c r="E20" s="52"/>
      <x:c r="F20" s="52"/>
      <x:c r="G20" s="52"/>
      <x:c r="H20" s="54"/>
      <x:c r="I20" s="53"/>
      <x:c r="J20" s="53"/>
    </x:row>
    <x:row r="21">
      <x:c r="B21" s="53" t="s">
        <x:v>33</x:v>
      </x:c>
      <x:c r="C21" s="74" t="n">
        <x:f>'Income Statement'!H43</x:f>
        <x:v>-5.629438358824682</x:v>
      </x:c>
      <x:c r="D21" s="74" t="n">
        <x:f>Inputs!C38</x:f>
        <x:v>-5.35</x:v>
      </x:c>
      <x:c r="E21" s="101" t="n">
        <x:f>C21-D21</x:f>
        <x:v>-0.2794383588246827</x:v>
      </x:c>
      <x:c r="F21" s="101"/>
      <x:c r="G21" s="101"/>
      <x:c r="H21" s="93"/>
      <x:c r="I21" s="53"/>
      <x:c r="J21" s="53"/>
    </x:row>
    <x:row r="22">
      <x:c r="B22" s="53" t="s">
        <x:v>34</x:v>
      </x:c>
      <x:c r="C22" s="52"/>
      <x:c r="D22" s="52"/>
      <x:c r="E22" s="52"/>
      <x:c r="F22" s="52"/>
      <x:c r="G22" s="52"/>
      <x:c r="H22" s="54"/>
      <x:c r="I22" s="53"/>
      <x:c r="J22" s="53" t="s">
        <x:v>35</x:v>
      </x:c>
    </x:row>
    <x:row r="23">
      <x:c r="B23" s="53"/>
      <x:c r="C23" s="52"/>
      <x:c r="D23" s="52"/>
      <x:c r="E23" s="52"/>
      <x:c r="F23" s="52"/>
      <x:c r="G23" s="52"/>
      <x:c r="H23" s="54"/>
      <x:c r="I23" s="53"/>
      <x:c r="J23" s="53" t="s">
        <x:v>36</x:v>
      </x:c>
    </x:row>
    <x:row r="24">
      <x:c r="B24" s="53" t="s">
        <x:v>37</x:v>
      </x:c>
      <x:c r="C24" s="52"/>
      <x:c r="D24" s="52"/>
      <x:c r="E24" s="52"/>
      <x:c r="F24" s="52"/>
      <x:c r="G24" s="52"/>
      <x:c r="H24" s="54"/>
      <x:c r="I24" s="53"/>
      <x:c r="J24" s="53" t="s">
        <x:v>38</x:v>
      </x:c>
    </x:row>
    <x:row r="25">
      <x:c r="B25" s="53" t="s">
        <x:v>39</x:v>
      </x:c>
      <x:c r="C25" s="52"/>
      <x:c r="D25" s="52"/>
      <x:c r="E25" s="52"/>
      <x:c r="F25" s="52"/>
      <x:c r="G25" s="52"/>
      <x:c r="H25" s="54"/>
      <x:c r="I25" s="53"/>
      <x:c r="J25" s="53" t="s">
        <x:v>40</x:v>
      </x:c>
    </x:row>
    <x:row r="26">
      <x:c r="B26" s="53"/>
      <x:c r="C26" s="52"/>
      <x:c r="D26" s="52"/>
      <x:c r="E26" s="52"/>
      <x:c r="F26" s="52"/>
      <x:c r="G26" s="52"/>
      <x:c r="H26" s="54"/>
      <x:c r="I26" s="53"/>
      <x:c r="J26" s="53"/>
    </x:row>
    <x:row r="27">
      <x:c r="B27" s="53"/>
      <x:c r="C27" s="52"/>
      <x:c r="D27" s="52"/>
      <x:c r="E27" s="52"/>
      <x:c r="F27" s="52"/>
      <x:c r="G27" s="52"/>
      <x:c r="H27" s="54"/>
      <x:c r="I27" s="53"/>
      <x:c r="J27" s="53"/>
    </x:row>
    <x:row r="28">
      <x:c r="B28" s="53"/>
      <x:c r="C28" s="52"/>
      <x:c r="D28" s="52"/>
      <x:c r="E28" s="52"/>
      <x:c r="F28" s="52"/>
      <x:c r="G28" s="52"/>
      <x:c r="H28" s="54"/>
      <x:c r="I28" s="53"/>
      <x:c r="J28" s="53"/>
    </x:row>
    <x:row r="29">
      <x:c r="B29" s="53"/>
      <x:c r="C29" s="52"/>
      <x:c r="D29" s="52"/>
      <x:c r="E29" s="52"/>
      <x:c r="F29" s="52"/>
      <x:c r="G29" s="52"/>
      <x:c r="H29" s="54"/>
      <x:c r="I29" s="53"/>
      <x:c r="J29" s="53"/>
    </x:row>
    <x:row r="30">
      <x:c r="B30" s="53"/>
      <x:c r="C30" s="52"/>
      <x:c r="D30" s="52"/>
      <x:c r="E30" s="52"/>
      <x:c r="F30" s="52"/>
      <x:c r="G30" s="52"/>
      <x:c r="H30" s="54"/>
      <x:c r="I30" s="53"/>
      <x:c r="J30" s="53"/>
    </x:row>
    <x:row r="31">
      <x:c r="B31" s="53"/>
      <x:c r="C31" s="52"/>
      <x:c r="D31" s="52"/>
      <x:c r="E31" s="52"/>
      <x:c r="F31" s="52"/>
      <x:c r="G31" s="52"/>
      <x:c r="H31" s="54"/>
      <x:c r="I31" s="53"/>
      <x:c r="J31" s="53"/>
    </x:row>
    <x:row r="32">
      <x:c r="B32" s="53"/>
      <x:c r="C32" s="52"/>
      <x:c r="D32" s="52"/>
      <x:c r="E32" s="52"/>
      <x:c r="F32" s="52"/>
      <x:c r="G32" s="52"/>
      <x:c r="H32" s="54"/>
      <x:c r="I32" s="53"/>
      <x:c r="J32" s="53"/>
    </x:row>
    <x:row r="33">
      <x:c r="B33" s="53"/>
      <x:c r="C33" s="52"/>
      <x:c r="D33" s="52"/>
      <x:c r="E33" s="52"/>
      <x:c r="F33" s="52"/>
      <x:c r="G33" s="52"/>
      <x:c r="H33" s="54"/>
      <x:c r="I33" s="53"/>
      <x:c r="J33" s="53"/>
    </x:row>
    <x:row r="34">
      <x:c r="B34" s="53"/>
      <x:c r="C34" s="52"/>
      <x:c r="D34" s="52"/>
      <x:c r="E34" s="52"/>
      <x:c r="F34" s="52"/>
      <x:c r="G34" s="52"/>
      <x:c r="H34" s="54"/>
      <x:c r="I34" s="53"/>
      <x:c r="J34" s="53"/>
    </x:row>
    <x:row r="35">
      <x:c r="B35" s="53"/>
      <x:c r="C35" s="52"/>
      <x:c r="D35" s="52"/>
      <x:c r="E35" s="52"/>
      <x:c r="F35" s="52"/>
      <x:c r="G35" s="52"/>
      <x:c r="H35" s="54"/>
      <x:c r="I35" s="53"/>
      <x:c r="J35" s="53"/>
    </x:row>
    <x:row r="36">
      <x:c r="B36" s="53"/>
      <x:c r="C36" s="52"/>
      <x:c r="D36" s="52"/>
      <x:c r="E36" s="52"/>
      <x:c r="F36" s="52"/>
      <x:c r="G36" s="52"/>
      <x:c r="H36" s="54"/>
      <x:c r="I36" s="53"/>
      <x:c r="J36" s="53"/>
    </x:row>
    <x:row r="37">
      <x:c r="B37" s="53"/>
      <x:c r="C37" s="52"/>
      <x:c r="D37" s="52"/>
      <x:c r="E37" s="52"/>
      <x:c r="F37" s="52"/>
      <x:c r="G37" s="52"/>
      <x:c r="H37" s="54"/>
      <x:c r="I37" s="53"/>
      <x:c r="J37" s="53"/>
    </x:row>
    <x:row r="38">
      <x:c r="B38" s="53"/>
      <x:c r="C38" s="52"/>
      <x:c r="D38" s="52"/>
      <x:c r="E38" s="52"/>
      <x:c r="F38" s="52"/>
      <x:c r="G38" s="52"/>
      <x:c r="H38" s="54"/>
      <x:c r="I38" s="53"/>
      <x:c r="J38" s="53"/>
    </x:row>
    <x:row r="39">
      <x:c r="B39" s="53"/>
      <x:c r="C39" s="52"/>
      <x:c r="D39" s="52"/>
      <x:c r="E39" s="52"/>
      <x:c r="F39" s="52"/>
      <x:c r="G39" s="52"/>
      <x:c r="H39" s="54"/>
      <x:c r="I39" s="53"/>
      <x:c r="J39" s="53"/>
    </x:row>
    <x:row r="40">
      <x:c r="B40" s="53"/>
      <x:c r="C40" s="52"/>
      <x:c r="D40" s="52"/>
      <x:c r="E40" s="52"/>
      <x:c r="F40" s="52"/>
      <x:c r="G40" s="52"/>
      <x:c r="H40" s="54"/>
      <x:c r="I40" s="53"/>
      <x:c r="J40" s="53"/>
    </x:row>
    <x:row r="41">
      <x:c r="B41" s="53"/>
      <x:c r="C41" s="52"/>
      <x:c r="D41" s="52"/>
      <x:c r="E41" s="52"/>
      <x:c r="F41" s="52"/>
      <x:c r="G41" s="52"/>
      <x:c r="H41" s="54"/>
      <x:c r="I41" s="53"/>
      <x:c r="J41" s="53"/>
    </x:row>
    <x:row r="42">
      <x:c r="B42" s="53"/>
      <x:c r="C42" s="52"/>
      <x:c r="D42" s="52"/>
      <x:c r="E42" s="52"/>
      <x:c r="F42" s="52"/>
      <x:c r="G42" s="52"/>
      <x:c r="H42" s="54"/>
      <x:c r="I42" s="53"/>
      <x:c r="J42" s="53"/>
    </x:row>
    <x:row r="43">
      <x:c r="B43" s="53"/>
      <x:c r="C43" s="52"/>
      <x:c r="D43" s="52"/>
      <x:c r="E43" s="52"/>
      <x:c r="F43" s="52"/>
      <x:c r="G43" s="52"/>
      <x:c r="H43" s="54"/>
      <x:c r="I43" s="53"/>
      <x:c r="J43" s="53"/>
    </x:row>
    <x:row r="44">
      <x:c r="B44" s="53"/>
      <x:c r="C44" s="52"/>
      <x:c r="D44" s="52"/>
      <x:c r="E44" s="52"/>
      <x:c r="F44" s="52"/>
      <x:c r="G44" s="52"/>
      <x:c r="H44" s="54"/>
      <x:c r="I44" s="53"/>
      <x:c r="J44" s="53"/>
    </x:row>
    <x:row r="45">
      <x:c r="B45" s="53"/>
      <x:c r="C45" s="52"/>
      <x:c r="D45" s="52"/>
      <x:c r="E45" s="52"/>
      <x:c r="F45" s="52"/>
      <x:c r="G45" s="52"/>
      <x:c r="H45" s="54"/>
      <x:c r="I45" s="53"/>
      <x:c r="J45" s="53"/>
    </x:row>
    <x:row r="46">
      <x:c r="B46" s="53"/>
      <x:c r="C46" s="52"/>
      <x:c r="D46" s="52"/>
      <x:c r="E46" s="52"/>
      <x:c r="F46" s="52"/>
      <x:c r="G46" s="52"/>
      <x:c r="H46" s="54"/>
      <x:c r="I46" s="53"/>
      <x:c r="J46" s="53"/>
    </x:row>
    <x:row r="47">
      <x:c r="B47" s="53"/>
      <x:c r="C47" s="52"/>
      <x:c r="D47" s="52"/>
      <x:c r="E47" s="52"/>
      <x:c r="F47" s="52"/>
      <x:c r="G47" s="52"/>
      <x:c r="H47" s="54"/>
      <x:c r="I47" s="53"/>
      <x:c r="J47" s="53"/>
    </x:row>
    <x:row r="48">
      <x:c r="B48" s="53"/>
      <x:c r="C48" s="52"/>
      <x:c r="D48" s="52"/>
      <x:c r="E48" s="52"/>
      <x:c r="F48" s="52"/>
      <x:c r="G48" s="52"/>
      <x:c r="H48" s="54"/>
      <x:c r="I48" s="53"/>
      <x:c r="J48" s="53"/>
    </x:row>
    <x:row r="49">
      <x:c r="B49" s="53"/>
      <x:c r="C49" s="52"/>
      <x:c r="D49" s="52"/>
      <x:c r="E49" s="52"/>
      <x:c r="F49" s="52"/>
      <x:c r="G49" s="52"/>
      <x:c r="H49" s="54"/>
      <x:c r="I49" s="53"/>
      <x:c r="J49" s="53"/>
    </x:row>
    <x:row r="50">
      <x:c r="B50" s="53"/>
      <x:c r="C50" s="52"/>
      <x:c r="D50" s="52"/>
      <x:c r="E50" s="52"/>
      <x:c r="F50" s="52"/>
      <x:c r="G50" s="52"/>
      <x:c r="H50" s="54"/>
      <x:c r="I50" s="53"/>
      <x:c r="J50" s="53"/>
    </x:row>
    <x:row r="51">
      <x:c r="B51" s="53"/>
      <x:c r="C51" s="52"/>
      <x:c r="D51" s="52"/>
      <x:c r="E51" s="52"/>
      <x:c r="F51" s="52"/>
      <x:c r="G51" s="52"/>
      <x:c r="H51" s="54"/>
      <x:c r="I51" s="53"/>
      <x:c r="J51" s="53"/>
    </x:row>
    <x:row r="52">
      <x:c r="B52" s="53"/>
      <x:c r="C52" s="52"/>
      <x:c r="D52" s="52"/>
      <x:c r="E52" s="52"/>
      <x:c r="F52" s="52"/>
      <x:c r="G52" s="52"/>
      <x:c r="H52" s="54"/>
      <x:c r="I52" s="53"/>
      <x:c r="J52" s="53"/>
    </x:row>
    <x:row r="53">
      <x:c r="B53" s="53"/>
      <x:c r="C53" s="52"/>
      <x:c r="D53" s="52"/>
      <x:c r="E53" s="52"/>
      <x:c r="F53" s="52"/>
      <x:c r="G53" s="52"/>
      <x:c r="H53" s="54"/>
      <x:c r="I53" s="53"/>
      <x:c r="J53" s="53"/>
    </x:row>
    <x:row r="54">
      <x:c r="B54" s="53"/>
      <x:c r="C54" s="52"/>
      <x:c r="D54" s="52"/>
      <x:c r="E54" s="52"/>
      <x:c r="F54" s="52"/>
      <x:c r="G54" s="52"/>
      <x:c r="H54" s="54"/>
      <x:c r="I54" s="53"/>
      <x:c r="J54" s="53"/>
    </x:row>
    <x:row r="55">
      <x:c r="B55" s="53"/>
      <x:c r="C55" s="52"/>
      <x:c r="D55" s="52"/>
      <x:c r="E55" s="52"/>
      <x:c r="F55" s="52"/>
      <x:c r="G55" s="52"/>
      <x:c r="H55" s="54"/>
      <x:c r="I55" s="53"/>
      <x:c r="J55" s="53"/>
    </x:row>
    <x:row r="56">
      <x:c r="B56" s="53"/>
      <x:c r="C56" s="52"/>
      <x:c r="D56" s="52"/>
      <x:c r="E56" s="52"/>
      <x:c r="F56" s="52"/>
      <x:c r="G56" s="52"/>
      <x:c r="H56" s="54"/>
      <x:c r="I56" s="53"/>
      <x:c r="J56" s="53"/>
    </x:row>
    <x:row r="57">
      <x:c r="B57" s="53"/>
      <x:c r="C57" s="52"/>
      <x:c r="D57" s="52"/>
      <x:c r="E57" s="52"/>
      <x:c r="F57" s="52"/>
      <x:c r="G57" s="52"/>
      <x:c r="H57" s="54"/>
      <x:c r="I57" s="53"/>
      <x:c r="J57" s="53"/>
    </x:row>
    <x:row r="58">
      <x:c r="B58" s="53"/>
      <x:c r="C58" s="52"/>
      <x:c r="D58" s="52"/>
      <x:c r="E58" s="52"/>
      <x:c r="F58" s="52"/>
      <x:c r="G58" s="52"/>
      <x:c r="H58" s="54"/>
      <x:c r="I58" s="53"/>
      <x:c r="J58" s="53"/>
    </x:row>
    <x:row r="59">
      <x:c r="B59" s="53"/>
      <x:c r="C59" s="52"/>
      <x:c r="D59" s="52"/>
      <x:c r="E59" s="52"/>
      <x:c r="F59" s="52"/>
      <x:c r="G59" s="52"/>
      <x:c r="H59" s="54"/>
      <x:c r="I59" s="53"/>
      <x:c r="J59" s="53"/>
    </x:row>
    <x:row r="60">
      <x:c r="B60" s="53"/>
      <x:c r="C60" s="52"/>
      <x:c r="D60" s="52"/>
      <x:c r="E60" s="52"/>
      <x:c r="F60" s="52"/>
      <x:c r="G60" s="52"/>
      <x:c r="H60" s="54"/>
      <x:c r="I60" s="53"/>
      <x:c r="J60" s="53"/>
    </x:row>
    <x:row r="61">
      <x:c r="B61" s="53"/>
      <x:c r="C61" s="52"/>
      <x:c r="D61" s="52"/>
      <x:c r="E61" s="52"/>
      <x:c r="F61" s="52"/>
      <x:c r="G61" s="52"/>
      <x:c r="H61" s="54"/>
      <x:c r="I61" s="53"/>
      <x:c r="J61" s="53"/>
    </x:row>
    <x:row r="62">
      <x:c r="B62" s="53"/>
      <x:c r="C62" s="52"/>
      <x:c r="D62" s="52"/>
      <x:c r="E62" s="52"/>
      <x:c r="F62" s="52"/>
      <x:c r="G62" s="52"/>
      <x:c r="H62" s="54"/>
      <x:c r="I62" s="53"/>
      <x:c r="J62" s="53"/>
    </x:row>
    <x:row r="63">
      <x:c r="B63" s="53"/>
      <x:c r="C63" s="52"/>
      <x:c r="D63" s="52"/>
      <x:c r="E63" s="52"/>
      <x:c r="F63" s="52"/>
      <x:c r="G63" s="52"/>
      <x:c r="H63" s="54"/>
      <x:c r="I63" s="53"/>
      <x:c r="J63" s="53"/>
    </x:row>
    <x:row r="64">
      <x:c r="B64" s="53"/>
      <x:c r="C64" s="52"/>
      <x:c r="D64" s="52"/>
      <x:c r="E64" s="52"/>
      <x:c r="F64" s="52"/>
      <x:c r="G64" s="52"/>
      <x:c r="H64" s="54"/>
      <x:c r="I64" s="53"/>
      <x:c r="J64" s="53"/>
    </x:row>
    <x:row r="65">
      <x:c r="B65" s="53"/>
      <x:c r="C65" s="52"/>
      <x:c r="D65" s="52"/>
      <x:c r="E65" s="52"/>
      <x:c r="F65" s="52"/>
      <x:c r="G65" s="52"/>
      <x:c r="H65" s="54"/>
      <x:c r="I65" s="53"/>
      <x:c r="J65" s="53"/>
    </x:row>
    <x:row r="66">
      <x:c r="B66" s="53"/>
      <x:c r="C66" s="52"/>
      <x:c r="D66" s="52"/>
      <x:c r="E66" s="52"/>
      <x:c r="F66" s="52"/>
      <x:c r="G66" s="52"/>
      <x:c r="H66" s="54"/>
      <x:c r="I66" s="53"/>
      <x:c r="J66" s="53"/>
    </x:row>
    <x:row r="67">
      <x:c r="B67" s="53"/>
      <x:c r="C67" s="52"/>
      <x:c r="D67" s="52"/>
      <x:c r="E67" s="52"/>
      <x:c r="F67" s="52"/>
      <x:c r="G67" s="52"/>
      <x:c r="H67" s="54"/>
      <x:c r="I67" s="53"/>
      <x:c r="J67" s="53"/>
    </x:row>
    <x:row r="68">
      <x:c r="B68" s="53"/>
      <x:c r="C68" s="52"/>
      <x:c r="D68" s="52"/>
      <x:c r="E68" s="52"/>
      <x:c r="F68" s="52"/>
      <x:c r="G68" s="52"/>
      <x:c r="H68" s="54"/>
      <x:c r="I68" s="53"/>
      <x:c r="J68" s="53"/>
    </x:row>
    <x:row r="69">
      <x:c r="B69" s="53"/>
      <x:c r="C69" s="52"/>
      <x:c r="D69" s="52"/>
      <x:c r="E69" s="52"/>
      <x:c r="F69" s="52"/>
      <x:c r="G69" s="52"/>
      <x:c r="H69" s="54"/>
      <x:c r="I69" s="53"/>
      <x:c r="J69" s="53"/>
    </x:row>
    <x:row r="70">
      <x:c r="B70" s="53"/>
      <x:c r="C70" s="52"/>
      <x:c r="D70" s="52"/>
      <x:c r="E70" s="52"/>
      <x:c r="F70" s="52"/>
      <x:c r="G70" s="52"/>
      <x:c r="H70" s="54"/>
      <x:c r="I70" s="53"/>
      <x:c r="J70" s="53"/>
    </x:row>
    <x:row r="71">
      <x:c r="B71" s="53"/>
      <x:c r="C71" s="52"/>
      <x:c r="D71" s="52"/>
      <x:c r="E71" s="52"/>
      <x:c r="F71" s="52"/>
      <x:c r="G71" s="52"/>
      <x:c r="H71" s="54"/>
      <x:c r="I71" s="53"/>
      <x:c r="J71" s="53"/>
    </x:row>
    <x:row r="72">
      <x:c r="B72" s="53"/>
      <x:c r="C72" s="52"/>
      <x:c r="D72" s="52"/>
      <x:c r="E72" s="52"/>
      <x:c r="F72" s="52"/>
      <x:c r="G72" s="52"/>
      <x:c r="H72" s="54"/>
      <x:c r="I72" s="53"/>
      <x:c r="J72" s="53"/>
    </x:row>
    <x:row r="73">
      <x:c r="B73" s="53"/>
      <x:c r="C73" s="52"/>
      <x:c r="D73" s="52"/>
      <x:c r="E73" s="52"/>
      <x:c r="F73" s="52"/>
      <x:c r="G73" s="52"/>
      <x:c r="H73" s="54"/>
      <x:c r="I73" s="53"/>
      <x:c r="J73" s="53"/>
    </x:row>
    <x:row r="74">
      <x:c r="B74" s="53"/>
      <x:c r="C74" s="52"/>
      <x:c r="D74" s="52"/>
      <x:c r="E74" s="52"/>
      <x:c r="F74" s="52"/>
      <x:c r="G74" s="52"/>
      <x:c r="H74" s="54"/>
      <x:c r="I74" s="53"/>
      <x:c r="J74" s="53"/>
    </x:row>
    <x:row r="75">
      <x:c r="B75" s="53"/>
      <x:c r="C75" s="52"/>
      <x:c r="D75" s="52"/>
      <x:c r="E75" s="52"/>
      <x:c r="F75" s="52"/>
      <x:c r="G75" s="52"/>
      <x:c r="H75" s="54"/>
      <x:c r="I75" s="53"/>
      <x:c r="J75" s="53"/>
    </x:row>
    <x:row r="76">
      <x:c r="B76" s="53"/>
      <x:c r="C76" s="52"/>
      <x:c r="D76" s="52"/>
      <x:c r="E76" s="52"/>
      <x:c r="F76" s="52"/>
      <x:c r="G76" s="52"/>
      <x:c r="H76" s="54"/>
      <x:c r="I76" s="53"/>
      <x:c r="J76" s="53"/>
    </x:row>
    <x:row r="77">
      <x:c r="B77" s="53"/>
      <x:c r="C77" s="52"/>
      <x:c r="D77" s="52"/>
      <x:c r="E77" s="52"/>
      <x:c r="F77" s="52"/>
      <x:c r="G77" s="52"/>
      <x:c r="H77" s="54"/>
      <x:c r="I77" s="53"/>
      <x:c r="J77" s="53"/>
    </x:row>
    <x:row r="78">
      <x:c r="B78" s="53"/>
      <x:c r="C78" s="52"/>
      <x:c r="D78" s="52"/>
      <x:c r="E78" s="52"/>
      <x:c r="F78" s="52"/>
      <x:c r="G78" s="52"/>
      <x:c r="H78" s="54"/>
      <x:c r="I78" s="53"/>
      <x:c r="J78" s="53"/>
    </x:row>
    <x:row r="79">
      <x:c r="B79" s="53"/>
      <x:c r="C79" s="52"/>
      <x:c r="D79" s="52"/>
      <x:c r="E79" s="52"/>
      <x:c r="F79" s="52"/>
      <x:c r="G79" s="52"/>
      <x:c r="H79" s="54"/>
      <x:c r="I79" s="53"/>
      <x:c r="J79" s="53"/>
    </x:row>
    <x:row r="80">
      <x:c r="B80" s="53"/>
      <x:c r="C80" s="52"/>
      <x:c r="D80" s="52"/>
      <x:c r="E80" s="52"/>
      <x:c r="F80" s="52"/>
      <x:c r="G80" s="52"/>
      <x:c r="H80" s="54"/>
      <x:c r="I80" s="53"/>
      <x:c r="J80" s="53"/>
    </x:row>
    <x:row r="81">
      <x:c r="B81" s="53"/>
      <x:c r="C81" s="52"/>
      <x:c r="D81" s="52"/>
      <x:c r="E81" s="52"/>
      <x:c r="F81" s="52"/>
      <x:c r="G81" s="52"/>
      <x:c r="H81" s="54"/>
      <x:c r="I81" s="53"/>
      <x:c r="J81" s="53"/>
    </x:row>
    <x:row r="82">
      <x:c r="B82" s="53"/>
      <x:c r="C82" s="52"/>
      <x:c r="D82" s="52"/>
      <x:c r="E82" s="52"/>
      <x:c r="F82" s="52"/>
      <x:c r="G82" s="52"/>
      <x:c r="H82" s="54"/>
      <x:c r="I82" s="53"/>
      <x:c r="J82" s="53"/>
    </x:row>
    <x:row r="83">
      <x:c r="B83" s="53"/>
      <x:c r="C83" s="52"/>
      <x:c r="D83" s="52"/>
      <x:c r="E83" s="52"/>
      <x:c r="F83" s="52"/>
      <x:c r="G83" s="52"/>
      <x:c r="H83" s="54"/>
      <x:c r="I83" s="53"/>
      <x:c r="J83" s="53"/>
    </x:row>
    <x:row r="84">
      <x:c r="B84" s="53"/>
      <x:c r="C84" s="52"/>
      <x:c r="D84" s="52"/>
      <x:c r="E84" s="52"/>
      <x:c r="F84" s="52"/>
      <x:c r="G84" s="52"/>
      <x:c r="H84" s="54"/>
      <x:c r="I84" s="53"/>
      <x:c r="J84" s="53"/>
    </x:row>
    <x:row r="85">
      <x:c r="B85" s="53"/>
      <x:c r="C85" s="52"/>
      <x:c r="D85" s="52"/>
      <x:c r="E85" s="52"/>
      <x:c r="F85" s="52"/>
      <x:c r="G85" s="52"/>
      <x:c r="H85" s="54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54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54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54"/>
      <x:c r="I88" s="53"/>
      <x:c r="J88" s="53"/>
    </x:row>
    <x:row r="89">
      <x:c r="B89" s="53"/>
      <x:c r="C89" s="52"/>
      <x:c r="D89" s="52"/>
      <x:c r="E89" s="52"/>
      <x:c r="F89" s="52"/>
      <x:c r="G89" s="52"/>
      <x:c r="H89" s="54"/>
      <x:c r="I89" s="53"/>
      <x:c r="J89" s="53"/>
    </x:row>
    <x:row r="90">
      <x:c r="B90" s="53"/>
      <x:c r="C90" s="52"/>
      <x:c r="D90" s="52"/>
      <x:c r="E90" s="52"/>
      <x:c r="F90" s="52"/>
      <x:c r="G90" s="52"/>
      <x:c r="H90" s="54"/>
      <x:c r="I90" s="53"/>
      <x:c r="J90" s="53"/>
    </x:row>
    <x:row r="91">
      <x:c r="B91" s="53"/>
      <x:c r="C91" s="52"/>
      <x:c r="D91" s="52"/>
      <x:c r="E91" s="52"/>
      <x:c r="F91" s="52"/>
      <x:c r="G91" s="52"/>
      <x:c r="H91" s="54"/>
      <x:c r="I91" s="53"/>
      <x:c r="J91" s="53"/>
    </x:row>
    <x:row r="92">
      <x:c r="B92" s="53"/>
      <x:c r="C92" s="52"/>
      <x:c r="D92" s="52"/>
      <x:c r="E92" s="52"/>
      <x:c r="F92" s="52"/>
      <x:c r="G92" s="52"/>
      <x:c r="H92" s="54"/>
      <x:c r="I92" s="53"/>
      <x:c r="J92" s="53"/>
    </x:row>
    <x:row r="93">
      <x:c r="B93" s="53"/>
      <x:c r="C93" s="52"/>
      <x:c r="D93" s="52"/>
      <x:c r="E93" s="52"/>
      <x:c r="F93" s="52"/>
      <x:c r="G93" s="52"/>
      <x:c r="H93" s="54"/>
      <x:c r="I93" s="53"/>
      <x:c r="J93" s="53"/>
    </x:row>
    <x:row r="94">
      <x:c r="B94" s="53"/>
      <x:c r="C94" s="52"/>
      <x:c r="D94" s="52"/>
      <x:c r="E94" s="52"/>
      <x:c r="F94" s="52"/>
      <x:c r="G94" s="52"/>
      <x:c r="H94" s="54"/>
      <x:c r="I94" s="53"/>
      <x:c r="J94" s="53"/>
    </x:row>
    <x:row r="95">
      <x:c r="B95" s="53"/>
      <x:c r="C95" s="52"/>
      <x:c r="D95" s="52"/>
      <x:c r="E95" s="52"/>
      <x:c r="F95" s="52"/>
      <x:c r="G95" s="52"/>
      <x:c r="H95" s="54"/>
      <x:c r="I95" s="53"/>
      <x:c r="J95" s="53"/>
    </x:row>
    <x:row r="96">
      <x:c r="B96" s="53"/>
      <x:c r="C96" s="52"/>
      <x:c r="D96" s="52"/>
      <x:c r="E96" s="52"/>
      <x:c r="F96" s="52"/>
      <x:c r="G96" s="52"/>
      <x:c r="H96" s="54"/>
      <x:c r="I96" s="53"/>
      <x:c r="J96" s="53"/>
    </x:row>
    <x:row r="97">
      <x:c r="B97" s="53"/>
      <x:c r="C97" s="52"/>
      <x:c r="D97" s="52"/>
      <x:c r="E97" s="52"/>
      <x:c r="F97" s="52"/>
      <x:c r="G97" s="52"/>
      <x:c r="H97" s="54"/>
      <x:c r="I97" s="53"/>
      <x:c r="J97" s="53"/>
    </x:row>
    <x:row r="98">
      <x:c r="B98" s="53"/>
      <x:c r="C98" s="52"/>
      <x:c r="D98" s="52"/>
      <x:c r="E98" s="52"/>
      <x:c r="F98" s="52"/>
      <x:c r="G98" s="52"/>
      <x:c r="H98" s="54"/>
      <x:c r="I98" s="53"/>
      <x:c r="J98" s="53"/>
    </x:row>
    <x:row r="99">
      <x:c r="B99" s="53"/>
      <x:c r="C99" s="52"/>
      <x:c r="D99" s="52"/>
      <x:c r="E99" s="52"/>
      <x:c r="F99" s="52"/>
      <x:c r="G99" s="52"/>
      <x:c r="H99" s="54"/>
      <x:c r="I99" s="53"/>
      <x:c r="J99" s="53"/>
    </x:row>
    <x:row r="100">
      <x:c r="B100" s="53"/>
      <x:c r="C100" s="52"/>
      <x:c r="D100" s="52"/>
      <x:c r="E100" s="52"/>
      <x:c r="F100" s="52"/>
      <x:c r="G100" s="52"/>
      <x:c r="H100" s="54"/>
      <x:c r="I100" s="53"/>
      <x:c r="J100" s="53"/>
    </x:row>
    <x:row r="101">
      <x:c r="B101" s="53"/>
      <x:c r="C101" s="52"/>
      <x:c r="D101" s="52"/>
      <x:c r="E101" s="52"/>
      <x:c r="F101" s="52"/>
      <x:c r="G101" s="52"/>
      <x:c r="H101" s="54"/>
      <x:c r="I101" s="53"/>
      <x:c r="J101" s="53"/>
    </x:row>
    <x:row r="102">
      <x:c r="B102" s="53"/>
      <x:c r="C102" s="52"/>
      <x:c r="D102" s="52"/>
      <x:c r="E102" s="52"/>
      <x:c r="F102" s="52"/>
      <x:c r="G102" s="52"/>
      <x:c r="H102" s="54"/>
      <x:c r="I102" s="53"/>
      <x:c r="J102" s="53"/>
    </x:row>
    <x:row r="103">
      <x:c r="B103" s="53"/>
      <x:c r="C103" s="52"/>
      <x:c r="D103" s="52"/>
      <x:c r="E103" s="52"/>
      <x:c r="F103" s="52"/>
      <x:c r="G103" s="52"/>
      <x:c r="H103" s="54"/>
      <x:c r="I103" s="53"/>
      <x:c r="J103" s="53"/>
    </x:row>
    <x:row r="104">
      <x:c r="B104" s="53"/>
      <x:c r="C104" s="52"/>
      <x:c r="D104" s="52"/>
      <x:c r="E104" s="52"/>
      <x:c r="F104" s="52"/>
      <x:c r="G104" s="52"/>
      <x:c r="H104" s="54"/>
      <x:c r="I104" s="53"/>
      <x:c r="J104" s="53"/>
    </x:row>
    <x:row r="105">
      <x:c r="B105" s="53"/>
      <x:c r="C105" s="52"/>
      <x:c r="D105" s="52"/>
      <x:c r="E105" s="52"/>
      <x:c r="F105" s="52"/>
      <x:c r="G105" s="52"/>
      <x:c r="H105" s="54"/>
      <x:c r="I105" s="53"/>
      <x:c r="J105" s="53"/>
    </x:row>
    <x:row r="106">
      <x:c r="B106" s="53"/>
      <x:c r="C106" s="52"/>
      <x:c r="D106" s="52"/>
      <x:c r="E106" s="52"/>
      <x:c r="F106" s="52"/>
      <x:c r="G106" s="52"/>
      <x:c r="H106" s="54"/>
      <x:c r="I106" s="53"/>
      <x:c r="J106" s="53"/>
    </x:row>
    <x:row r="107">
      <x:c r="B107" s="53"/>
      <x:c r="C107" s="52"/>
      <x:c r="D107" s="52"/>
      <x:c r="E107" s="52"/>
      <x:c r="F107" s="52"/>
      <x:c r="G107" s="52"/>
      <x:c r="H107" s="54"/>
      <x:c r="I107" s="53"/>
      <x:c r="J107" s="53"/>
    </x:row>
    <x:row r="108">
      <x:c r="B108" s="53"/>
      <x:c r="C108" s="52"/>
      <x:c r="D108" s="52"/>
      <x:c r="E108" s="52"/>
      <x:c r="F108" s="52"/>
      <x:c r="G108" s="52"/>
      <x:c r="H108" s="54"/>
      <x:c r="I108" s="53"/>
      <x:c r="J108" s="53"/>
    </x:row>
    <x:row r="109">
      <x:c r="B109" s="53"/>
      <x:c r="C109" s="52"/>
      <x:c r="D109" s="52"/>
      <x:c r="E109" s="52"/>
      <x:c r="F109" s="52"/>
      <x:c r="G109" s="52"/>
      <x:c r="H109" s="54"/>
      <x:c r="I109" s="53"/>
      <x:c r="J109" s="53"/>
    </x:row>
    <x:row r="110">
      <x:c r="B110" s="53"/>
      <x:c r="C110" s="52"/>
      <x:c r="D110" s="52"/>
      <x:c r="E110" s="52"/>
      <x:c r="F110" s="52"/>
      <x:c r="G110" s="52"/>
      <x:c r="H110" s="54"/>
      <x:c r="I110" s="53"/>
      <x:c r="J110" s="53"/>
    </x:row>
    <x:row r="111">
      <x:c r="B111" s="53"/>
      <x:c r="C111" s="52"/>
      <x:c r="D111" s="52"/>
      <x:c r="E111" s="52"/>
      <x:c r="F111" s="52"/>
      <x:c r="G111" s="52"/>
      <x:c r="H111" s="54"/>
      <x:c r="I111" s="53"/>
      <x:c r="J111" s="53"/>
    </x:row>
    <x:row r="112">
      <x:c r="B112" s="53"/>
      <x:c r="C112" s="52"/>
      <x:c r="D112" s="52"/>
      <x:c r="E112" s="52"/>
      <x:c r="F112" s="52"/>
      <x:c r="G112" s="52"/>
      <x:c r="H112" s="54"/>
      <x:c r="I112" s="53"/>
      <x:c r="J112" s="53"/>
    </x:row>
    <x:row r="113">
      <x:c r="B113" s="53"/>
      <x:c r="C113" s="52"/>
      <x:c r="D113" s="52"/>
      <x:c r="E113" s="52"/>
      <x:c r="F113" s="52"/>
      <x:c r="G113" s="52"/>
      <x:c r="H113" s="54"/>
      <x:c r="I113" s="53"/>
      <x:c r="J113" s="53"/>
    </x:row>
    <x:row r="114">
      <x:c r="B114" s="53"/>
      <x:c r="C114" s="52"/>
      <x:c r="D114" s="52"/>
      <x:c r="E114" s="52"/>
      <x:c r="F114" s="52"/>
      <x:c r="G114" s="52"/>
      <x:c r="H114" s="54"/>
      <x:c r="I114" s="53"/>
      <x:c r="J114" s="53"/>
    </x:row>
    <x:row r="115">
      <x:c r="B115" s="53"/>
      <x:c r="C115" s="52"/>
      <x:c r="D115" s="52"/>
      <x:c r="E115" s="52"/>
      <x:c r="F115" s="52"/>
      <x:c r="G115" s="52"/>
      <x:c r="H115" s="54"/>
      <x:c r="I115" s="53"/>
      <x:c r="J115" s="53"/>
    </x:row>
    <x:row r="116">
      <x:c r="B116" s="53"/>
      <x:c r="C116" s="52"/>
      <x:c r="D116" s="52"/>
      <x:c r="E116" s="52"/>
      <x:c r="F116" s="52"/>
      <x:c r="G116" s="52"/>
      <x:c r="H116" s="54"/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54"/>
      <x:c r="I117" s="53"/>
      <x:c r="J117" s="53"/>
    </x:row>
    <x:row r="118">
      <x:c r="B118" s="53"/>
      <x:c r="C118" s="52"/>
      <x:c r="D118" s="52"/>
      <x:c r="E118" s="52"/>
      <x:c r="F118" s="52"/>
      <x:c r="G118" s="52"/>
      <x:c r="H118" s="54"/>
      <x:c r="I118" s="53"/>
      <x:c r="J118" s="53"/>
    </x:row>
    <x:row r="119">
      <x:c r="B119" s="53"/>
      <x:c r="C119" s="52"/>
      <x:c r="D119" s="52"/>
      <x:c r="E119" s="52"/>
      <x:c r="F119" s="52"/>
      <x:c r="G119" s="52"/>
      <x:c r="H119" s="54"/>
      <x:c r="I119" s="53"/>
      <x:c r="J119" s="53"/>
    </x:row>
    <x:row r="120">
      <x:c r="B120" s="53"/>
      <x:c r="C120" s="52"/>
      <x:c r="D120" s="52"/>
      <x:c r="E120" s="52"/>
      <x:c r="F120" s="52"/>
      <x:c r="G120" s="52"/>
      <x:c r="H120" s="54"/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54"/>
      <x:c r="I121" s="53"/>
      <x:c r="J121" s="53"/>
    </x:row>
    <x:row r="122">
      <x:c r="B122" s="53"/>
      <x:c r="C122" s="52"/>
      <x:c r="D122" s="52"/>
      <x:c r="E122" s="52"/>
      <x:c r="F122" s="52"/>
      <x:c r="G122" s="52"/>
      <x:c r="H122" s="54"/>
      <x:c r="I122" s="53"/>
      <x:c r="J122" s="53"/>
    </x:row>
    <x:row r="123">
      <x:c r="B123" s="53"/>
      <x:c r="C123" s="52"/>
      <x:c r="D123" s="52"/>
      <x:c r="E123" s="52"/>
      <x:c r="F123" s="52"/>
      <x:c r="G123" s="52"/>
      <x:c r="H123" s="54"/>
      <x:c r="I123" s="53"/>
      <x:c r="J123" s="53"/>
    </x:row>
    <x:row r="124">
      <x:c r="B124" s="53"/>
      <x:c r="C124" s="52"/>
      <x:c r="D124" s="52"/>
      <x:c r="E124" s="52"/>
      <x:c r="F124" s="52"/>
      <x:c r="G124" s="52"/>
      <x:c r="H124" s="54"/>
      <x:c r="I124" s="53"/>
      <x:c r="J124" s="53"/>
    </x:row>
    <x:row r="125">
      <x:c r="B125" s="53"/>
      <x:c r="C125" s="52"/>
      <x:c r="D125" s="52"/>
      <x:c r="E125" s="52"/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/>
      <x:c r="C127" s="52"/>
      <x:c r="D127" s="52"/>
      <x:c r="E127" s="52"/>
      <x:c r="F127" s="52"/>
      <x:c r="G127" s="52"/>
      <x:c r="H127" s="54"/>
      <x:c r="I127" s="53"/>
      <x:c r="J127" s="53"/>
    </x:row>
    <x:row r="128">
      <x:c r="B128" s="53"/>
      <x:c r="C128" s="52"/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  <x:drawing xmlns:r="http://schemas.openxmlformats.org/officeDocument/2006/relationships" r:id="Rc907bd0650ca4486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3" customWidth="1"/>
    <x:col min="10" max="10" width="18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41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>
      <x:c r="B9" s="53"/>
      <x:c r="C9" s="52"/>
      <x:c r="D9" s="52"/>
      <x:c r="E9" s="52"/>
      <x:c r="F9" s="52"/>
      <x:c r="G9" s="52"/>
      <x:c r="H9" s="54"/>
      <x:c r="I9" s="53"/>
      <x:c r="J9" s="53"/>
    </x:row>
    <x:row r="10">
      <x:c r="B10" s="53" t="s">
        <x:v>42</x:v>
      </x:c>
      <x:c r="C10" s="60" t="n">
        <x:f>'Segment - Mountain'!C35</x:f>
        <x:v>180.934</x:v>
      </x:c>
      <x:c r="D10" s="60" t="n">
        <x:f>'Segment - Mountain'!D35</x:f>
        <x:v>2629.8729999999996</x:v>
      </x:c>
      <x:c r="E10" s="60" t="n">
        <x:f>'Segment - Mountain'!E35</x:f>
        <x:v>185.239</x:v>
      </x:c>
      <x:c r="F10" s="60" t="n">
        <x:f>'Segment - Mountain'!F35</x:f>
        <x:v>1012.3040000000001</x:v>
      </x:c>
      <x:c r="G10" s="60" t="n">
        <x:f>'Segment - Mountain'!G35</x:f>
        <x:v>1129.778</x:v>
      </x:c>
      <x:c r="H10" s="78" t="n">
        <x:f>'Segment - Mountain'!H35</x:f>
        <x:v>169.333235</x:v>
      </x:c>
      <x:c r="I10" s="53"/>
      <x:c r="J10" s="53"/>
    </x:row>
    <x:row r="11">
      <x:c r="B11" s="53" t="s">
        <x:v>43</x:v>
      </x:c>
      <x:c r="C11" s="56"/>
      <x:c r="D11" s="56"/>
      <x:c r="E11" s="56"/>
      <x:c r="F11" s="56"/>
      <x:c r="G11" s="56"/>
      <x:c r="H11" s="69" t="n">
        <x:f>H10/C10-1</x:f>
        <x:v>-0.06411600362563141</x:v>
      </x:c>
      <x:c r="I11" s="53"/>
      <x:c r="J11" s="53"/>
    </x:row>
    <x:row r="12">
      <x:c r="B12" s="53" t="s">
        <x:v>44</x:v>
      </x:c>
      <x:c r="C12" s="56"/>
      <x:c r="D12" s="56"/>
      <x:c r="E12" s="56"/>
      <x:c r="F12" s="56"/>
      <x:c r="G12" s="56"/>
      <x:c r="H12" s="69" t="n">
        <x:f>H10/G10-1</x:f>
        <x:v>-0.8501181338280618</x:v>
      </x:c>
      <x:c r="I12" s="53"/>
      <x:c r="J12" s="53"/>
    </x:row>
    <x:row r="13">
      <x:c r="B13" s="53" t="s">
        <x:v>45</x:v>
      </x:c>
      <x:c r="C13" s="56" t="n">
        <x:f>IFERROR(C10/C22,0)</x:f>
        <x:v>0.6669418959117399</x:v>
      </x:c>
      <x:c r="D13" s="56" t="n">
        <x:f>IFERROR(D10/D22,0)</x:f>
        <x:v>0.8871677303635505</x:v>
      </x:c>
      <x:c r="E13" s="56" t="n">
        <x:f>IFERROR(E10/E22,0)</x:f>
        <x:v>0.6834656070014649</x:v>
      </x:c>
      <x:c r="F13" s="56" t="n">
        <x:f>IFERROR(F10/F22,0)</x:f>
        <x:v>0.9339183638826053</x:v>
      </x:c>
      <x:c r="G13" s="56" t="n">
        <x:f>IFERROR(G10/G22,0)</x:f>
        <x:v>0.9374389611467213</x:v>
      </x:c>
      <x:c r="H13" s="69" t="n">
        <x:f>IFERROR(H10/H22,0)</x:f>
        <x:v>0.6538037638446614</x:v>
      </x:c>
      <x:c r="I13" s="53"/>
      <x:c r="J13" s="53"/>
    </x:row>
    <x:row r="14">
      <x:c r="B14" s="53" t="s">
        <x:v>46</x:v>
      </x:c>
      <x:c r="C14" s="60" t="n">
        <x:f>'Segment - Lodging'!C50</x:f>
        <x:v>90.26899999999999</x:v>
      </x:c>
      <x:c r="D14" s="60" t="n">
        <x:f>'Segment - Lodging'!D50</x:f>
        <x:v>334.03900000000004</x:v>
      </x:c>
      <x:c r="E14" s="60" t="n">
        <x:f>'Segment - Lodging'!E50</x:f>
        <x:v>85.71000000000001</x:v>
      </x:c>
      <x:c r="F14" s="60" t="n">
        <x:f>'Segment - Lodging'!F50</x:f>
        <x:v>71.586</x:v>
      </x:c>
      <x:c r="G14" s="60" t="n">
        <x:f>'Segment - Lodging'!G50</x:f>
        <x:v>75.315</x:v>
      </x:c>
      <x:c r="H14" s="78" t="n">
        <x:f>'Segment - Lodging'!H50</x:f>
        <x:v>89.57779800000002</x:v>
      </x:c>
      <x:c r="I14" s="53"/>
      <x:c r="J14" s="53"/>
    </x:row>
    <x:row r="15">
      <x:c r="B15" s="53" t="s">
        <x:v>43</x:v>
      </x:c>
      <x:c r="C15" s="56"/>
      <x:c r="D15" s="56"/>
      <x:c r="E15" s="56"/>
      <x:c r="F15" s="56"/>
      <x:c r="G15" s="56"/>
      <x:c r="H15" s="69" t="n">
        <x:f>H14/C14-1</x:f>
        <x:v>-0.007657135893828215</x:v>
      </x:c>
      <x:c r="I15" s="53"/>
      <x:c r="J15" s="53"/>
    </x:row>
    <x:row r="16">
      <x:c r="B16" s="53" t="s">
        <x:v>44</x:v>
      </x:c>
      <x:c r="C16" s="56"/>
      <x:c r="D16" s="56"/>
      <x:c r="E16" s="56"/>
      <x:c r="F16" s="56"/>
      <x:c r="G16" s="56"/>
      <x:c r="H16" s="69" t="n">
        <x:f>H14/G14-1</x:f>
        <x:v>0.18937526389165527</x:v>
      </x:c>
      <x:c r="I16" s="53"/>
      <x:c r="J16" s="53"/>
    </x:row>
    <x:row r="17">
      <x:c r="B17" s="53" t="s">
        <x:v>45</x:v>
      </x:c>
      <x:c r="C17" s="56" t="n">
        <x:f>IFERROR(C14/C22,0)</x:f>
        <x:v>0.33274109897563114</x:v>
      </x:c>
      <x:c r="D17" s="56" t="n">
        <x:f>IFERROR(D14/D22,0)</x:f>
        <x:v>0.11268552568238471</x:v>
      </x:c>
      <x:c r="E17" s="56" t="n">
        <x:f>IFERROR(E14/E22,0)</x:f>
        <x:v>0.3162392216331094</x:v>
      </x:c>
      <x:c r="F17" s="56" t="n">
        <x:f>IFERROR(F14/F22,0)</x:f>
        <x:v>0.06604288829926601</x:v>
      </x:c>
      <x:c r="G17" s="56" t="n">
        <x:f>IFERROR(G14/G22,0)</x:f>
        <x:v>0.062492998942062346</x:v>
      </x:c>
      <x:c r="H17" s="69" t="n">
        <x:f>IFERROR(H14/H22,0)</x:f>
        <x:v>0.3458641860194592</x:v>
      </x:c>
      <x:c r="I17" s="53"/>
      <x:c r="J17" s="53"/>
    </x:row>
    <x:row r="18">
      <x:c r="B18" s="53" t="s">
        <x:v>47</x:v>
      </x:c>
      <x:c r="C18" s="60" t="n">
        <x:f>'Segment - Real Estate'!C15</x:f>
        <x:v>0.08600000000000002</x:v>
      </x:c>
      <x:c r="D18" s="60" t="n">
        <x:f>'Segment - Real Estate'!D15</x:f>
        <x:v>0.435</x:v>
      </x:c>
      <x:c r="E18" s="60" t="n">
        <x:f>'Segment - Real Estate'!E15</x:f>
        <x:v>0.08</x:v>
      </x:c>
      <x:c r="F18" s="60" t="n">
        <x:f>'Segment - Real Estate'!F15</x:f>
        <x:v>0.042</x:v>
      </x:c>
      <x:c r="G18" s="60" t="n">
        <x:f>'Segment - Real Estate'!G15</x:f>
        <x:v>0.082</x:v>
      </x:c>
      <x:c r="H18" s="78" t="n">
        <x:f>'Segment - Real Estate'!H15</x:f>
        <x:v>0.08600000000000002</x:v>
      </x:c>
      <x:c r="I18" s="53"/>
      <x:c r="J18" s="53"/>
    </x:row>
    <x:row r="19">
      <x:c r="B19" s="53" t="s">
        <x:v>43</x:v>
      </x:c>
      <x:c r="C19" s="56"/>
      <x:c r="D19" s="56"/>
      <x:c r="E19" s="56"/>
      <x:c r="F19" s="56"/>
      <x:c r="G19" s="56"/>
      <x:c r="H19" s="69" t="n">
        <x:f>H18/C18-1</x:f>
        <x:v>0</x:v>
      </x:c>
      <x:c r="I19" s="53"/>
      <x:c r="J19" s="53"/>
    </x:row>
    <x:row r="20">
      <x:c r="B20" s="53" t="s">
        <x:v>44</x:v>
      </x:c>
      <x:c r="C20" s="56"/>
      <x:c r="D20" s="56"/>
      <x:c r="E20" s="56"/>
      <x:c r="F20" s="56"/>
      <x:c r="G20" s="56"/>
      <x:c r="H20" s="69" t="n">
        <x:f>H18/G18-1</x:f>
        <x:v>0.048780487804878314</x:v>
      </x:c>
      <x:c r="I20" s="53"/>
      <x:c r="J20" s="53"/>
    </x:row>
    <x:row r="21">
      <x:c r="B21" s="53" t="s">
        <x:v>45</x:v>
      </x:c>
      <x:c r="C21" s="56" t="n">
        <x:f>IFERROR(C18/C22,0)</x:f>
        <x:v>0.0003170051126289677</x:v>
      </x:c>
      <x:c r="D21" s="56" t="n">
        <x:f>IFERROR(D18/D22,0)</x:f>
        <x:v>0.00014674395406475693</x:v>
      </x:c>
      <x:c r="E21" s="56" t="n">
        <x:f>IFERROR(E18/E22,0)</x:f>
        <x:v>0.00029517136542584003</x:v>
      </x:c>
      <x:c r="F21" s="56" t="n">
        <x:f>IFERROR(F18/F22,0)</x:f>
        <x:v>0.00003874781812881251</x:v>
      </x:c>
      <x:c r="G21" s="56" t="n">
        <x:f>IFERROR(G18/G22,0)</x:f>
        <x:v>0.00006803991121621341</x:v>
      </x:c>
      <x:c r="H21" s="69" t="n">
        <x:f>IFERROR(H18/H22,0)</x:f>
        <x:v>0.00033205013587935586</x:v>
      </x:c>
      <x:c r="I21" s="53"/>
      <x:c r="J21" s="53"/>
    </x:row>
    <x:row r="22">
      <x:c r="B22" s="65" t="s">
        <x:v>48</x:v>
      </x:c>
      <x:c r="C22" s="62" t="n">
        <x:f>SUM(C10,C14,C18)</x:f>
        <x:v>271.289</x:v>
      </x:c>
      <x:c r="D22" s="62" t="n">
        <x:f>SUM(D10,D14,D18)</x:f>
        <x:v>2964.3469999999998</x:v>
      </x:c>
      <x:c r="E22" s="62" t="n">
        <x:f>SUM(E10,E14,E18)</x:f>
        <x:v>271.029</x:v>
      </x:c>
      <x:c r="F22" s="62" t="n">
        <x:f>SUM(F10,F14,F18)</x:f>
        <x:v>1083.932</x:v>
      </x:c>
      <x:c r="G22" s="62" t="n">
        <x:f>SUM(G10,G14,G18)</x:f>
        <x:v>1205.1750000000002</x:v>
      </x:c>
      <x:c r="H22" s="70" t="n">
        <x:f>SUM(H10,H14,H18)</x:f>
        <x:v>258.99703300000004</x:v>
      </x:c>
      <x:c r="I22" s="53"/>
      <x:c r="J22" s="53"/>
    </x:row>
    <x:row r="23">
      <x:c r="B23" s="53" t="s">
        <x:v>43</x:v>
      </x:c>
      <x:c r="C23" s="56"/>
      <x:c r="D23" s="56"/>
      <x:c r="E23" s="56"/>
      <x:c r="F23" s="56"/>
      <x:c r="G23" s="56"/>
      <x:c r="H23" s="69" t="n">
        <x:f>H22/C22-1</x:f>
        <x:v>-0.045309492828680686</x:v>
      </x:c>
      <x:c r="I23" s="53"/>
      <x:c r="J23" s="53"/>
    </x:row>
    <x:row r="24">
      <x:c r="B24" s="53" t="s">
        <x:v>44</x:v>
      </x:c>
      <x:c r="C24" s="56"/>
      <x:c r="D24" s="56"/>
      <x:c r="E24" s="56"/>
      <x:c r="F24" s="56"/>
      <x:c r="G24" s="56"/>
      <x:c r="H24" s="69" t="n">
        <x:f>H22/G22-1</x:f>
        <x:v>-0.7850959130416745</x:v>
      </x:c>
      <x:c r="I24" s="53"/>
      <x:c r="J24" s="53"/>
    </x:row>
    <x:row r="25">
      <x:c r="B25" s="53" t="s">
        <x:v>49</x:v>
      </x:c>
      <x:c r="C25" s="52" t="n">
        <x:f>C22-SUM(C10,C14,C18)</x:f>
        <x:v>0</x:v>
      </x:c>
      <x:c r="D25" s="52" t="n">
        <x:f>D22-SUM(D10,D14,D18)</x:f>
        <x:v>0</x:v>
      </x:c>
      <x:c r="E25" s="52" t="n">
        <x:f>E22-SUM(E10,E14,E18)</x:f>
        <x:v>0</x:v>
      </x:c>
      <x:c r="F25" s="52" t="n">
        <x:f>F22-SUM(F10,F14,F18)</x:f>
        <x:v>0</x:v>
      </x:c>
      <x:c r="G25" s="52" t="n">
        <x:f>G22-SUM(G10,G14,G18)</x:f>
        <x:v>0</x:v>
      </x:c>
      <x:c r="H25" s="54" t="n">
        <x:f>H22-SUM(H10,H14,H18)</x:f>
        <x:v>0</x:v>
      </x:c>
      <x:c r="I25" s="53"/>
      <x:c r="J25" s="53"/>
    </x:row>
    <x:row r="26">
      <x:c r="B26" s="53"/>
      <x:c r="C26" s="52"/>
      <x:c r="D26" s="52"/>
      <x:c r="E26" s="52"/>
      <x:c r="F26" s="52"/>
      <x:c r="G26" s="52"/>
      <x:c r="H26" s="54"/>
      <x:c r="I26" s="53"/>
      <x:c r="J26" s="53"/>
    </x:row>
    <x:row r="27">
      <x:c r="B27" s="53" t="s">
        <x:v>50</x:v>
      </x:c>
      <x:c r="C27" s="57" t="n">
        <x:f>C22-Inputs!H11</x:f>
        <x:v>-0.0010000000000331966</x:v>
      </x:c>
      <x:c r="D27" s="52"/>
      <x:c r="E27" s="57" t="n">
        <x:f>E22-Inputs!H12</x:f>
        <x:v>-0.0009999999999763531</x:v>
      </x:c>
      <x:c r="F27" s="57" t="n">
        <x:f>F22-Inputs!H13</x:f>
        <x:v>0.0019999999999527063</x:v>
      </x:c>
      <x:c r="G27" s="57" t="n">
        <x:f>G22-Inputs!H14</x:f>
        <x:v>-0.004999999999881766</x:v>
      </x:c>
      <x:c r="H27" s="54"/>
      <x:c r="I27" s="53"/>
      <x:c r="J27" s="53"/>
    </x:row>
    <x:row r="28">
      <x:c r="B28" s="53"/>
      <x:c r="C28" s="52"/>
      <x:c r="D28" s="52"/>
      <x:c r="E28" s="52"/>
      <x:c r="F28" s="52"/>
      <x:c r="G28" s="52"/>
      <x:c r="H28" s="54"/>
      <x:c r="I28" s="53"/>
      <x:c r="J28" s="53"/>
    </x:row>
    <x:row r="29">
      <x:c r="B29" s="53" t="s">
        <x:v>51</x:v>
      </x:c>
      <x:c r="C29" s="52"/>
      <x:c r="D29" s="52"/>
      <x:c r="E29" s="52"/>
      <x:c r="F29" s="52"/>
      <x:c r="G29" s="52"/>
      <x:c r="H29" s="54"/>
      <x:c r="I29" s="53"/>
      <x:c r="J29" s="53"/>
    </x:row>
    <x:row r="30">
      <x:c r="B30" s="53" t="s">
        <x:v>52</x:v>
      </x:c>
      <x:c r="C30" s="52"/>
      <x:c r="D30" s="52"/>
      <x:c r="E30" s="52"/>
      <x:c r="F30" s="52"/>
      <x:c r="G30" s="52"/>
      <x:c r="H30" s="79" t="n">
        <x:f>'Segment - Mountain'!H87</x:f>
        <x:v>610</x:v>
      </x:c>
      <x:c r="I30" s="53"/>
      <x:c r="J30" s="53"/>
    </x:row>
    <x:row r="31">
      <x:c r="B31" s="53" t="s">
        <x:v>53</x:v>
      </x:c>
      <x:c r="C31" s="52"/>
      <x:c r="D31" s="52"/>
      <x:c r="E31" s="52"/>
      <x:c r="F31" s="52"/>
      <x:c r="G31" s="52"/>
      <x:c r="H31" s="79" t="n">
        <x:f>'Segment - Mountain'!H90</x:f>
        <x:v>1000</x:v>
      </x:c>
      <x:c r="I31" s="53"/>
      <x:c r="J31" s="53"/>
    </x:row>
    <x:row r="32">
      <x:c r="B32" s="53" t="s">
        <x:v>54</x:v>
      </x:c>
      <x:c r="C32" s="56"/>
      <x:c r="D32" s="56"/>
      <x:c r="E32" s="56"/>
      <x:c r="F32" s="56"/>
      <x:c r="G32" s="56"/>
      <x:c r="H32" s="69" t="n">
        <x:f>H30/H31-1</x:f>
        <x:v>-0.39</x:v>
      </x:c>
      <x:c r="I32" s="53"/>
      <x:c r="J32" s="53"/>
    </x:row>
    <x:row r="33">
      <x:c r="B33" s="53"/>
      <x:c r="C33" s="52"/>
      <x:c r="D33" s="52"/>
      <x:c r="E33" s="52"/>
      <x:c r="F33" s="52"/>
      <x:c r="G33" s="52"/>
      <x:c r="H33" s="54"/>
      <x:c r="I33" s="53"/>
      <x:c r="J33" s="53"/>
    </x:row>
    <x:row r="34">
      <x:c r="B34" s="53" t="s">
        <x:v>55</x:v>
      </x:c>
      <x:c r="C34" s="52"/>
      <x:c r="D34" s="52"/>
      <x:c r="E34" s="52"/>
      <x:c r="F34" s="52"/>
      <x:c r="G34" s="52"/>
      <x:c r="H34" s="54"/>
      <x:c r="I34" s="53"/>
      <x:c r="J34" s="53"/>
    </x:row>
    <x:row r="35">
      <x:c r="B35" s="53"/>
      <x:c r="C35" s="52"/>
      <x:c r="D35" s="52"/>
      <x:c r="E35" s="52"/>
      <x:c r="F35" s="52"/>
      <x:c r="G35" s="52"/>
      <x:c r="H35" s="54"/>
      <x:c r="I35" s="53"/>
      <x:c r="J35" s="53"/>
    </x:row>
    <x:row r="36">
      <x:c r="B36" s="53"/>
      <x:c r="C36" s="52"/>
      <x:c r="D36" s="52"/>
      <x:c r="E36" s="52"/>
      <x:c r="F36" s="52"/>
      <x:c r="G36" s="52"/>
      <x:c r="H36" s="54"/>
      <x:c r="I36" s="53"/>
      <x:c r="J36" s="53"/>
    </x:row>
    <x:row r="37">
      <x:c r="B37" s="53"/>
      <x:c r="C37" s="52"/>
      <x:c r="D37" s="52"/>
      <x:c r="E37" s="52"/>
      <x:c r="F37" s="52"/>
      <x:c r="G37" s="52"/>
      <x:c r="H37" s="54"/>
      <x:c r="I37" s="53"/>
      <x:c r="J37" s="53"/>
    </x:row>
    <x:row r="38">
      <x:c r="B38" s="53"/>
      <x:c r="C38" s="52"/>
      <x:c r="D38" s="52"/>
      <x:c r="E38" s="52"/>
      <x:c r="F38" s="52"/>
      <x:c r="G38" s="52"/>
      <x:c r="H38" s="54"/>
      <x:c r="I38" s="53"/>
      <x:c r="J38" s="53"/>
    </x:row>
    <x:row r="39">
      <x:c r="B39" s="53"/>
      <x:c r="C39" s="52"/>
      <x:c r="D39" s="52"/>
      <x:c r="E39" s="52"/>
      <x:c r="F39" s="52"/>
      <x:c r="G39" s="52"/>
      <x:c r="H39" s="54"/>
      <x:c r="I39" s="53"/>
      <x:c r="J39" s="53"/>
    </x:row>
    <x:row r="40">
      <x:c r="B40" s="53"/>
      <x:c r="C40" s="52"/>
      <x:c r="D40" s="52"/>
      <x:c r="E40" s="52"/>
      <x:c r="F40" s="52"/>
      <x:c r="G40" s="52"/>
      <x:c r="H40" s="54"/>
      <x:c r="I40" s="53"/>
      <x:c r="J40" s="53"/>
    </x:row>
    <x:row r="41">
      <x:c r="B41" s="53"/>
      <x:c r="C41" s="52"/>
      <x:c r="D41" s="52"/>
      <x:c r="E41" s="52"/>
      <x:c r="F41" s="52"/>
      <x:c r="G41" s="52"/>
      <x:c r="H41" s="54"/>
      <x:c r="I41" s="53"/>
      <x:c r="J41" s="53"/>
    </x:row>
    <x:row r="42">
      <x:c r="B42" s="53"/>
      <x:c r="C42" s="52"/>
      <x:c r="D42" s="52"/>
      <x:c r="E42" s="52"/>
      <x:c r="F42" s="52"/>
      <x:c r="G42" s="52"/>
      <x:c r="H42" s="54"/>
      <x:c r="I42" s="53"/>
      <x:c r="J42" s="53"/>
    </x:row>
    <x:row r="43">
      <x:c r="B43" s="53"/>
      <x:c r="C43" s="52"/>
      <x:c r="D43" s="52"/>
      <x:c r="E43" s="52"/>
      <x:c r="F43" s="52"/>
      <x:c r="G43" s="52"/>
      <x:c r="H43" s="54"/>
      <x:c r="I43" s="53"/>
      <x:c r="J43" s="53"/>
    </x:row>
    <x:row r="44">
      <x:c r="B44" s="53"/>
      <x:c r="C44" s="52"/>
      <x:c r="D44" s="52"/>
      <x:c r="E44" s="52"/>
      <x:c r="F44" s="52"/>
      <x:c r="G44" s="52"/>
      <x:c r="H44" s="54"/>
      <x:c r="I44" s="53"/>
      <x:c r="J44" s="53"/>
    </x:row>
    <x:row r="45">
      <x:c r="B45" s="53"/>
      <x:c r="C45" s="52"/>
      <x:c r="D45" s="52"/>
      <x:c r="E45" s="52"/>
      <x:c r="F45" s="52"/>
      <x:c r="G45" s="52"/>
      <x:c r="H45" s="54"/>
      <x:c r="I45" s="53"/>
      <x:c r="J45" s="53"/>
    </x:row>
    <x:row r="46">
      <x:c r="B46" s="53"/>
      <x:c r="C46" s="52"/>
      <x:c r="D46" s="52"/>
      <x:c r="E46" s="52"/>
      <x:c r="F46" s="52"/>
      <x:c r="G46" s="52"/>
      <x:c r="H46" s="54"/>
      <x:c r="I46" s="53"/>
      <x:c r="J46" s="53"/>
    </x:row>
    <x:row r="47">
      <x:c r="B47" s="53"/>
      <x:c r="C47" s="52"/>
      <x:c r="D47" s="52"/>
      <x:c r="E47" s="52"/>
      <x:c r="F47" s="52"/>
      <x:c r="G47" s="52"/>
      <x:c r="H47" s="54"/>
      <x:c r="I47" s="53"/>
      <x:c r="J47" s="53"/>
    </x:row>
    <x:row r="48">
      <x:c r="B48" s="53"/>
      <x:c r="C48" s="52"/>
      <x:c r="D48" s="52"/>
      <x:c r="E48" s="52"/>
      <x:c r="F48" s="52"/>
      <x:c r="G48" s="52"/>
      <x:c r="H48" s="54"/>
      <x:c r="I48" s="53"/>
      <x:c r="J48" s="53"/>
    </x:row>
    <x:row r="49">
      <x:c r="B49" s="53"/>
      <x:c r="C49" s="52"/>
      <x:c r="D49" s="52"/>
      <x:c r="E49" s="52"/>
      <x:c r="F49" s="52"/>
      <x:c r="G49" s="52"/>
      <x:c r="H49" s="54"/>
      <x:c r="I49" s="53"/>
      <x:c r="J49" s="53"/>
    </x:row>
    <x:row r="50">
      <x:c r="B50" s="53"/>
      <x:c r="C50" s="52"/>
      <x:c r="D50" s="52"/>
      <x:c r="E50" s="52"/>
      <x:c r="F50" s="52"/>
      <x:c r="G50" s="52"/>
      <x:c r="H50" s="54"/>
      <x:c r="I50" s="53"/>
      <x:c r="J50" s="53"/>
    </x:row>
    <x:row r="51">
      <x:c r="B51" s="53"/>
      <x:c r="C51" s="52"/>
      <x:c r="D51" s="52"/>
      <x:c r="E51" s="52"/>
      <x:c r="F51" s="52"/>
      <x:c r="G51" s="52"/>
      <x:c r="H51" s="54"/>
      <x:c r="I51" s="53"/>
      <x:c r="J51" s="53"/>
    </x:row>
    <x:row r="52">
      <x:c r="B52" s="53"/>
      <x:c r="C52" s="52"/>
      <x:c r="D52" s="52"/>
      <x:c r="E52" s="52"/>
      <x:c r="F52" s="52"/>
      <x:c r="G52" s="52"/>
      <x:c r="H52" s="54"/>
      <x:c r="I52" s="53"/>
      <x:c r="J52" s="53"/>
    </x:row>
    <x:row r="53">
      <x:c r="B53" s="53"/>
      <x:c r="C53" s="52"/>
      <x:c r="D53" s="52"/>
      <x:c r="E53" s="52"/>
      <x:c r="F53" s="52"/>
      <x:c r="G53" s="52"/>
      <x:c r="H53" s="54"/>
      <x:c r="I53" s="53"/>
      <x:c r="J53" s="53"/>
    </x:row>
    <x:row r="54">
      <x:c r="B54" s="53"/>
      <x:c r="C54" s="52"/>
      <x:c r="D54" s="52"/>
      <x:c r="E54" s="52"/>
      <x:c r="F54" s="52"/>
      <x:c r="G54" s="52"/>
      <x:c r="H54" s="54"/>
      <x:c r="I54" s="53"/>
      <x:c r="J54" s="53"/>
    </x:row>
    <x:row r="55">
      <x:c r="B55" s="53"/>
      <x:c r="C55" s="52"/>
      <x:c r="D55" s="52"/>
      <x:c r="E55" s="52"/>
      <x:c r="F55" s="52"/>
      <x:c r="G55" s="52"/>
      <x:c r="H55" s="54"/>
      <x:c r="I55" s="53"/>
      <x:c r="J55" s="53"/>
    </x:row>
    <x:row r="56">
      <x:c r="B56" s="53"/>
      <x:c r="C56" s="52"/>
      <x:c r="D56" s="52"/>
      <x:c r="E56" s="52"/>
      <x:c r="F56" s="52"/>
      <x:c r="G56" s="52"/>
      <x:c r="H56" s="54"/>
      <x:c r="I56" s="53"/>
      <x:c r="J56" s="53"/>
    </x:row>
    <x:row r="57">
      <x:c r="B57" s="53"/>
      <x:c r="C57" s="52"/>
      <x:c r="D57" s="52"/>
      <x:c r="E57" s="52"/>
      <x:c r="F57" s="52"/>
      <x:c r="G57" s="52"/>
      <x:c r="H57" s="54"/>
      <x:c r="I57" s="53"/>
      <x:c r="J57" s="53"/>
    </x:row>
    <x:row r="58">
      <x:c r="B58" s="53"/>
      <x:c r="C58" s="52"/>
      <x:c r="D58" s="52"/>
      <x:c r="E58" s="52"/>
      <x:c r="F58" s="52"/>
      <x:c r="G58" s="52"/>
      <x:c r="H58" s="54"/>
      <x:c r="I58" s="53"/>
      <x:c r="J58" s="53"/>
    </x:row>
    <x:row r="59">
      <x:c r="B59" s="53"/>
      <x:c r="C59" s="52"/>
      <x:c r="D59" s="52"/>
      <x:c r="E59" s="52"/>
      <x:c r="F59" s="52"/>
      <x:c r="G59" s="52"/>
      <x:c r="H59" s="54"/>
      <x:c r="I59" s="53"/>
      <x:c r="J59" s="53"/>
    </x:row>
    <x:row r="60">
      <x:c r="B60" s="53"/>
      <x:c r="C60" s="52"/>
      <x:c r="D60" s="52"/>
      <x:c r="E60" s="52"/>
      <x:c r="F60" s="52"/>
      <x:c r="G60" s="52"/>
      <x:c r="H60" s="54"/>
      <x:c r="I60" s="53"/>
      <x:c r="J60" s="53"/>
    </x:row>
    <x:row r="61">
      <x:c r="B61" s="53"/>
      <x:c r="C61" s="52"/>
      <x:c r="D61" s="52"/>
      <x:c r="E61" s="52"/>
      <x:c r="F61" s="52"/>
      <x:c r="G61" s="52"/>
      <x:c r="H61" s="54"/>
      <x:c r="I61" s="53"/>
      <x:c r="J61" s="53"/>
    </x:row>
    <x:row r="62">
      <x:c r="B62" s="53"/>
      <x:c r="C62" s="52"/>
      <x:c r="D62" s="52"/>
      <x:c r="E62" s="52"/>
      <x:c r="F62" s="52"/>
      <x:c r="G62" s="52"/>
      <x:c r="H62" s="54"/>
      <x:c r="I62" s="53"/>
      <x:c r="J62" s="53"/>
    </x:row>
    <x:row r="63">
      <x:c r="B63" s="53"/>
      <x:c r="C63" s="52"/>
      <x:c r="D63" s="52"/>
      <x:c r="E63" s="52"/>
      <x:c r="F63" s="52"/>
      <x:c r="G63" s="52"/>
      <x:c r="H63" s="54"/>
      <x:c r="I63" s="53"/>
      <x:c r="J63" s="53"/>
    </x:row>
    <x:row r="64">
      <x:c r="B64" s="53"/>
      <x:c r="C64" s="52"/>
      <x:c r="D64" s="52"/>
      <x:c r="E64" s="52"/>
      <x:c r="F64" s="52"/>
      <x:c r="G64" s="52"/>
      <x:c r="H64" s="54"/>
      <x:c r="I64" s="53"/>
      <x:c r="J64" s="53"/>
    </x:row>
    <x:row r="65">
      <x:c r="B65" s="53"/>
      <x:c r="C65" s="52"/>
      <x:c r="D65" s="52"/>
      <x:c r="E65" s="52"/>
      <x:c r="F65" s="52"/>
      <x:c r="G65" s="52"/>
      <x:c r="H65" s="54"/>
      <x:c r="I65" s="53"/>
      <x:c r="J65" s="53"/>
    </x:row>
    <x:row r="66">
      <x:c r="B66" s="53"/>
      <x:c r="C66" s="52"/>
      <x:c r="D66" s="52"/>
      <x:c r="E66" s="52"/>
      <x:c r="F66" s="52"/>
      <x:c r="G66" s="52"/>
      <x:c r="H66" s="54"/>
      <x:c r="I66" s="53"/>
      <x:c r="J66" s="53"/>
    </x:row>
    <x:row r="67">
      <x:c r="B67" s="53"/>
      <x:c r="C67" s="52"/>
      <x:c r="D67" s="52"/>
      <x:c r="E67" s="52"/>
      <x:c r="F67" s="52"/>
      <x:c r="G67" s="52"/>
      <x:c r="H67" s="54"/>
      <x:c r="I67" s="53"/>
      <x:c r="J67" s="53"/>
    </x:row>
    <x:row r="68">
      <x:c r="B68" s="53"/>
      <x:c r="C68" s="52"/>
      <x:c r="D68" s="52"/>
      <x:c r="E68" s="52"/>
      <x:c r="F68" s="52"/>
      <x:c r="G68" s="52"/>
      <x:c r="H68" s="54"/>
      <x:c r="I68" s="53"/>
      <x:c r="J68" s="53"/>
    </x:row>
    <x:row r="69">
      <x:c r="B69" s="53"/>
      <x:c r="C69" s="52"/>
      <x:c r="D69" s="52"/>
      <x:c r="E69" s="52"/>
      <x:c r="F69" s="52"/>
      <x:c r="G69" s="52"/>
      <x:c r="H69" s="54"/>
      <x:c r="I69" s="53"/>
      <x:c r="J69" s="53"/>
    </x:row>
    <x:row r="70">
      <x:c r="B70" s="53"/>
      <x:c r="C70" s="52"/>
      <x:c r="D70" s="52"/>
      <x:c r="E70" s="52"/>
      <x:c r="F70" s="52"/>
      <x:c r="G70" s="52"/>
      <x:c r="H70" s="54"/>
      <x:c r="I70" s="53"/>
      <x:c r="J70" s="53"/>
    </x:row>
    <x:row r="71">
      <x:c r="B71" s="53"/>
      <x:c r="C71" s="52"/>
      <x:c r="D71" s="52"/>
      <x:c r="E71" s="52"/>
      <x:c r="F71" s="52"/>
      <x:c r="G71" s="52"/>
      <x:c r="H71" s="54"/>
      <x:c r="I71" s="53"/>
      <x:c r="J71" s="53"/>
    </x:row>
    <x:row r="72">
      <x:c r="B72" s="53"/>
      <x:c r="C72" s="52"/>
      <x:c r="D72" s="52"/>
      <x:c r="E72" s="52"/>
      <x:c r="F72" s="52"/>
      <x:c r="G72" s="52"/>
      <x:c r="H72" s="54"/>
      <x:c r="I72" s="53"/>
      <x:c r="J72" s="53"/>
    </x:row>
    <x:row r="73">
      <x:c r="B73" s="53"/>
      <x:c r="C73" s="52"/>
      <x:c r="D73" s="52"/>
      <x:c r="E73" s="52"/>
      <x:c r="F73" s="52"/>
      <x:c r="G73" s="52"/>
      <x:c r="H73" s="54"/>
      <x:c r="I73" s="53"/>
      <x:c r="J73" s="53"/>
    </x:row>
    <x:row r="74">
      <x:c r="B74" s="53"/>
      <x:c r="C74" s="52"/>
      <x:c r="D74" s="52"/>
      <x:c r="E74" s="52"/>
      <x:c r="F74" s="52"/>
      <x:c r="G74" s="52"/>
      <x:c r="H74" s="54"/>
      <x:c r="I74" s="53"/>
      <x:c r="J74" s="53"/>
    </x:row>
    <x:row r="75">
      <x:c r="B75" s="53"/>
      <x:c r="C75" s="52"/>
      <x:c r="D75" s="52"/>
      <x:c r="E75" s="52"/>
      <x:c r="F75" s="52"/>
      <x:c r="G75" s="52"/>
      <x:c r="H75" s="54"/>
      <x:c r="I75" s="53"/>
      <x:c r="J75" s="53"/>
    </x:row>
    <x:row r="76">
      <x:c r="B76" s="53"/>
      <x:c r="C76" s="52"/>
      <x:c r="D76" s="52"/>
      <x:c r="E76" s="52"/>
      <x:c r="F76" s="52"/>
      <x:c r="G76" s="52"/>
      <x:c r="H76" s="54"/>
      <x:c r="I76" s="53"/>
      <x:c r="J76" s="53"/>
    </x:row>
    <x:row r="77">
      <x:c r="B77" s="53"/>
      <x:c r="C77" s="52"/>
      <x:c r="D77" s="52"/>
      <x:c r="E77" s="52"/>
      <x:c r="F77" s="52"/>
      <x:c r="G77" s="52"/>
      <x:c r="H77" s="54"/>
      <x:c r="I77" s="53"/>
      <x:c r="J77" s="53"/>
    </x:row>
    <x:row r="78">
      <x:c r="B78" s="53"/>
      <x:c r="C78" s="52"/>
      <x:c r="D78" s="52"/>
      <x:c r="E78" s="52"/>
      <x:c r="F78" s="52"/>
      <x:c r="G78" s="52"/>
      <x:c r="H78" s="54"/>
      <x:c r="I78" s="53"/>
      <x:c r="J78" s="53"/>
    </x:row>
    <x:row r="79">
      <x:c r="B79" s="53"/>
      <x:c r="C79" s="52"/>
      <x:c r="D79" s="52"/>
      <x:c r="E79" s="52"/>
      <x:c r="F79" s="52"/>
      <x:c r="G79" s="52"/>
      <x:c r="H79" s="54"/>
      <x:c r="I79" s="53"/>
      <x:c r="J79" s="53"/>
    </x:row>
    <x:row r="80">
      <x:c r="B80" s="53"/>
      <x:c r="C80" s="52"/>
      <x:c r="D80" s="52"/>
      <x:c r="E80" s="52"/>
      <x:c r="F80" s="52"/>
      <x:c r="G80" s="52"/>
      <x:c r="H80" s="54"/>
      <x:c r="I80" s="53"/>
      <x:c r="J80" s="53"/>
    </x:row>
    <x:row r="81">
      <x:c r="B81" s="53"/>
      <x:c r="C81" s="52"/>
      <x:c r="D81" s="52"/>
      <x:c r="E81" s="52"/>
      <x:c r="F81" s="52"/>
      <x:c r="G81" s="52"/>
      <x:c r="H81" s="54"/>
      <x:c r="I81" s="53"/>
      <x:c r="J81" s="53"/>
    </x:row>
    <x:row r="82">
      <x:c r="B82" s="53"/>
      <x:c r="C82" s="52"/>
      <x:c r="D82" s="52"/>
      <x:c r="E82" s="52"/>
      <x:c r="F82" s="52"/>
      <x:c r="G82" s="52"/>
      <x:c r="H82" s="54"/>
      <x:c r="I82" s="53"/>
      <x:c r="J82" s="53"/>
    </x:row>
    <x:row r="83">
      <x:c r="B83" s="53"/>
      <x:c r="C83" s="52"/>
      <x:c r="D83" s="52"/>
      <x:c r="E83" s="52"/>
      <x:c r="F83" s="52"/>
      <x:c r="G83" s="52"/>
      <x:c r="H83" s="54"/>
      <x:c r="I83" s="53"/>
      <x:c r="J83" s="53"/>
    </x:row>
    <x:row r="84">
      <x:c r="B84" s="53"/>
      <x:c r="C84" s="52"/>
      <x:c r="D84" s="52"/>
      <x:c r="E84" s="52"/>
      <x:c r="F84" s="52"/>
      <x:c r="G84" s="52"/>
      <x:c r="H84" s="54"/>
      <x:c r="I84" s="53"/>
      <x:c r="J84" s="53"/>
    </x:row>
    <x:row r="85">
      <x:c r="B85" s="53"/>
      <x:c r="C85" s="52"/>
      <x:c r="D85" s="52"/>
      <x:c r="E85" s="52"/>
      <x:c r="F85" s="52"/>
      <x:c r="G85" s="52"/>
      <x:c r="H85" s="54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54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54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54"/>
      <x:c r="I88" s="53"/>
      <x:c r="J88" s="53"/>
    </x:row>
    <x:row r="89">
      <x:c r="B89" s="53"/>
      <x:c r="C89" s="52"/>
      <x:c r="D89" s="52"/>
      <x:c r="E89" s="52"/>
      <x:c r="F89" s="52"/>
      <x:c r="G89" s="52"/>
      <x:c r="H89" s="54"/>
      <x:c r="I89" s="53"/>
      <x:c r="J89" s="53"/>
    </x:row>
    <x:row r="90">
      <x:c r="B90" s="53"/>
      <x:c r="C90" s="52"/>
      <x:c r="D90" s="52"/>
      <x:c r="E90" s="52"/>
      <x:c r="F90" s="52"/>
      <x:c r="G90" s="52"/>
      <x:c r="H90" s="54"/>
      <x:c r="I90" s="53"/>
      <x:c r="J90" s="53"/>
    </x:row>
    <x:row r="91">
      <x:c r="B91" s="53"/>
      <x:c r="C91" s="52"/>
      <x:c r="D91" s="52"/>
      <x:c r="E91" s="52"/>
      <x:c r="F91" s="52"/>
      <x:c r="G91" s="52"/>
      <x:c r="H91" s="54"/>
      <x:c r="I91" s="53"/>
      <x:c r="J91" s="53"/>
    </x:row>
    <x:row r="92">
      <x:c r="B92" s="53"/>
      <x:c r="C92" s="52"/>
      <x:c r="D92" s="52"/>
      <x:c r="E92" s="52"/>
      <x:c r="F92" s="52"/>
      <x:c r="G92" s="52"/>
      <x:c r="H92" s="54"/>
      <x:c r="I92" s="53"/>
      <x:c r="J92" s="53"/>
    </x:row>
    <x:row r="93">
      <x:c r="B93" s="53"/>
      <x:c r="C93" s="52"/>
      <x:c r="D93" s="52"/>
      <x:c r="E93" s="52"/>
      <x:c r="F93" s="52"/>
      <x:c r="G93" s="52"/>
      <x:c r="H93" s="54"/>
      <x:c r="I93" s="53"/>
      <x:c r="J93" s="53"/>
    </x:row>
    <x:row r="94">
      <x:c r="B94" s="53"/>
      <x:c r="C94" s="52"/>
      <x:c r="D94" s="52"/>
      <x:c r="E94" s="52"/>
      <x:c r="F94" s="52"/>
      <x:c r="G94" s="52"/>
      <x:c r="H94" s="54"/>
      <x:c r="I94" s="53"/>
      <x:c r="J94" s="53"/>
    </x:row>
    <x:row r="95">
      <x:c r="B95" s="53"/>
      <x:c r="C95" s="52"/>
      <x:c r="D95" s="52"/>
      <x:c r="E95" s="52"/>
      <x:c r="F95" s="52"/>
      <x:c r="G95" s="52"/>
      <x:c r="H95" s="54"/>
      <x:c r="I95" s="53"/>
      <x:c r="J95" s="53"/>
    </x:row>
    <x:row r="96">
      <x:c r="B96" s="53"/>
      <x:c r="C96" s="52"/>
      <x:c r="D96" s="52"/>
      <x:c r="E96" s="52"/>
      <x:c r="F96" s="52"/>
      <x:c r="G96" s="52"/>
      <x:c r="H96" s="54"/>
      <x:c r="I96" s="53"/>
      <x:c r="J96" s="53"/>
    </x:row>
    <x:row r="97">
      <x:c r="B97" s="53"/>
      <x:c r="C97" s="52"/>
      <x:c r="D97" s="52"/>
      <x:c r="E97" s="52"/>
      <x:c r="F97" s="52"/>
      <x:c r="G97" s="52"/>
      <x:c r="H97" s="54"/>
      <x:c r="I97" s="53"/>
      <x:c r="J97" s="53"/>
    </x:row>
    <x:row r="98">
      <x:c r="B98" s="53"/>
      <x:c r="C98" s="52"/>
      <x:c r="D98" s="52"/>
      <x:c r="E98" s="52"/>
      <x:c r="F98" s="52"/>
      <x:c r="G98" s="52"/>
      <x:c r="H98" s="54"/>
      <x:c r="I98" s="53"/>
      <x:c r="J98" s="53"/>
    </x:row>
    <x:row r="99">
      <x:c r="B99" s="53"/>
      <x:c r="C99" s="52"/>
      <x:c r="D99" s="52"/>
      <x:c r="E99" s="52"/>
      <x:c r="F99" s="52"/>
      <x:c r="G99" s="52"/>
      <x:c r="H99" s="54"/>
      <x:c r="I99" s="53"/>
      <x:c r="J99" s="53"/>
    </x:row>
    <x:row r="100">
      <x:c r="B100" s="53"/>
      <x:c r="C100" s="52"/>
      <x:c r="D100" s="52"/>
      <x:c r="E100" s="52"/>
      <x:c r="F100" s="52"/>
      <x:c r="G100" s="52"/>
      <x:c r="H100" s="54"/>
      <x:c r="I100" s="53"/>
      <x:c r="J100" s="53"/>
    </x:row>
    <x:row r="101">
      <x:c r="B101" s="53"/>
      <x:c r="C101" s="52"/>
      <x:c r="D101" s="52"/>
      <x:c r="E101" s="52"/>
      <x:c r="F101" s="52"/>
      <x:c r="G101" s="52"/>
      <x:c r="H101" s="54"/>
      <x:c r="I101" s="53"/>
      <x:c r="J101" s="53"/>
    </x:row>
    <x:row r="102">
      <x:c r="B102" s="53"/>
      <x:c r="C102" s="52"/>
      <x:c r="D102" s="52"/>
      <x:c r="E102" s="52"/>
      <x:c r="F102" s="52"/>
      <x:c r="G102" s="52"/>
      <x:c r="H102" s="54"/>
      <x:c r="I102" s="53"/>
      <x:c r="J102" s="53"/>
    </x:row>
    <x:row r="103">
      <x:c r="B103" s="53"/>
      <x:c r="C103" s="52"/>
      <x:c r="D103" s="52"/>
      <x:c r="E103" s="52"/>
      <x:c r="F103" s="52"/>
      <x:c r="G103" s="52"/>
      <x:c r="H103" s="54"/>
      <x:c r="I103" s="53"/>
      <x:c r="J103" s="53"/>
    </x:row>
    <x:row r="104">
      <x:c r="B104" s="53"/>
      <x:c r="C104" s="52"/>
      <x:c r="D104" s="52"/>
      <x:c r="E104" s="52"/>
      <x:c r="F104" s="52"/>
      <x:c r="G104" s="52"/>
      <x:c r="H104" s="54"/>
      <x:c r="I104" s="53"/>
      <x:c r="J104" s="53"/>
    </x:row>
    <x:row r="105">
      <x:c r="B105" s="53"/>
      <x:c r="C105" s="52"/>
      <x:c r="D105" s="52"/>
      <x:c r="E105" s="52"/>
      <x:c r="F105" s="52"/>
      <x:c r="G105" s="52"/>
      <x:c r="H105" s="54"/>
      <x:c r="I105" s="53"/>
      <x:c r="J105" s="53"/>
    </x:row>
    <x:row r="106">
      <x:c r="B106" s="53"/>
      <x:c r="C106" s="52"/>
      <x:c r="D106" s="52"/>
      <x:c r="E106" s="52"/>
      <x:c r="F106" s="52"/>
      <x:c r="G106" s="52"/>
      <x:c r="H106" s="54"/>
      <x:c r="I106" s="53"/>
      <x:c r="J106" s="53"/>
    </x:row>
    <x:row r="107">
      <x:c r="B107" s="53"/>
      <x:c r="C107" s="52"/>
      <x:c r="D107" s="52"/>
      <x:c r="E107" s="52"/>
      <x:c r="F107" s="52"/>
      <x:c r="G107" s="52"/>
      <x:c r="H107" s="54"/>
      <x:c r="I107" s="53"/>
      <x:c r="J107" s="53"/>
    </x:row>
    <x:row r="108">
      <x:c r="B108" s="53"/>
      <x:c r="C108" s="52"/>
      <x:c r="D108" s="52"/>
      <x:c r="E108" s="52"/>
      <x:c r="F108" s="52"/>
      <x:c r="G108" s="52"/>
      <x:c r="H108" s="54"/>
      <x:c r="I108" s="53"/>
      <x:c r="J108" s="53"/>
    </x:row>
    <x:row r="109">
      <x:c r="B109" s="53"/>
      <x:c r="C109" s="52"/>
      <x:c r="D109" s="52"/>
      <x:c r="E109" s="52"/>
      <x:c r="F109" s="52"/>
      <x:c r="G109" s="52"/>
      <x:c r="H109" s="54"/>
      <x:c r="I109" s="53"/>
      <x:c r="J109" s="53"/>
    </x:row>
    <x:row r="110">
      <x:c r="B110" s="53"/>
      <x:c r="C110" s="52"/>
      <x:c r="D110" s="52"/>
      <x:c r="E110" s="52"/>
      <x:c r="F110" s="52"/>
      <x:c r="G110" s="52"/>
      <x:c r="H110" s="54"/>
      <x:c r="I110" s="53"/>
      <x:c r="J110" s="53"/>
    </x:row>
    <x:row r="111">
      <x:c r="B111" s="53"/>
      <x:c r="C111" s="52"/>
      <x:c r="D111" s="52"/>
      <x:c r="E111" s="52"/>
      <x:c r="F111" s="52"/>
      <x:c r="G111" s="52"/>
      <x:c r="H111" s="54"/>
      <x:c r="I111" s="53"/>
      <x:c r="J111" s="53"/>
    </x:row>
    <x:row r="112">
      <x:c r="B112" s="53"/>
      <x:c r="C112" s="52"/>
      <x:c r="D112" s="52"/>
      <x:c r="E112" s="52"/>
      <x:c r="F112" s="52"/>
      <x:c r="G112" s="52"/>
      <x:c r="H112" s="54"/>
      <x:c r="I112" s="53"/>
      <x:c r="J112" s="53"/>
    </x:row>
    <x:row r="113">
      <x:c r="B113" s="53"/>
      <x:c r="C113" s="52"/>
      <x:c r="D113" s="52"/>
      <x:c r="E113" s="52"/>
      <x:c r="F113" s="52"/>
      <x:c r="G113" s="52"/>
      <x:c r="H113" s="54"/>
      <x:c r="I113" s="53"/>
      <x:c r="J113" s="53"/>
    </x:row>
    <x:row r="114">
      <x:c r="B114" s="53"/>
      <x:c r="C114" s="52"/>
      <x:c r="D114" s="52"/>
      <x:c r="E114" s="52"/>
      <x:c r="F114" s="52"/>
      <x:c r="G114" s="52"/>
      <x:c r="H114" s="54"/>
      <x:c r="I114" s="53"/>
      <x:c r="J114" s="53"/>
    </x:row>
    <x:row r="115">
      <x:c r="B115" s="53"/>
      <x:c r="C115" s="52"/>
      <x:c r="D115" s="52"/>
      <x:c r="E115" s="52"/>
      <x:c r="F115" s="52"/>
      <x:c r="G115" s="52"/>
      <x:c r="H115" s="54"/>
      <x:c r="I115" s="53"/>
      <x:c r="J115" s="53"/>
    </x:row>
    <x:row r="116">
      <x:c r="B116" s="53"/>
      <x:c r="C116" s="52"/>
      <x:c r="D116" s="52"/>
      <x:c r="E116" s="52"/>
      <x:c r="F116" s="52"/>
      <x:c r="G116" s="52"/>
      <x:c r="H116" s="54"/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54"/>
      <x:c r="I117" s="53"/>
      <x:c r="J117" s="53"/>
    </x:row>
    <x:row r="118">
      <x:c r="B118" s="53"/>
      <x:c r="C118" s="52"/>
      <x:c r="D118" s="52"/>
      <x:c r="E118" s="52"/>
      <x:c r="F118" s="52"/>
      <x:c r="G118" s="52"/>
      <x:c r="H118" s="54"/>
      <x:c r="I118" s="53"/>
      <x:c r="J118" s="53"/>
    </x:row>
    <x:row r="119">
      <x:c r="B119" s="53"/>
      <x:c r="C119" s="52"/>
      <x:c r="D119" s="52"/>
      <x:c r="E119" s="52"/>
      <x:c r="F119" s="52"/>
      <x:c r="G119" s="52"/>
      <x:c r="H119" s="54"/>
      <x:c r="I119" s="53"/>
      <x:c r="J119" s="53"/>
    </x:row>
    <x:row r="120">
      <x:c r="B120" s="53"/>
      <x:c r="C120" s="52"/>
      <x:c r="D120" s="52"/>
      <x:c r="E120" s="52"/>
      <x:c r="F120" s="52"/>
      <x:c r="G120" s="52"/>
      <x:c r="H120" s="54"/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54"/>
      <x:c r="I121" s="53"/>
      <x:c r="J121" s="53"/>
    </x:row>
    <x:row r="122">
      <x:c r="B122" s="53"/>
      <x:c r="C122" s="52"/>
      <x:c r="D122" s="52"/>
      <x:c r="E122" s="52"/>
      <x:c r="F122" s="52"/>
      <x:c r="G122" s="52"/>
      <x:c r="H122" s="54"/>
      <x:c r="I122" s="53"/>
      <x:c r="J122" s="53"/>
    </x:row>
    <x:row r="123">
      <x:c r="B123" s="53"/>
      <x:c r="C123" s="52"/>
      <x:c r="D123" s="52"/>
      <x:c r="E123" s="52"/>
      <x:c r="F123" s="52"/>
      <x:c r="G123" s="52"/>
      <x:c r="H123" s="54"/>
      <x:c r="I123" s="53"/>
      <x:c r="J123" s="53"/>
    </x:row>
    <x:row r="124">
      <x:c r="B124" s="53"/>
      <x:c r="C124" s="52"/>
      <x:c r="D124" s="52"/>
      <x:c r="E124" s="52"/>
      <x:c r="F124" s="52"/>
      <x:c r="G124" s="52"/>
      <x:c r="H124" s="54"/>
      <x:c r="I124" s="53"/>
      <x:c r="J124" s="53"/>
    </x:row>
    <x:row r="125">
      <x:c r="B125" s="53"/>
      <x:c r="C125" s="52"/>
      <x:c r="D125" s="52"/>
      <x:c r="E125" s="52"/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/>
      <x:c r="C127" s="52"/>
      <x:c r="D127" s="52"/>
      <x:c r="E127" s="52"/>
      <x:c r="F127" s="52"/>
      <x:c r="G127" s="52"/>
      <x:c r="H127" s="54"/>
      <x:c r="I127" s="53"/>
      <x:c r="J127" s="53"/>
    </x:row>
    <x:row r="128">
      <x:c r="B128" s="53"/>
      <x:c r="C128" s="52"/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3" customWidth="1"/>
    <x:col min="10" max="10" width="18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56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>
      <x:c r="B9" s="53"/>
      <x:c r="C9" s="52"/>
      <x:c r="D9" s="52"/>
      <x:c r="E9" s="52"/>
      <x:c r="F9" s="52"/>
      <x:c r="G9" s="52"/>
      <x:c r="H9" s="54"/>
      <x:c r="I9" s="53"/>
      <x:c r="J9" s="53"/>
    </x:row>
    <x:row r="10">
      <x:c r="B10" s="53" t="s">
        <x:v>57</x:v>
      </x:c>
      <x:c r="C10" s="57" t="n">
        <x:f>D10-Inputs!C103</x:f>
        <x:v>47.58699999999999</x:v>
      </x:c>
      <x:c r="D10" s="61">
        <x:v>1503.187</x:v>
      </x:c>
      <x:c r="E10" s="61">
        <x:v>49.643</x:v>
      </x:c>
      <x:c r="F10" s="61">
        <x:v>625.927</x:v>
      </x:c>
      <x:c r="G10" s="61">
        <x:v>729.378</x:v>
      </x:c>
      <x:c r="H10" s="54" t="n">
        <x:f>C10*(H93/C93)*(H96/C96)</x:f>
        <x:v>42.59036499999999</x:v>
      </x:c>
      <x:c r="I10" s="53"/>
      <x:c r="J10" s="53"/>
    </x:row>
    <x:row r="11">
      <x:c r="B11" s="53" t="s">
        <x:v>58</x:v>
      </x:c>
      <x:c r="C11" s="56"/>
      <x:c r="D11" s="56"/>
      <x:c r="E11" s="56"/>
      <x:c r="F11" s="56"/>
      <x:c r="G11" s="56"/>
      <x:c r="H11" s="69" t="n">
        <x:f>(1+H14)/((1+H12)*(1+H13))-1</x:f>
        <x:v>-0.10499999999999998</x:v>
      </x:c>
      <x:c r="I11" s="53"/>
      <x:c r="J11" s="53"/>
    </x:row>
    <x:row r="12">
      <x:c r="B12" s="53" t="s">
        <x:v>59</x:v>
      </x:c>
      <x:c r="C12" s="56"/>
      <x:c r="D12" s="56"/>
      <x:c r="E12" s="56"/>
      <x:c r="F12" s="56"/>
      <x:c r="G12" s="56"/>
      <x:c r="H12" s="59">
        <x:v>0</x:v>
      </x:c>
      <x:c r="I12" s="53"/>
      <x:c r="J12" s="53"/>
    </x:row>
    <x:row r="13">
      <x:c r="B13" s="53" t="s">
        <x:v>60</x:v>
      </x:c>
      <x:c r="C13" s="56"/>
      <x:c r="D13" s="56"/>
      <x:c r="E13" s="56"/>
      <x:c r="F13" s="56"/>
      <x:c r="G13" s="56"/>
      <x:c r="H13" s="59">
        <x:v>0</x:v>
      </x:c>
      <x:c r="I13" s="53"/>
      <x:c r="J13" s="53"/>
    </x:row>
    <x:row r="14">
      <x:c r="B14" s="53" t="s">
        <x:v>61</x:v>
      </x:c>
      <x:c r="C14" s="56"/>
      <x:c r="D14" s="56"/>
      <x:c r="E14" s="56"/>
      <x:c r="F14" s="56"/>
      <x:c r="G14" s="56"/>
      <x:c r="H14" s="69" t="n">
        <x:f>H10/C10-1</x:f>
        <x:v>-0.10499999999999998</x:v>
      </x:c>
      <x:c r="I14" s="53"/>
      <x:c r="J14" s="53"/>
    </x:row>
    <x:row r="15">
      <x:c r="B15" s="53" t="s">
        <x:v>62</x:v>
      </x:c>
      <x:c r="C15" s="57" t="n">
        <x:f>D15-Inputs!C104</x:f>
        <x:v>9.771999999999991</x:v>
      </x:c>
      <x:c r="D15" s="61">
        <x:v>309.863</x:v>
      </x:c>
      <x:c r="E15" s="61">
        <x:v>7.886</x:v>
      </x:c>
      <x:c r="F15" s="61">
        <x:v>120.625</x:v>
      </x:c>
      <x:c r="G15" s="61">
        <x:v>141.758</x:v>
      </x:c>
      <x:c r="H15" s="54" t="n">
        <x:f>C15*(H93/C93)*(H100/C100)</x:f>
        <x:v>8.013039999999991</x:v>
      </x:c>
      <x:c r="I15" s="53"/>
      <x:c r="J15" s="53"/>
    </x:row>
    <x:row r="16">
      <x:c r="B16" s="53" t="s">
        <x:v>58</x:v>
      </x:c>
      <x:c r="C16" s="56"/>
      <x:c r="D16" s="56"/>
      <x:c r="E16" s="56"/>
      <x:c r="F16" s="56"/>
      <x:c r="G16" s="56"/>
      <x:c r="H16" s="69" t="n">
        <x:f>(1+H19)/((1+H17)*(1+H18))-1</x:f>
        <x:v>-0.18000000000000016</x:v>
      </x:c>
      <x:c r="I16" s="53"/>
      <x:c r="J16" s="53"/>
    </x:row>
    <x:row r="17">
      <x:c r="B17" s="53" t="s">
        <x:v>59</x:v>
      </x:c>
      <x:c r="C17" s="56"/>
      <x:c r="D17" s="56"/>
      <x:c r="E17" s="56"/>
      <x:c r="F17" s="56"/>
      <x:c r="G17" s="56"/>
      <x:c r="H17" s="59">
        <x:v>0</x:v>
      </x:c>
      <x:c r="I17" s="53"/>
      <x:c r="J17" s="53"/>
    </x:row>
    <x:row r="18">
      <x:c r="B18" s="53" t="s">
        <x:v>60</x:v>
      </x:c>
      <x:c r="C18" s="56"/>
      <x:c r="D18" s="56"/>
      <x:c r="E18" s="56"/>
      <x:c r="F18" s="56"/>
      <x:c r="G18" s="56"/>
      <x:c r="H18" s="59">
        <x:v>0</x:v>
      </x:c>
      <x:c r="I18" s="53"/>
      <x:c r="J18" s="53"/>
    </x:row>
    <x:row r="19">
      <x:c r="B19" s="53" t="s">
        <x:v>61</x:v>
      </x:c>
      <x:c r="C19" s="56"/>
      <x:c r="D19" s="56"/>
      <x:c r="E19" s="56"/>
      <x:c r="F19" s="56"/>
      <x:c r="G19" s="56"/>
      <x:c r="H19" s="69" t="n">
        <x:f>H15/C15-1</x:f>
        <x:v>-0.18000000000000016</x:v>
      </x:c>
      <x:c r="I19" s="53"/>
      <x:c r="J19" s="53"/>
    </x:row>
    <x:row r="20">
      <x:c r="B20" s="53" t="s">
        <x:v>63</x:v>
      </x:c>
      <x:c r="C20" s="57" t="n">
        <x:f>D20-Inputs!C105</x:f>
        <x:v>18.393</x:v>
      </x:c>
      <x:c r="D20" s="61">
        <x:v>240.9</x:v>
      </x:c>
      <x:c r="E20" s="61">
        <x:v>19.787</x:v>
      </x:c>
      <x:c r="F20" s="61">
        <x:v>84.625</x:v>
      </x:c>
      <x:c r="G20" s="61">
        <x:v>99.142</x:v>
      </x:c>
      <x:c r="H20" s="54" t="n">
        <x:f>C20*(H93/C93)*(H104/C104)</x:f>
        <x:v>15.909945000000002</x:v>
      </x:c>
      <x:c r="I20" s="53"/>
      <x:c r="J20" s="53"/>
    </x:row>
    <x:row r="21">
      <x:c r="B21" s="53" t="s">
        <x:v>58</x:v>
      </x:c>
      <x:c r="C21" s="56"/>
      <x:c r="D21" s="56"/>
      <x:c r="E21" s="56"/>
      <x:c r="F21" s="56"/>
      <x:c r="G21" s="56"/>
      <x:c r="H21" s="69" t="n">
        <x:f>(1+H24)/((1+H22)*(1+H23))-1</x:f>
        <x:v>-0.1349999999999999</x:v>
      </x:c>
      <x:c r="I21" s="53"/>
      <x:c r="J21" s="53"/>
    </x:row>
    <x:row r="22">
      <x:c r="B22" s="53" t="s">
        <x:v>59</x:v>
      </x:c>
      <x:c r="C22" s="56"/>
      <x:c r="D22" s="56"/>
      <x:c r="E22" s="56"/>
      <x:c r="F22" s="56"/>
      <x:c r="G22" s="56"/>
      <x:c r="H22" s="59">
        <x:v>0</x:v>
      </x:c>
      <x:c r="I22" s="53"/>
      <x:c r="J22" s="53"/>
    </x:row>
    <x:row r="23">
      <x:c r="B23" s="53" t="s">
        <x:v>60</x:v>
      </x:c>
      <x:c r="C23" s="56"/>
      <x:c r="D23" s="56"/>
      <x:c r="E23" s="56"/>
      <x:c r="F23" s="56"/>
      <x:c r="G23" s="56"/>
      <x:c r="H23" s="59">
        <x:v>0</x:v>
      </x:c>
      <x:c r="I23" s="53"/>
      <x:c r="J23" s="53"/>
    </x:row>
    <x:row r="24">
      <x:c r="B24" s="53" t="s">
        <x:v>61</x:v>
      </x:c>
      <x:c r="C24" s="56"/>
      <x:c r="D24" s="56"/>
      <x:c r="E24" s="56"/>
      <x:c r="F24" s="56"/>
      <x:c r="G24" s="56"/>
      <x:c r="H24" s="69" t="n">
        <x:f>H20/C20-1</x:f>
        <x:v>-0.1349999999999999</x:v>
      </x:c>
      <x:c r="I24" s="53"/>
      <x:c r="J24" s="53"/>
    </x:row>
    <x:row r="25">
      <x:c r="B25" s="53" t="s">
        <x:v>64</x:v>
      </x:c>
      <x:c r="C25" s="57" t="n">
        <x:f>D25-Inputs!C106</x:f>
        <x:v>24.08699999999999</x:v>
      </x:c>
      <x:c r="D25" s="61">
        <x:v>302.45</x:v>
      </x:c>
      <x:c r="E25" s="61">
        <x:v>30.791</x:v>
      </x:c>
      <x:c r="F25" s="61">
        <x:v>126.012</x:v>
      </x:c>
      <x:c r="G25" s="61">
        <x:v>104.211</x:v>
      </x:c>
      <x:c r="H25" s="54" t="n">
        <x:f>C25*(H93/C93)*(H108/C108)</x:f>
        <x:v>21.076124999999998</x:v>
      </x:c>
      <x:c r="I25" s="53"/>
      <x:c r="J25" s="53"/>
    </x:row>
    <x:row r="26">
      <x:c r="B26" s="53" t="s">
        <x:v>58</x:v>
      </x:c>
      <x:c r="C26" s="56"/>
      <x:c r="D26" s="56"/>
      <x:c r="E26" s="56"/>
      <x:c r="F26" s="56"/>
      <x:c r="G26" s="56"/>
      <x:c r="H26" s="69" t="n">
        <x:f>(1+H29)/((1+H27)*(1+H28))-1</x:f>
        <x:v>-0.12499999999999967</x:v>
      </x:c>
      <x:c r="I26" s="53"/>
      <x:c r="J26" s="53"/>
    </x:row>
    <x:row r="27">
      <x:c r="B27" s="53" t="s">
        <x:v>59</x:v>
      </x:c>
      <x:c r="C27" s="56"/>
      <x:c r="D27" s="56"/>
      <x:c r="E27" s="56"/>
      <x:c r="F27" s="56"/>
      <x:c r="G27" s="56"/>
      <x:c r="H27" s="59">
        <x:v>0</x:v>
      </x:c>
      <x:c r="I27" s="53"/>
      <x:c r="J27" s="53"/>
    </x:row>
    <x:row r="28">
      <x:c r="B28" s="53" t="s">
        <x:v>60</x:v>
      </x:c>
      <x:c r="C28" s="56"/>
      <x:c r="D28" s="56"/>
      <x:c r="E28" s="56"/>
      <x:c r="F28" s="56"/>
      <x:c r="G28" s="56"/>
      <x:c r="H28" s="59">
        <x:v>0</x:v>
      </x:c>
      <x:c r="I28" s="53"/>
      <x:c r="J28" s="53"/>
    </x:row>
    <x:row r="29">
      <x:c r="B29" s="53" t="s">
        <x:v>61</x:v>
      </x:c>
      <x:c r="C29" s="56"/>
      <x:c r="D29" s="56"/>
      <x:c r="E29" s="56"/>
      <x:c r="F29" s="56"/>
      <x:c r="G29" s="56"/>
      <x:c r="H29" s="69" t="n">
        <x:f>H25/C25-1</x:f>
        <x:v>-0.12499999999999967</x:v>
      </x:c>
      <x:c r="I29" s="53"/>
      <x:c r="J29" s="53"/>
    </x:row>
    <x:row r="30">
      <x:c r="B30" s="53" t="s">
        <x:v>65</x:v>
      </x:c>
      <x:c r="C30" s="57" t="n">
        <x:f>D30-Inputs!C107</x:f>
        <x:v>81.09500000000003</x:v>
      </x:c>
      <x:c r="D30" s="61">
        <x:v>273.473</x:v>
      </x:c>
      <x:c r="E30" s="61">
        <x:v>77.132</x:v>
      </x:c>
      <x:c r="F30" s="61">
        <x:v>55.115</x:v>
      </x:c>
      <x:c r="G30" s="61">
        <x:v>55.289</x:v>
      </x:c>
      <x:c r="H30" s="54" t="n">
        <x:f>C30*(H112/C112)</x:f>
        <x:v>81.74376000000002</x:v>
      </x:c>
      <x:c r="I30" s="53"/>
      <x:c r="J30" s="53"/>
    </x:row>
    <x:row r="31">
      <x:c r="B31" s="53" t="s">
        <x:v>58</x:v>
      </x:c>
      <x:c r="C31" s="56"/>
      <x:c r="D31" s="56"/>
      <x:c r="E31" s="56"/>
      <x:c r="F31" s="56"/>
      <x:c r="G31" s="56"/>
      <x:c r="H31" s="69" t="n">
        <x:f>(1+H34)/((1+H32)*(1+H33))-1</x:f>
        <x:v>0.008000000000000007</x:v>
      </x:c>
      <x:c r="I31" s="53"/>
      <x:c r="J31" s="53"/>
    </x:row>
    <x:row r="32">
      <x:c r="B32" s="53" t="s">
        <x:v>59</x:v>
      </x:c>
      <x:c r="C32" s="56"/>
      <x:c r="D32" s="56"/>
      <x:c r="E32" s="56"/>
      <x:c r="F32" s="56"/>
      <x:c r="G32" s="56"/>
      <x:c r="H32" s="59">
        <x:v>0</x:v>
      </x:c>
      <x:c r="I32" s="53"/>
      <x:c r="J32" s="53"/>
    </x:row>
    <x:row r="33">
      <x:c r="B33" s="53" t="s">
        <x:v>60</x:v>
      </x:c>
      <x:c r="C33" s="56"/>
      <x:c r="D33" s="56"/>
      <x:c r="E33" s="56"/>
      <x:c r="F33" s="56"/>
      <x:c r="G33" s="56"/>
      <x:c r="H33" s="59">
        <x:v>0</x:v>
      </x:c>
      <x:c r="I33" s="53"/>
      <x:c r="J33" s="53"/>
    </x:row>
    <x:row r="34">
      <x:c r="B34" s="53" t="s">
        <x:v>61</x:v>
      </x:c>
      <x:c r="C34" s="56"/>
      <x:c r="D34" s="56"/>
      <x:c r="E34" s="56"/>
      <x:c r="F34" s="56"/>
      <x:c r="G34" s="56"/>
      <x:c r="H34" s="69" t="n">
        <x:f>H30/C30-1</x:f>
        <x:v>0.008000000000000007</x:v>
      </x:c>
      <x:c r="I34" s="53"/>
      <x:c r="J34" s="53"/>
    </x:row>
    <x:row r="35">
      <x:c r="B35" s="65" t="s">
        <x:v>66</x:v>
      </x:c>
      <x:c r="C35" s="62" t="n">
        <x:f>SUM(C10,C15,C20,C25,C30)</x:f>
        <x:v>180.934</x:v>
      </x:c>
      <x:c r="D35" s="62" t="n">
        <x:f>SUM(D10,D15,D20,D25,D30)</x:f>
        <x:v>2629.8729999999996</x:v>
      </x:c>
      <x:c r="E35" s="62" t="n">
        <x:f>SUM(E10,E15,E20,E25,E30)</x:f>
        <x:v>185.239</x:v>
      </x:c>
      <x:c r="F35" s="62" t="n">
        <x:f>SUM(F10,F15,F20,F25,F30)</x:f>
        <x:v>1012.3040000000001</x:v>
      </x:c>
      <x:c r="G35" s="62" t="n">
        <x:f>SUM(G10,G15,G20,G25,G30)</x:f>
        <x:v>1129.778</x:v>
      </x:c>
      <x:c r="H35" s="70" t="n">
        <x:f>SUM(H10,H15,H20,H25,H30)</x:f>
        <x:v>169.333235</x:v>
      </x:c>
      <x:c r="I35" s="53"/>
      <x:c r="J35" s="53"/>
    </x:row>
    <x:row r="36">
      <x:c r="B36" s="53" t="s">
        <x:v>43</x:v>
      </x:c>
      <x:c r="C36" s="56"/>
      <x:c r="D36" s="56"/>
      <x:c r="E36" s="56"/>
      <x:c r="F36" s="56"/>
      <x:c r="G36" s="56"/>
      <x:c r="H36" s="69" t="n">
        <x:f>IFERROR(H35/C35-1,0)</x:f>
        <x:v>-0.06411600362563141</x:v>
      </x:c>
      <x:c r="I36" s="53"/>
      <x:c r="J36" s="53"/>
    </x:row>
    <x:row r="37">
      <x:c r="B37" s="53" t="s">
        <x:v>44</x:v>
      </x:c>
      <x:c r="C37" s="56"/>
      <x:c r="D37" s="56"/>
      <x:c r="E37" s="56"/>
      <x:c r="F37" s="56"/>
      <x:c r="G37" s="56"/>
      <x:c r="H37" s="69" t="n">
        <x:f>IFERROR(H35/G35-1,0)</x:f>
        <x:v>-0.8501181338280618</x:v>
      </x:c>
      <x:c r="I37" s="53"/>
      <x:c r="J37" s="53"/>
    </x:row>
    <x:row r="38">
      <x:c r="B38" s="65" t="s">
        <x:v>67</x:v>
      </x:c>
      <x:c r="C38" s="99" t="n">
        <x:f>IFERROR(C47/C35,0)</x:f>
        <x:v>-0.7055058750704676</x:v>
      </x:c>
      <x:c r="D38" s="99" t="n">
        <x:f>IFERROR(D47/D35,0)</x:f>
        <x:v>0.31231203940266306</x:v>
      </x:c>
      <x:c r="E38" s="99" t="n">
        <x:f>IFERROR(E47/E35,0)</x:f>
        <x:v>-0.7697515102111328</x:v>
      </x:c>
      <x:c r="F38" s="99" t="n">
        <x:f>IFERROR(F47/F35,0)</x:f>
        <x:v>0.4170397430021022</x:v>
      </x:c>
      <x:c r="G38" s="99" t="n">
        <x:f>IFERROR(G47/G35,0)</x:f>
        <x:v>0.5130308786327933</x:v>
      </x:c>
      <x:c r="H38" s="98" t="n">
        <x:f>IFERROR(H47/H35,0)</x:f>
        <x:v>-0.7698923663745039</x:v>
      </x:c>
      <x:c r="I38" s="53"/>
      <x:c r="J38" s="53"/>
    </x:row>
    <x:row r="39">
      <x:c r="B39" s="53"/>
      <x:c r="C39" s="52"/>
      <x:c r="D39" s="52"/>
      <x:c r="E39" s="52"/>
      <x:c r="F39" s="52"/>
      <x:c r="G39" s="52"/>
      <x:c r="H39" s="54"/>
      <x:c r="I39" s="53"/>
      <x:c r="J39" s="53"/>
    </x:row>
    <x:row r="40">
      <x:c r="B40" s="53" t="s">
        <x:v>68</x:v>
      </x:c>
      <x:c r="C40" s="57" t="n">
        <x:f>D40-Inputs!C90</x:f>
        <x:v>121.59199999999998</x:v>
      </x:c>
      <x:c r="D40" s="61">
        <x:v>760.955</x:v>
      </x:c>
      <x:c r="E40" s="61">
        <x:v>122.079</x:v>
      </x:c>
      <x:c r="F40" s="61">
        <x:v>253.685</x:v>
      </x:c>
      <x:c r="G40" s="61">
        <x:v>238.346</x:v>
      </x:c>
      <x:c r="H40" s="54" t="n">
        <x:f>C40*(1+H115)</x:f>
        <x:v>118.55219999999998</x:v>
      </x:c>
      <x:c r="I40" s="53"/>
      <x:c r="J40" s="53"/>
    </x:row>
    <x:row r="41">
      <x:c r="B41" s="53" t="s">
        <x:v>69</x:v>
      </x:c>
      <x:c r="C41" s="57" t="n">
        <x:f>D41-Inputs!C91</x:f>
        <x:v>11.168000000000006</x:v>
      </x:c>
      <x:c r="D41" s="61">
        <x:v>97.289</x:v>
      </x:c>
      <x:c r="E41" s="61">
        <x:v>14.932</x:v>
      </x:c>
      <x:c r="F41" s="61">
        <x:v>34.175</x:v>
      </x:c>
      <x:c r="G41" s="61">
        <x:v>29.744</x:v>
      </x:c>
      <x:c r="H41" s="54" t="n">
        <x:f>C41*(1+H116)</x:f>
        <x:v>10.051200000000007</x:v>
      </x:c>
      <x:c r="I41" s="53"/>
      <x:c r="J41" s="53"/>
    </x:row>
    <x:row r="42">
      <x:c r="B42" s="53" t="s">
        <x:v>70</x:v>
      </x:c>
      <x:c r="C42" s="57" t="n">
        <x:f>D42-Inputs!C92</x:f>
        <x:v>4.5</x:v>
      </x:c>
      <x:c r="D42" s="61">
        <x:v>111.83</x:v>
      </x:c>
      <x:c r="E42" s="52"/>
      <x:c r="F42" s="61">
        <x:v>46.793</x:v>
      </x:c>
      <x:c r="G42" s="61">
        <x:v>55.604</x:v>
      </x:c>
      <x:c r="H42" s="54" t="n">
        <x:f>C42*(1+H117)</x:f>
        <x:v>4.365</x:v>
      </x:c>
      <x:c r="I42" s="53"/>
      <x:c r="J42" s="53"/>
    </x:row>
    <x:row r="43">
      <x:c r="B43" s="53" t="s">
        <x:v>71</x:v>
      </x:c>
      <x:c r="C43" s="57" t="n">
        <x:f>D43-Inputs!C93</x:f>
        <x:v>91.81599999999997</x:v>
      </x:c>
      <x:c r="D43" s="61">
        <x:v>373.404</x:v>
      </x:c>
      <x:c r="E43" s="61">
        <x:v>96.491</x:v>
      </x:c>
      <x:c r="F43" s="61">
        <x:v>106.452</x:v>
      </x:c>
      <x:c r="G43" s="61">
        <x:v>89.335</x:v>
      </x:c>
      <x:c r="H43" s="54" t="n">
        <x:f>C43*(1+H118)</x:f>
        <x:v>87.22519999999997</x:v>
      </x:c>
      <x:c r="I43" s="53"/>
      <x:c r="J43" s="53"/>
    </x:row>
    <x:row r="44">
      <x:c r="B44" s="53" t="s">
        <x:v>72</x:v>
      </x:c>
      <x:c r="C44" s="57" t="n">
        <x:f>D44-Inputs!C94</x:f>
        <x:v>79.86500000000001</x:v>
      </x:c>
      <x:c r="D44" s="61">
        <x:v>468.973</x:v>
      </x:c>
      <x:c r="E44" s="61">
        <x:v>95.418</x:v>
      </x:c>
      <x:c r="F44" s="61">
        <x:v>147.866</x:v>
      </x:c>
      <x:c r="G44" s="61">
        <x:v>137.596</x:v>
      </x:c>
      <x:c r="H44" s="54" t="n">
        <x:f>C44*(1+H119)</x:f>
        <x:v>79.86500000000001</x:v>
      </x:c>
      <x:c r="I44" s="53"/>
      <x:c r="J44" s="53"/>
    </x:row>
    <x:row r="45">
      <x:c r="B45" s="53" t="s">
        <x:v>73</x:v>
      </x:c>
      <x:c r="C45" s="62" t="n">
        <x:f>SUM(C40:C44)</x:f>
        <x:v>308.941</x:v>
      </x:c>
      <x:c r="D45" s="62" t="n">
        <x:f>SUM(D40:D44)</x:f>
        <x:v>1812.451</x:v>
      </x:c>
      <x:c r="E45" s="62" t="n">
        <x:f>SUM(E40:E44)</x:f>
        <x:v>328.92</x:v>
      </x:c>
      <x:c r="F45" s="62" t="n">
        <x:f>SUM(F40:F44)</x:f>
        <x:v>588.971</x:v>
      </x:c>
      <x:c r="G45" s="62" t="n">
        <x:f>SUM(G40:G44)</x:f>
        <x:v>550.625</x:v>
      </x:c>
      <x:c r="H45" s="70" t="n">
        <x:f>SUM(H40:H44)</x:f>
        <x:v>300.05859999999996</x:v>
      </x:c>
      <x:c r="I45" s="53"/>
      <x:c r="J45" s="53"/>
    </x:row>
    <x:row r="46">
      <x:c r="B46" s="53" t="s">
        <x:v>74</x:v>
      </x:c>
      <x:c r="C46" s="61">
        <x:v>0.357</x:v>
      </x:c>
      <x:c r="D46" s="61">
        <x:v>3.919</x:v>
      </x:c>
      <x:c r="E46" s="61">
        <x:v>1.093</x:v>
      </x:c>
      <x:c r="F46" s="61">
        <x:v>-1.162</x:v>
      </x:c>
      <x:c r="G46" s="61">
        <x:v>0.458</x:v>
      </x:c>
      <x:c r="H46" s="54" t="n">
        <x:f>C46</x:f>
        <x:v>0.357</x:v>
      </x:c>
      <x:c r="I46" s="53"/>
      <x:c r="J46" s="53"/>
    </x:row>
    <x:row r="47">
      <x:c r="B47" s="65" t="s">
        <x:v>75</x:v>
      </x:c>
      <x:c r="C47" s="62" t="n">
        <x:f>C35-C45+C46</x:f>
        <x:v>-127.64999999999998</x:v>
      </x:c>
      <x:c r="D47" s="62" t="n">
        <x:f>D35-D45+D46</x:f>
        <x:v>821.3409999999996</x:v>
      </x:c>
      <x:c r="E47" s="62" t="n">
        <x:f>E35-E45+E46</x:f>
        <x:v>-142.58800000000002</x:v>
      </x:c>
      <x:c r="F47" s="62" t="n">
        <x:f>F35-F45+F46</x:f>
        <x:v>422.1710000000001</x:v>
      </x:c>
      <x:c r="G47" s="62" t="n">
        <x:f>G35-G45+G46</x:f>
        <x:v>579.611</x:v>
      </x:c>
      <x:c r="H47" s="70" t="n">
        <x:f>H35-H45+H46</x:f>
        <x:v>-130.36836499999995</x:v>
      </x:c>
      <x:c r="I47" s="53"/>
      <x:c r="J47" s="53"/>
    </x:row>
    <x:row r="48">
      <x:c r="B48" s="53" t="s">
        <x:v>76</x:v>
      </x:c>
      <x:c r="C48" s="89"/>
      <x:c r="D48" s="89"/>
      <x:c r="E48" s="89"/>
      <x:c r="F48" s="89"/>
      <x:c r="G48" s="89"/>
      <x:c r="H48" s="80" t="n">
        <x:f>(H47-C47)/ABS(C47)</x:f>
        <x:v>-0.021295456325890933</x:v>
      </x:c>
      <x:c r="I48" s="53"/>
      <x:c r="J48" s="53"/>
    </x:row>
    <x:row r="49">
      <x:c r="B49" s="53" t="s">
        <x:v>77</x:v>
      </x:c>
      <x:c r="C49" s="52"/>
      <x:c r="D49" s="52"/>
      <x:c r="E49" s="52"/>
      <x:c r="F49" s="52"/>
      <x:c r="G49" s="52"/>
      <x:c r="H49" s="54" t="n">
        <x:f>(H38-C38)*10000</x:f>
        <x:v>-643.8649130403628</x:v>
      </x:c>
      <x:c r="I49" s="53"/>
      <x:c r="J49" s="53"/>
    </x:row>
    <x:row r="50">
      <x:c r="B50" s="53"/>
      <x:c r="C50" s="52"/>
      <x:c r="D50" s="52"/>
      <x:c r="E50" s="52"/>
      <x:c r="F50" s="52"/>
      <x:c r="G50" s="52"/>
      <x:c r="H50" s="54"/>
      <x:c r="I50" s="53"/>
      <x:c r="J50" s="53"/>
    </x:row>
    <x:row r="51">
      <x:c r="B51" s="53" t="s">
        <x:v>78</x:v>
      </x:c>
      <x:c r="C51" s="61">
        <x:v>-127.65</x:v>
      </x:c>
      <x:c r="D51" s="52"/>
      <x:c r="E51" s="52"/>
      <x:c r="F51" s="52"/>
      <x:c r="G51" s="52"/>
      <x:c r="H51" s="54"/>
      <x:c r="I51" s="53"/>
      <x:c r="J51" s="53"/>
    </x:row>
    <x:row r="52">
      <x:c r="B52" s="53" t="s">
        <x:v>79</x:v>
      </x:c>
      <x:c r="C52" s="52" t="n">
        <x:f>C47-C51</x:f>
        <x:v>2.842170943040401e-14</x:v>
      </x:c>
      <x:c r="D52" s="52"/>
      <x:c r="E52" s="52"/>
      <x:c r="F52" s="52"/>
      <x:c r="G52" s="52"/>
      <x:c r="H52" s="54"/>
      <x:c r="I52" s="53"/>
      <x:c r="J52" s="53"/>
    </x:row>
    <x:row r="53">
      <x:c r="B53" s="53"/>
      <x:c r="C53" s="52"/>
      <x:c r="D53" s="52"/>
      <x:c r="E53" s="52"/>
      <x:c r="F53" s="52"/>
      <x:c r="G53" s="52"/>
      <x:c r="H53" s="54"/>
      <x:c r="I53" s="53"/>
      <x:c r="J53" s="53"/>
    </x:row>
    <x:row r="54">
      <x:c r="B54" s="53"/>
      <x:c r="C54" s="52"/>
      <x:c r="D54" s="52"/>
      <x:c r="E54" s="52"/>
      <x:c r="F54" s="52"/>
      <x:c r="G54" s="52"/>
      <x:c r="H54" s="54"/>
      <x:c r="I54" s="53"/>
      <x:c r="J54" s="53"/>
    </x:row>
    <x:row r="55">
      <x:c r="B55" s="53"/>
      <x:c r="C55" s="52"/>
      <x:c r="D55" s="52"/>
      <x:c r="E55" s="52"/>
      <x:c r="F55" s="52"/>
      <x:c r="G55" s="52"/>
      <x:c r="H55" s="54"/>
      <x:c r="I55" s="53"/>
      <x:c r="J55" s="53"/>
    </x:row>
    <x:row r="56">
      <x:c r="B56" s="53"/>
      <x:c r="C56" s="52"/>
      <x:c r="D56" s="52"/>
      <x:c r="E56" s="52"/>
      <x:c r="F56" s="52"/>
      <x:c r="G56" s="52"/>
      <x:c r="H56" s="54"/>
      <x:c r="I56" s="53"/>
      <x:c r="J56" s="53"/>
    </x:row>
    <x:row r="57">
      <x:c r="B57" s="53"/>
      <x:c r="C57" s="52"/>
      <x:c r="D57" s="52"/>
      <x:c r="E57" s="52"/>
      <x:c r="F57" s="52"/>
      <x:c r="G57" s="52"/>
      <x:c r="H57" s="54"/>
      <x:c r="I57" s="53"/>
      <x:c r="J57" s="53"/>
    </x:row>
    <x:row r="58">
      <x:c r="B58" s="53"/>
      <x:c r="C58" s="52"/>
      <x:c r="D58" s="52"/>
      <x:c r="E58" s="52"/>
      <x:c r="F58" s="52"/>
      <x:c r="G58" s="52"/>
      <x:c r="H58" s="54"/>
      <x:c r="I58" s="53"/>
      <x:c r="J58" s="53"/>
    </x:row>
    <x:row r="59">
      <x:c r="B59" s="53"/>
      <x:c r="C59" s="52"/>
      <x:c r="D59" s="52"/>
      <x:c r="E59" s="52"/>
      <x:c r="F59" s="52"/>
      <x:c r="G59" s="52"/>
      <x:c r="H59" s="54"/>
      <x:c r="I59" s="53"/>
      <x:c r="J59" s="53"/>
    </x:row>
    <x:row r="60">
      <x:c r="B60" s="53" t="s">
        <x:v>80</x:v>
      </x:c>
      <x:c r="C60" s="52"/>
      <x:c r="D60" s="52"/>
      <x:c r="E60" s="52"/>
      <x:c r="F60" s="52"/>
      <x:c r="G60" s="52"/>
      <x:c r="H60" s="54"/>
      <x:c r="I60" s="53"/>
      <x:c r="J60" s="53"/>
    </x:row>
    <x:row r="61">
      <x:c r="B61" s="53" t="s">
        <x:v>81</x:v>
      </x:c>
      <x:c r="C61" s="61">
        <x:v>100</x:v>
      </x:c>
      <x:c r="D61" s="52"/>
      <x:c r="E61" s="52"/>
      <x:c r="F61" s="52"/>
      <x:c r="G61" s="52"/>
      <x:c r="H61" s="119" t="n">
        <x:f>C61</x:f>
        <x:v>100</x:v>
      </x:c>
      <x:c r="I61" s="53"/>
      <x:c r="J61" s="53" t="s">
        <x:v>82</x:v>
      </x:c>
    </x:row>
    <x:row r="62">
      <x:c r="B62" s="53" t="s">
        <x:v>83</x:v>
      </x:c>
      <x:c r="C62" s="89"/>
      <x:c r="D62" s="89"/>
      <x:c r="E62" s="89"/>
      <x:c r="F62" s="89"/>
      <x:c r="G62" s="89"/>
      <x:c r="H62" s="120" t="n">
        <x:f>H61-C61</x:f>
        <x:v>0</x:v>
      </x:c>
      <x:c r="I62" s="53"/>
      <x:c r="J62" s="53"/>
    </x:row>
    <x:row r="63">
      <x:c r="B63" s="53" t="s">
        <x:v>84</x:v>
      </x:c>
      <x:c r="C63" s="52"/>
      <x:c r="D63" s="52"/>
      <x:c r="E63" s="52"/>
      <x:c r="F63" s="52"/>
      <x:c r="G63" s="52"/>
      <x:c r="H63" s="119" t="str">
        <x:f>IF(COUNT(G61)=0,"n.a.",H61-G61)</x:f>
        <x:v>n.a.</x:v>
      </x:c>
      <x:c r="I63" s="53"/>
      <x:c r="J63" s="53"/>
    </x:row>
    <x:row r="64">
      <x:c r="B64" s="53" t="s">
        <x:v>85</x:v>
      </x:c>
      <x:c r="C64" s="61">
        <x:v>0</x:v>
      </x:c>
      <x:c r="D64" s="52"/>
      <x:c r="E64" s="52"/>
      <x:c r="F64" s="52"/>
      <x:c r="G64" s="52"/>
      <x:c r="H64" s="121">
        <x:v>26</x:v>
      </x:c>
      <x:c r="I64" s="53"/>
      <x:c r="J64" s="53"/>
    </x:row>
    <x:row r="65">
      <x:c r="B65" s="53" t="s">
        <x:v>86</x:v>
      </x:c>
      <x:c r="C65" s="89"/>
      <x:c r="D65" s="89"/>
      <x:c r="E65" s="89"/>
      <x:c r="F65" s="89"/>
      <x:c r="G65" s="89"/>
      <x:c r="H65" s="120" t="n">
        <x:f>H64-C64</x:f>
        <x:v>26</x:v>
      </x:c>
      <x:c r="I65" s="53"/>
      <x:c r="J65" s="53"/>
    </x:row>
    <x:row r="66">
      <x:c r="B66" s="53" t="s">
        <x:v>87</x:v>
      </x:c>
      <x:c r="C66" s="52"/>
      <x:c r="D66" s="52"/>
      <x:c r="E66" s="52"/>
      <x:c r="F66" s="52"/>
      <x:c r="G66" s="52"/>
      <x:c r="H66" s="119" t="str">
        <x:f>IF(COUNT(G64)=0,"n.a.",H64-G64)</x:f>
        <x:v>n.a.</x:v>
      </x:c>
      <x:c r="I66" s="53"/>
      <x:c r="J66" s="53"/>
    </x:row>
    <x:row r="67">
      <x:c r="B67" s="53" t="s">
        <x:v>88</x:v>
      </x:c>
      <x:c r="C67" s="61">
        <x:v>0</x:v>
      </x:c>
      <x:c r="D67" s="52"/>
      <x:c r="E67" s="52"/>
      <x:c r="F67" s="52"/>
      <x:c r="G67" s="52"/>
      <x:c r="H67" s="121">
        <x:v>0</x:v>
      </x:c>
      <x:c r="I67" s="53"/>
      <x:c r="J67" s="53"/>
    </x:row>
    <x:row r="68">
      <x:c r="B68" s="53" t="s">
        <x:v>89</x:v>
      </x:c>
      <x:c r="C68" s="62"/>
      <x:c r="D68" s="62"/>
      <x:c r="E68" s="62"/>
      <x:c r="F68" s="62"/>
      <x:c r="G68" s="62"/>
      <x:c r="H68" s="122" t="n">
        <x:f>H67-C67</x:f>
        <x:v>0</x:v>
      </x:c>
      <x:c r="I68" s="53"/>
      <x:c r="J68" s="53"/>
    </x:row>
    <x:row r="69">
      <x:c r="B69" s="53" t="s">
        <x:v>90</x:v>
      </x:c>
      <x:c r="C69" s="52"/>
      <x:c r="D69" s="52"/>
      <x:c r="E69" s="52"/>
      <x:c r="F69" s="52"/>
      <x:c r="G69" s="52"/>
      <x:c r="H69" s="119" t="str">
        <x:f>IF(COUNT(G67)=0,"n.a.",H67-G67)</x:f>
        <x:v>n.a.</x:v>
      </x:c>
      <x:c r="I69" s="53"/>
      <x:c r="J69" s="53"/>
    </x:row>
    <x:row r="70">
      <x:c r="B70" s="53" t="s">
        <x:v>91</x:v>
      </x:c>
      <x:c r="C70" s="55">
        <x:v>0</x:v>
      </x:c>
      <x:c r="D70" s="62"/>
      <x:c r="E70" s="62"/>
      <x:c r="F70" s="62"/>
      <x:c r="G70" s="62"/>
      <x:c r="H70" s="122" t="n">
        <x:f>H64-H67</x:f>
        <x:v>26</x:v>
      </x:c>
      <x:c r="I70" s="53"/>
      <x:c r="J70" s="53"/>
    </x:row>
    <x:row r="71">
      <x:c r="B71" s="53" t="s">
        <x:v>92</x:v>
      </x:c>
      <x:c r="C71" s="89"/>
      <x:c r="D71" s="89"/>
      <x:c r="E71" s="89"/>
      <x:c r="F71" s="89"/>
      <x:c r="G71" s="89"/>
      <x:c r="H71" s="120" t="n">
        <x:f>H70-C70</x:f>
        <x:v>26</x:v>
      </x:c>
      <x:c r="I71" s="53"/>
      <x:c r="J71" s="53"/>
    </x:row>
    <x:row r="72">
      <x:c r="B72" s="53" t="s">
        <x:v>93</x:v>
      </x:c>
      <x:c r="C72" s="52"/>
      <x:c r="D72" s="52"/>
      <x:c r="E72" s="52"/>
      <x:c r="F72" s="52"/>
      <x:c r="G72" s="52"/>
      <x:c r="H72" s="119" t="str">
        <x:f>IF(COUNT(G70)=0,"n.a.",H70-G70)</x:f>
        <x:v>n.a.</x:v>
      </x:c>
      <x:c r="I72" s="53"/>
      <x:c r="J72" s="53"/>
    </x:row>
    <x:row r="73">
      <x:c r="B73" s="53" t="s">
        <x:v>94</x:v>
      </x:c>
      <x:c r="C73" s="107">
        <x:v>100</x:v>
      </x:c>
      <x:c r="D73" s="104"/>
      <x:c r="E73" s="104"/>
      <x:c r="F73" s="104"/>
      <x:c r="G73" s="104"/>
      <x:c r="H73" s="123" t="n">
        <x:f>H61+H70</x:f>
        <x:v>126</x:v>
      </x:c>
      <x:c r="I73" s="53"/>
      <x:c r="J73" s="53"/>
    </x:row>
    <x:row r="74">
      <x:c r="B74" s="53" t="s">
        <x:v>95</x:v>
      </x:c>
      <x:c r="C74" s="56"/>
      <x:c r="D74" s="56"/>
      <x:c r="E74" s="56"/>
      <x:c r="F74" s="56"/>
      <x:c r="G74" s="56"/>
      <x:c r="H74" s="124" t="n">
        <x:f>H73/C73-1</x:f>
        <x:v>0.26</x:v>
      </x:c>
      <x:c r="I74" s="53"/>
      <x:c r="J74" s="53"/>
    </x:row>
    <x:row r="75">
      <x:c r="B75" s="53" t="s">
        <x:v>96</x:v>
      </x:c>
      <x:c r="C75" s="89"/>
      <x:c r="D75" s="89"/>
      <x:c r="E75" s="89"/>
      <x:c r="F75" s="89"/>
      <x:c r="G75" s="89"/>
      <x:c r="H75" s="120" t="str">
        <x:f>IF(COUNT(G73)=0,"n.a.",H73-G73)</x:f>
        <x:v>n.a.</x:v>
      </x:c>
      <x:c r="I75" s="53"/>
      <x:c r="J75" s="53"/>
    </x:row>
    <x:row r="76">
      <x:c r="B76" s="53" t="s">
        <x:v>97</x:v>
      </x:c>
      <x:c r="C76" s="55">
        <x:v>100</x:v>
      </x:c>
      <x:c r="D76" s="62"/>
      <x:c r="E76" s="62"/>
      <x:c r="F76" s="62"/>
      <x:c r="G76" s="62"/>
      <x:c r="H76" s="122" t="n">
        <x:f>AVERAGE(H61,H73)</x:f>
        <x:v>113</x:v>
      </x:c>
      <x:c r="I76" s="53"/>
      <x:c r="J76" s="53"/>
    </x:row>
    <x:row r="77">
      <x:c r="B77" s="53" t="s">
        <x:v>98</x:v>
      </x:c>
      <x:c r="C77" s="56"/>
      <x:c r="D77" s="56"/>
      <x:c r="E77" s="56"/>
      <x:c r="F77" s="56"/>
      <x:c r="G77" s="56"/>
      <x:c r="H77" s="124" t="n">
        <x:f>H76/C76-1</x:f>
        <x:v>0.1299999999999999</x:v>
      </x:c>
      <x:c r="I77" s="53"/>
      <x:c r="J77" s="53"/>
    </x:row>
    <x:row r="78">
      <x:c r="B78" s="53" t="s">
        <x:v>99</x:v>
      </x:c>
      <x:c r="C78" s="89"/>
      <x:c r="D78" s="89"/>
      <x:c r="E78" s="89"/>
      <x:c r="F78" s="89"/>
      <x:c r="G78" s="89"/>
      <x:c r="H78" s="120" t="str">
        <x:f>IF(COUNT(G76)=0,"n.a.",H76-G76)</x:f>
        <x:v>n.a.</x:v>
      </x:c>
      <x:c r="I78" s="53"/>
      <x:c r="J78" s="53"/>
    </x:row>
    <x:row r="79">
      <x:c r="B79" s="53" t="s">
        <x:v>100</x:v>
      </x:c>
      <x:c r="C79" s="64">
        <x:v>0</x:v>
      </x:c>
      <x:c r="D79" s="56"/>
      <x:c r="E79" s="56"/>
      <x:c r="F79" s="56"/>
      <x:c r="G79" s="56"/>
      <x:c r="H79" s="124" t="n">
        <x:f>IFERROR(H67/H61,0)</x:f>
        <x:v>0</x:v>
      </x:c>
      <x:c r="I79" s="53"/>
      <x:c r="J79" s="53"/>
    </x:row>
    <x:row r="80">
      <x:c r="B80" s="53" t="s">
        <x:v>101</x:v>
      </x:c>
      <x:c r="C80" s="52"/>
      <x:c r="D80" s="52"/>
      <x:c r="E80" s="52"/>
      <x:c r="F80" s="52"/>
      <x:c r="G80" s="52"/>
      <x:c r="H80" s="119" t="n">
        <x:f>(H79-C79)*10000</x:f>
        <x:v>0</x:v>
      </x:c>
      <x:c r="I80" s="53"/>
      <x:c r="J80" s="53"/>
    </x:row>
    <x:row r="81">
      <x:c r="B81" s="53" t="s">
        <x:v>102</x:v>
      </x:c>
      <x:c r="C81" s="61">
        <x:v>100</x:v>
      </x:c>
      <x:c r="D81" s="52"/>
      <x:c r="E81" s="52"/>
      <x:c r="F81" s="52"/>
      <x:c r="G81" s="52"/>
      <x:c r="H81" s="121">
        <x:v>131</x:v>
      </x:c>
      <x:c r="I81" s="53"/>
      <x:c r="J81" s="53"/>
    </x:row>
    <x:row r="82">
      <x:c r="B82" s="53" t="s">
        <x:v>103</x:v>
      </x:c>
      <x:c r="C82" s="56"/>
      <x:c r="D82" s="56"/>
      <x:c r="E82" s="56"/>
      <x:c r="F82" s="56"/>
      <x:c r="G82" s="56"/>
      <x:c r="H82" s="124" t="n">
        <x:f>H81/C81-1</x:f>
        <x:v>0.31000000000000005</x:v>
      </x:c>
      <x:c r="I82" s="53"/>
      <x:c r="J82" s="53"/>
    </x:row>
    <x:row r="83">
      <x:c r="B83" s="53" t="s">
        <x:v>104</x:v>
      </x:c>
      <x:c r="C83" s="52"/>
      <x:c r="D83" s="52"/>
      <x:c r="E83" s="52"/>
      <x:c r="F83" s="52"/>
      <x:c r="G83" s="52"/>
      <x:c r="H83" s="119" t="str">
        <x:f>IF(COUNT(G81)=0,"n.a.",H81-G81)</x:f>
        <x:v>n.a.</x:v>
      </x:c>
      <x:c r="I83" s="53"/>
      <x:c r="J83" s="53"/>
    </x:row>
    <x:row r="84">
      <x:c r="B84" s="53" t="s">
        <x:v>105</x:v>
      </x:c>
      <x:c r="C84" s="61">
        <x:v>100</x:v>
      </x:c>
      <x:c r="D84" s="52"/>
      <x:c r="E84" s="52"/>
      <x:c r="F84" s="52"/>
      <x:c r="G84" s="52"/>
      <x:c r="H84" s="119" t="n">
        <x:f>H81/H73*100</x:f>
        <x:v>103.96825396825398</x:v>
      </x:c>
      <x:c r="I84" s="53"/>
      <x:c r="J84" s="53"/>
    </x:row>
    <x:row r="85">
      <x:c r="B85" s="53" t="s">
        <x:v>106</x:v>
      </x:c>
      <x:c r="C85" s="56"/>
      <x:c r="D85" s="56"/>
      <x:c r="E85" s="56"/>
      <x:c r="F85" s="56"/>
      <x:c r="G85" s="56"/>
      <x:c r="H85" s="124" t="n">
        <x:f>H84/C84-1</x:f>
        <x:v>0.039682539682539764</x:v>
      </x:c>
      <x:c r="I85" s="53"/>
      <x:c r="J85" s="53"/>
    </x:row>
    <x:row r="86">
      <x:c r="B86" s="53" t="s">
        <x:v>107</x:v>
      </x:c>
      <x:c r="C86" s="52"/>
      <x:c r="D86" s="52"/>
      <x:c r="E86" s="52"/>
      <x:c r="F86" s="52"/>
      <x:c r="G86" s="52"/>
      <x:c r="H86" s="119" t="str">
        <x:f>IF(COUNT(G84)=0,"n.a.",H84-G84)</x:f>
        <x:v>n.a.</x:v>
      </x:c>
      <x:c r="I86" s="53"/>
      <x:c r="J86" s="53"/>
    </x:row>
    <x:row r="87">
      <x:c r="B87" s="53" t="s">
        <x:v>108</x:v>
      </x:c>
      <x:c r="C87" s="89"/>
      <x:c r="D87" s="89"/>
      <x:c r="E87" s="89"/>
      <x:c r="F87" s="89"/>
      <x:c r="G87" s="89"/>
      <x:c r="H87" s="125">
        <x:v>610</x:v>
      </x:c>
      <x:c r="I87" s="53"/>
      <x:c r="J87" s="53"/>
    </x:row>
    <x:row r="88">
      <x:c r="B88" s="53" t="s">
        <x:v>109</x:v>
      </x:c>
      <x:c r="C88" s="89"/>
      <x:c r="D88" s="89"/>
      <x:c r="E88" s="89"/>
      <x:c r="F88" s="89"/>
      <x:c r="G88" s="89"/>
      <x:c r="H88" s="120" t="n">
        <x:f>H87-H90</x:f>
        <x:v>-390</x:v>
      </x:c>
      <x:c r="I88" s="53"/>
      <x:c r="J88" s="53"/>
    </x:row>
    <x:row r="89">
      <x:c r="B89" s="53" t="s">
        <x:v>110</x:v>
      </x:c>
      <x:c r="C89" s="89"/>
      <x:c r="D89" s="89"/>
      <x:c r="E89" s="89"/>
      <x:c r="F89" s="89"/>
      <x:c r="G89" s="89"/>
      <x:c r="H89" s="126" t="n">
        <x:f>H91-Inputs!C128</x:f>
        <x:v>-0.39</x:v>
      </x:c>
      <x:c r="I89" s="53"/>
      <x:c r="J89" s="53" t="s">
        <x:v>111</x:v>
      </x:c>
    </x:row>
    <x:row r="90">
      <x:c r="B90" s="53" t="s">
        <x:v>112</x:v>
      </x:c>
      <x:c r="C90" s="103"/>
      <x:c r="D90" s="89"/>
      <x:c r="E90" s="89"/>
      <x:c r="F90" s="89"/>
      <x:c r="G90" s="89"/>
      <x:c r="H90" s="125">
        <x:v>1000</x:v>
      </x:c>
      <x:c r="I90" s="53"/>
      <x:c r="J90" s="53"/>
    </x:row>
    <x:row r="91">
      <x:c r="B91" s="53" t="s">
        <x:v>113</x:v>
      </x:c>
      <x:c r="C91" s="64"/>
      <x:c r="D91" s="56"/>
      <x:c r="E91" s="56"/>
      <x:c r="F91" s="56"/>
      <x:c r="G91" s="56"/>
      <x:c r="H91" s="124" t="n">
        <x:f>H87/H90</x:f>
        <x:v>0.61</x:v>
      </x:c>
      <x:c r="I91" s="53"/>
      <x:c r="J91" s="53"/>
    </x:row>
    <x:row r="92">
      <x:c r="B92" s="53" t="s">
        <x:v>114</x:v>
      </x:c>
      <x:c r="C92" s="52"/>
      <x:c r="D92" s="52"/>
      <x:c r="E92" s="52"/>
      <x:c r="F92" s="52"/>
      <x:c r="G92" s="52"/>
      <x:c r="H92" s="127" t="n">
        <x:f>(H91-Inputs!C128)*10000</x:f>
        <x:v>-3900</x:v>
      </x:c>
      <x:c r="I92" s="53"/>
      <x:c r="J92" s="53"/>
    </x:row>
    <x:row r="93">
      <x:c r="B93" s="53" t="s">
        <x:v>115</x:v>
      </x:c>
      <x:c r="C93" s="61">
        <x:v>100</x:v>
      </x:c>
      <x:c r="D93" s="52"/>
      <x:c r="E93" s="52"/>
      <x:c r="F93" s="52"/>
      <x:c r="G93" s="52"/>
      <x:c r="H93" s="121">
        <x:v>86.08396946564885</x:v>
      </x:c>
      <x:c r="I93" s="53"/>
      <x:c r="J93" s="53"/>
    </x:row>
    <x:row r="94">
      <x:c r="B94" s="53" t="s">
        <x:v>116</x:v>
      </x:c>
      <x:c r="C94" s="56"/>
      <x:c r="D94" s="56"/>
      <x:c r="E94" s="56"/>
      <x:c r="F94" s="56"/>
      <x:c r="G94" s="56"/>
      <x:c r="H94" s="124" t="n">
        <x:f>H93/C93-1</x:f>
        <x:v>-0.13916030534351154</x:v>
      </x:c>
      <x:c r="I94" s="53"/>
      <x:c r="J94" s="53"/>
    </x:row>
    <x:row r="95">
      <x:c r="B95" s="53" t="s">
        <x:v>117</x:v>
      </x:c>
      <x:c r="C95" s="52"/>
      <x:c r="D95" s="52"/>
      <x:c r="E95" s="52"/>
      <x:c r="F95" s="52"/>
      <x:c r="G95" s="52"/>
      <x:c r="H95" s="119" t="str">
        <x:f>IF(COUNT(G93)=0,"n.a.",H93-G93)</x:f>
        <x:v>n.a.</x:v>
      </x:c>
      <x:c r="I95" s="53"/>
      <x:c r="J95" s="53"/>
    </x:row>
    <x:row r="96">
      <x:c r="B96" s="53" t="s">
        <x:v>118</x:v>
      </x:c>
      <x:c r="C96" s="61">
        <x:v>100</x:v>
      </x:c>
      <x:c r="D96" s="52"/>
      <x:c r="E96" s="52"/>
      <x:c r="F96" s="52"/>
      <x:c r="G96" s="52"/>
      <x:c r="H96" s="119" t="n">
        <x:f>H84</x:f>
        <x:v>103.96825396825398</x:v>
      </x:c>
      <x:c r="I96" s="53"/>
      <x:c r="J96" s="53"/>
    </x:row>
    <x:row r="97">
      <x:c r="B97" s="53" t="s">
        <x:v>119</x:v>
      </x:c>
      <x:c r="C97" s="56"/>
      <x:c r="D97" s="56"/>
      <x:c r="E97" s="56"/>
      <x:c r="F97" s="56"/>
      <x:c r="G97" s="56"/>
      <x:c r="H97" s="124" t="n">
        <x:f>H96/C96-1</x:f>
        <x:v>0.039682539682539764</x:v>
      </x:c>
      <x:c r="I97" s="53"/>
      <x:c r="J97" s="53"/>
    </x:row>
    <x:row r="98">
      <x:c r="B98" s="53" t="s">
        <x:v>120</x:v>
      </x:c>
      <x:c r="C98" s="52"/>
      <x:c r="D98" s="52"/>
      <x:c r="E98" s="52"/>
      <x:c r="F98" s="52"/>
      <x:c r="G98" s="52"/>
      <x:c r="H98" s="119" t="str">
        <x:f>IF(COUNT(G96)=0,"n.a.",H96-G96)</x:f>
        <x:v>n.a.</x:v>
      </x:c>
      <x:c r="I98" s="53"/>
      <x:c r="J98" s="53"/>
    </x:row>
    <x:row r="99">
      <x:c r="B99" s="53"/>
      <x:c r="C99" s="52"/>
      <x:c r="D99" s="52"/>
      <x:c r="E99" s="52"/>
      <x:c r="F99" s="52"/>
      <x:c r="G99" s="52"/>
      <x:c r="H99" s="119"/>
      <x:c r="I99" s="53"/>
      <x:c r="J99" s="53"/>
    </x:row>
    <x:row r="100">
      <x:c r="B100" s="53" t="s">
        <x:v>121</x:v>
      </x:c>
      <x:c r="C100" s="61">
        <x:v>100</x:v>
      </x:c>
      <x:c r="D100" s="52"/>
      <x:c r="E100" s="52"/>
      <x:c r="F100" s="52"/>
      <x:c r="G100" s="52"/>
      <x:c r="H100" s="121">
        <x:v>95.25583045136118</x:v>
      </x:c>
      <x:c r="I100" s="53"/>
      <x:c r="J100" s="53"/>
    </x:row>
    <x:row r="101">
      <x:c r="B101" s="53" t="s">
        <x:v>122</x:v>
      </x:c>
      <x:c r="C101" s="56"/>
      <x:c r="D101" s="56"/>
      <x:c r="E101" s="56"/>
      <x:c r="F101" s="56"/>
      <x:c r="G101" s="56"/>
      <x:c r="H101" s="124" t="n">
        <x:f>H100/C100-1</x:f>
        <x:v>-0.04744169548638821</x:v>
      </x:c>
      <x:c r="I101" s="53"/>
      <x:c r="J101" s="53"/>
    </x:row>
    <x:row r="102">
      <x:c r="B102" s="53" t="s">
        <x:v>123</x:v>
      </x:c>
      <x:c r="C102" s="52"/>
      <x:c r="D102" s="52"/>
      <x:c r="E102" s="52"/>
      <x:c r="F102" s="52"/>
      <x:c r="G102" s="52"/>
      <x:c r="H102" s="119" t="str">
        <x:f>IF(COUNT(G100)=0,"n.a.",H100-G100)</x:f>
        <x:v>n.a.</x:v>
      </x:c>
      <x:c r="I102" s="53"/>
      <x:c r="J102" s="53"/>
    </x:row>
    <x:row r="103">
      <x:c r="B103" s="53"/>
      <x:c r="C103" s="52"/>
      <x:c r="D103" s="52"/>
      <x:c r="E103" s="52"/>
      <x:c r="F103" s="52"/>
      <x:c r="G103" s="52"/>
      <x:c r="H103" s="119"/>
      <x:c r="I103" s="53"/>
      <x:c r="J103" s="53"/>
    </x:row>
    <x:row r="104">
      <x:c r="B104" s="53" t="s">
        <x:v>124</x:v>
      </x:c>
      <x:c r="C104" s="61">
        <x:v>100</x:v>
      </x:c>
      <x:c r="D104" s="52"/>
      <x:c r="E104" s="52"/>
      <x:c r="F104" s="52"/>
      <x:c r="G104" s="52"/>
      <x:c r="H104" s="121">
        <x:v>100.48328456149687</x:v>
      </x:c>
      <x:c r="I104" s="53"/>
      <x:c r="J104" s="53"/>
    </x:row>
    <x:row r="105">
      <x:c r="B105" s="53" t="s">
        <x:v>125</x:v>
      </x:c>
      <x:c r="C105" s="56"/>
      <x:c r="D105" s="56"/>
      <x:c r="E105" s="56"/>
      <x:c r="F105" s="56"/>
      <x:c r="G105" s="56"/>
      <x:c r="H105" s="124" t="n">
        <x:f>H104/C104-1</x:f>
        <x:v>0.004832845614968662</x:v>
      </x:c>
      <x:c r="I105" s="53"/>
      <x:c r="J105" s="53"/>
    </x:row>
    <x:row r="106">
      <x:c r="B106" s="53" t="s">
        <x:v>126</x:v>
      </x:c>
      <x:c r="C106" s="52"/>
      <x:c r="D106" s="52"/>
      <x:c r="E106" s="52"/>
      <x:c r="F106" s="52"/>
      <x:c r="G106" s="52"/>
      <x:c r="H106" s="119" t="str">
        <x:f>IF(COUNT(G104)=0,"n.a.",H104-G104)</x:f>
        <x:v>n.a.</x:v>
      </x:c>
      <x:c r="I106" s="53"/>
      <x:c r="J106" s="53"/>
    </x:row>
    <x:row r="107">
      <x:c r="B107" s="53"/>
      <x:c r="C107" s="52"/>
      <x:c r="D107" s="52"/>
      <x:c r="E107" s="52"/>
      <x:c r="F107" s="52"/>
      <x:c r="G107" s="52"/>
      <x:c r="H107" s="119"/>
      <x:c r="I107" s="53"/>
      <x:c r="J107" s="53"/>
    </x:row>
    <x:row r="108">
      <x:c r="B108" s="53" t="s">
        <x:v>127</x:v>
      </x:c>
      <x:c r="C108" s="61">
        <x:v>100</x:v>
      </x:c>
      <x:c r="D108" s="52"/>
      <x:c r="E108" s="52"/>
      <x:c r="F108" s="52"/>
      <x:c r="G108" s="52"/>
      <x:c r="H108" s="121">
        <x:v>101.64494103041592</x:v>
      </x:c>
      <x:c r="I108" s="53"/>
      <x:c r="J108" s="53"/>
    </x:row>
    <x:row r="109">
      <x:c r="B109" s="53" t="s">
        <x:v>128</x:v>
      </x:c>
      <x:c r="C109" s="56"/>
      <x:c r="D109" s="56"/>
      <x:c r="E109" s="56"/>
      <x:c r="F109" s="56"/>
      <x:c r="G109" s="56"/>
      <x:c r="H109" s="124" t="n">
        <x:f>H108/C108-1</x:f>
        <x:v>0.01644941030415925</x:v>
      </x:c>
      <x:c r="I109" s="53"/>
      <x:c r="J109" s="53"/>
    </x:row>
    <x:row r="110">
      <x:c r="B110" s="53" t="s">
        <x:v>129</x:v>
      </x:c>
      <x:c r="C110" s="52"/>
      <x:c r="D110" s="52"/>
      <x:c r="E110" s="52"/>
      <x:c r="F110" s="52"/>
      <x:c r="G110" s="52"/>
      <x:c r="H110" s="119" t="str">
        <x:f>IF(COUNT(G108)=0,"n.a.",H108-G108)</x:f>
        <x:v>n.a.</x:v>
      </x:c>
      <x:c r="I110" s="53"/>
      <x:c r="J110" s="53"/>
    </x:row>
    <x:row r="111">
      <x:c r="B111" s="53"/>
      <x:c r="C111" s="52"/>
      <x:c r="D111" s="52"/>
      <x:c r="E111" s="52"/>
      <x:c r="F111" s="52"/>
      <x:c r="G111" s="52"/>
      <x:c r="H111" s="119"/>
      <x:c r="I111" s="53"/>
      <x:c r="J111" s="53"/>
    </x:row>
    <x:row r="112">
      <x:c r="B112" s="53" t="s">
        <x:v>130</x:v>
      </x:c>
      <x:c r="C112" s="61">
        <x:v>100</x:v>
      </x:c>
      <x:c r="D112" s="52"/>
      <x:c r="E112" s="52"/>
      <x:c r="F112" s="52"/>
      <x:c r="G112" s="52"/>
      <x:c r="H112" s="121">
        <x:v>100.8</x:v>
      </x:c>
      <x:c r="I112" s="53"/>
      <x:c r="J112" s="53"/>
    </x:row>
    <x:row r="113">
      <x:c r="B113" s="53" t="s">
        <x:v>131</x:v>
      </x:c>
      <x:c r="C113" s="56"/>
      <x:c r="D113" s="56"/>
      <x:c r="E113" s="56"/>
      <x:c r="F113" s="56"/>
      <x:c r="G113" s="56"/>
      <x:c r="H113" s="124" t="n">
        <x:f>H112/C112-1</x:f>
        <x:v>0.008000000000000007</x:v>
      </x:c>
      <x:c r="I113" s="53"/>
      <x:c r="J113" s="53"/>
    </x:row>
    <x:row r="114">
      <x:c r="B114" s="53" t="s">
        <x:v>132</x:v>
      </x:c>
      <x:c r="C114" s="52"/>
      <x:c r="D114" s="52"/>
      <x:c r="E114" s="52"/>
      <x:c r="F114" s="52"/>
      <x:c r="G114" s="52"/>
      <x:c r="H114" s="119" t="str">
        <x:f>IF(COUNT(G112)=0,"n.a.",H112-G112)</x:f>
        <x:v>n.a.</x:v>
      </x:c>
      <x:c r="I114" s="53"/>
      <x:c r="J114" s="53"/>
    </x:row>
    <x:row r="115">
      <x:c r="B115" s="53" t="s">
        <x:v>133</x:v>
      </x:c>
      <x:c r="C115" s="56"/>
      <x:c r="D115" s="56"/>
      <x:c r="E115" s="56"/>
      <x:c r="F115" s="56"/>
      <x:c r="G115" s="56"/>
      <x:c r="H115" s="128">
        <x:v>-0.025</x:v>
      </x:c>
      <x:c r="I115" s="53"/>
      <x:c r="J115" s="53"/>
    </x:row>
    <x:row r="116">
      <x:c r="B116" s="53" t="s">
        <x:v>134</x:v>
      </x:c>
      <x:c r="C116" s="56"/>
      <x:c r="D116" s="56"/>
      <x:c r="E116" s="56"/>
      <x:c r="F116" s="56"/>
      <x:c r="G116" s="56"/>
      <x:c r="H116" s="128">
        <x:v>-0.1</x:v>
      </x:c>
      <x:c r="I116" s="53"/>
      <x:c r="J116" s="53"/>
    </x:row>
    <x:row r="117">
      <x:c r="B117" s="53" t="s">
        <x:v>135</x:v>
      </x:c>
      <x:c r="C117" s="56"/>
      <x:c r="D117" s="56"/>
      <x:c r="E117" s="56"/>
      <x:c r="F117" s="56"/>
      <x:c r="G117" s="56"/>
      <x:c r="H117" s="128">
        <x:v>-0.03</x:v>
      </x:c>
      <x:c r="I117" s="53"/>
      <x:c r="J117" s="53"/>
    </x:row>
    <x:row r="118">
      <x:c r="B118" s="53" t="s">
        <x:v>136</x:v>
      </x:c>
      <x:c r="C118" s="56"/>
      <x:c r="D118" s="56"/>
      <x:c r="E118" s="56"/>
      <x:c r="F118" s="56"/>
      <x:c r="G118" s="56"/>
      <x:c r="H118" s="128">
        <x:v>-0.05</x:v>
      </x:c>
      <x:c r="I118" s="53"/>
      <x:c r="J118" s="53"/>
    </x:row>
    <x:row r="119">
      <x:c r="B119" s="53" t="s">
        <x:v>137</x:v>
      </x:c>
      <x:c r="C119" s="56"/>
      <x:c r="D119" s="56"/>
      <x:c r="E119" s="56"/>
      <x:c r="F119" s="56"/>
      <x:c r="G119" s="56"/>
      <x:c r="H119" s="128">
        <x:v>0</x:v>
      </x:c>
      <x:c r="I119" s="53"/>
      <x:c r="J119" s="53"/>
    </x:row>
    <x:row r="120">
      <x:c r="B120" s="53"/>
      <x:c r="C120" s="52"/>
      <x:c r="D120" s="52"/>
      <x:c r="E120" s="52"/>
      <x:c r="F120" s="52"/>
      <x:c r="G120" s="52"/>
      <x:c r="H120" s="54"/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54"/>
      <x:c r="I121" s="53"/>
      <x:c r="J121" s="53"/>
    </x:row>
    <x:row r="122">
      <x:c r="B122" s="53"/>
      <x:c r="C122" s="52"/>
      <x:c r="D122" s="52"/>
      <x:c r="E122" s="52"/>
      <x:c r="F122" s="52"/>
      <x:c r="G122" s="52"/>
      <x:c r="H122" s="54"/>
      <x:c r="I122" s="53"/>
      <x:c r="J122" s="53"/>
    </x:row>
    <x:row r="123">
      <x:c r="B123" s="53"/>
      <x:c r="C123" s="52"/>
      <x:c r="D123" s="52"/>
      <x:c r="E123" s="52"/>
      <x:c r="F123" s="52"/>
      <x:c r="G123" s="52"/>
      <x:c r="H123" s="54"/>
      <x:c r="I123" s="53"/>
      <x:c r="J123" s="53"/>
    </x:row>
    <x:row r="124">
      <x:c r="B124" s="53"/>
      <x:c r="C124" s="52"/>
      <x:c r="D124" s="52"/>
      <x:c r="E124" s="52"/>
      <x:c r="F124" s="52"/>
      <x:c r="G124" s="52"/>
      <x:c r="H124" s="54"/>
      <x:c r="I124" s="53"/>
      <x:c r="J124" s="53"/>
    </x:row>
    <x:row r="125">
      <x:c r="B125" s="53"/>
      <x:c r="C125" s="52"/>
      <x:c r="D125" s="52"/>
      <x:c r="E125" s="52"/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/>
      <x:c r="C127" s="52"/>
      <x:c r="D127" s="52"/>
      <x:c r="E127" s="52"/>
      <x:c r="F127" s="52"/>
      <x:c r="G127" s="52"/>
      <x:c r="H127" s="54"/>
      <x:c r="I127" s="53"/>
      <x:c r="J127" s="53"/>
    </x:row>
    <x:row r="128">
      <x:c r="B128" s="53"/>
      <x:c r="C128" s="52"/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  <x:legacyDrawing xmlns:r="http://schemas.openxmlformats.org/officeDocument/2006/relationships" r:id="R50c517aaf0634fc6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3" customWidth="1"/>
    <x:col min="10" max="10" width="18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138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>
      <x:c r="B9" s="53"/>
      <x:c r="C9" s="52"/>
      <x:c r="D9" s="52"/>
      <x:c r="E9" s="52"/>
      <x:c r="F9" s="52"/>
      <x:c r="G9" s="52"/>
      <x:c r="H9" s="54"/>
      <x:c r="I9" s="53"/>
      <x:c r="J9" s="53"/>
    </x:row>
    <x:row r="10">
      <x:c r="B10" s="53" t="s">
        <x:v>139</x:v>
      </x:c>
      <x:c r="C10" s="57" t="n">
        <x:f>D10-Inputs!C108</x:f>
        <x:v>31.565999999999995</x:v>
      </x:c>
      <x:c r="D10" s="61">
        <x:v>88.184</x:v>
      </x:c>
      <x:c r="E10" s="61">
        <x:v>28.447</x:v>
      </x:c>
      <x:c r="F10" s="61">
        <x:v>12.741</x:v>
      </x:c>
      <x:c r="G10" s="61">
        <x:v>12.861</x:v>
      </x:c>
      <x:c r="H10" s="54" t="n">
        <x:f>C10*(H66/C66)*(H69/C69)</x:f>
        <x:v>31.944792</x:v>
      </x:c>
      <x:c r="I10" s="53"/>
      <x:c r="J10" s="53"/>
    </x:row>
    <x:row r="11">
      <x:c r="B11" s="53" t="s">
        <x:v>58</x:v>
      </x:c>
      <x:c r="C11" s="56"/>
      <x:c r="D11" s="56"/>
      <x:c r="E11" s="56"/>
      <x:c r="F11" s="56"/>
      <x:c r="G11" s="56"/>
      <x:c r="H11" s="69" t="n">
        <x:f>(1+H14)/((1+H12)*(1+H13))-1</x:f>
        <x:v>0.012000000000000233</x:v>
      </x:c>
      <x:c r="I11" s="53"/>
      <x:c r="J11" s="53"/>
    </x:row>
    <x:row r="12">
      <x:c r="B12" s="53" t="s">
        <x:v>59</x:v>
      </x:c>
      <x:c r="C12" s="56"/>
      <x:c r="D12" s="56"/>
      <x:c r="E12" s="56"/>
      <x:c r="F12" s="56"/>
      <x:c r="G12" s="56"/>
      <x:c r="H12" s="59">
        <x:v>0</x:v>
      </x:c>
      <x:c r="I12" s="53"/>
      <x:c r="J12" s="53"/>
    </x:row>
    <x:row r="13">
      <x:c r="B13" s="53" t="s">
        <x:v>60</x:v>
      </x:c>
      <x:c r="C13" s="56"/>
      <x:c r="D13" s="56"/>
      <x:c r="E13" s="56"/>
      <x:c r="F13" s="56"/>
      <x:c r="G13" s="56"/>
      <x:c r="H13" s="59">
        <x:v>0</x:v>
      </x:c>
      <x:c r="I13" s="53"/>
      <x:c r="J13" s="53"/>
    </x:row>
    <x:row r="14">
      <x:c r="B14" s="53" t="s">
        <x:v>61</x:v>
      </x:c>
      <x:c r="C14" s="56"/>
      <x:c r="D14" s="56"/>
      <x:c r="E14" s="56"/>
      <x:c r="F14" s="56"/>
      <x:c r="G14" s="56"/>
      <x:c r="H14" s="69" t="n">
        <x:f>H10/C10-1</x:f>
        <x:v>0.012000000000000233</x:v>
      </x:c>
      <x:c r="I14" s="53"/>
      <x:c r="J14" s="53"/>
    </x:row>
    <x:row r="15">
      <x:c r="B15" s="53" t="s">
        <x:v>140</x:v>
      </x:c>
      <x:c r="C15" s="57" t="n">
        <x:f>D15-Inputs!C109</x:f>
        <x:v>10.112000000000009</x:v>
      </x:c>
      <x:c r="D15" s="61">
        <x:v>81.525</x:v>
      </x:c>
      <x:c r="E15" s="61">
        <x:v>9.69</x:v>
      </x:c>
      <x:c r="F15" s="61">
        <x:v>26.089</x:v>
      </x:c>
      <x:c r="G15" s="61">
        <x:v>28.345</x:v>
      </x:c>
      <x:c r="H15" s="54" t="n">
        <x:f>C15*(H73/C73)*(H122/C122)</x:f>
        <x:v>9.555840000000007</x:v>
      </x:c>
      <x:c r="I15" s="53"/>
      <x:c r="J15" s="53"/>
    </x:row>
    <x:row r="16">
      <x:c r="B16" s="53" t="s">
        <x:v>58</x:v>
      </x:c>
      <x:c r="C16" s="56"/>
      <x:c r="D16" s="56"/>
      <x:c r="E16" s="56"/>
      <x:c r="F16" s="56"/>
      <x:c r="G16" s="56"/>
      <x:c r="H16" s="69" t="n">
        <x:f>(1+H19)/((1+H17)*(1+H18))-1</x:f>
        <x:v>-0.05500000000000016</x:v>
      </x:c>
      <x:c r="I16" s="53"/>
      <x:c r="J16" s="53"/>
    </x:row>
    <x:row r="17">
      <x:c r="B17" s="53" t="s">
        <x:v>59</x:v>
      </x:c>
      <x:c r="C17" s="56"/>
      <x:c r="D17" s="56"/>
      <x:c r="E17" s="56"/>
      <x:c r="F17" s="56"/>
      <x:c r="G17" s="56"/>
      <x:c r="H17" s="59">
        <x:v>0</x:v>
      </x:c>
      <x:c r="I17" s="53"/>
      <x:c r="J17" s="53"/>
    </x:row>
    <x:row r="18">
      <x:c r="B18" s="53" t="s">
        <x:v>60</x:v>
      </x:c>
      <x:c r="C18" s="56"/>
      <x:c r="D18" s="56"/>
      <x:c r="E18" s="56"/>
      <x:c r="F18" s="56"/>
      <x:c r="G18" s="56"/>
      <x:c r="H18" s="59">
        <x:v>0</x:v>
      </x:c>
      <x:c r="I18" s="53"/>
      <x:c r="J18" s="53"/>
    </x:row>
    <x:row r="19">
      <x:c r="B19" s="53" t="s">
        <x:v>61</x:v>
      </x:c>
      <x:c r="C19" s="56"/>
      <x:c r="D19" s="56"/>
      <x:c r="E19" s="56"/>
      <x:c r="F19" s="56"/>
      <x:c r="G19" s="56"/>
      <x:c r="H19" s="69" t="n">
        <x:f>H15/C15-1</x:f>
        <x:v>-0.05500000000000016</x:v>
      </x:c>
      <x:c r="I19" s="53"/>
      <x:c r="J19" s="53"/>
    </x:row>
    <x:row r="20">
      <x:c r="B20" s="53" t="s">
        <x:v>141</x:v>
      </x:c>
      <x:c r="C20" s="57" t="n">
        <x:f>D20-Inputs!C110</x:f>
        <x:v>17.797999999999995</x:v>
      </x:c>
      <x:c r="D20" s="61">
        <x:v>66.374</x:v>
      </x:c>
      <x:c r="E20" s="61">
        <x:v>19.382</x:v>
      </x:c>
      <x:c r="F20" s="61">
        <x:v>13.379</x:v>
      </x:c>
      <x:c r="G20" s="61">
        <x:v>13.816</x:v>
      </x:c>
      <x:c r="H20" s="54" t="n">
        <x:f>C20*(H76/C76)*(H125/C125)</x:f>
        <x:v>17.477636</x:v>
      </x:c>
      <x:c r="I20" s="53"/>
      <x:c r="J20" s="53"/>
    </x:row>
    <x:row r="21">
      <x:c r="B21" s="53" t="s">
        <x:v>58</x:v>
      </x:c>
      <x:c r="C21" s="56"/>
      <x:c r="D21" s="56"/>
      <x:c r="E21" s="56"/>
      <x:c r="F21" s="56"/>
      <x:c r="G21" s="56"/>
      <x:c r="H21" s="69" t="n">
        <x:f>(1+H24)/((1+H22)*(1+H23))-1</x:f>
        <x:v>-0.017999999999999683</x:v>
      </x:c>
      <x:c r="I21" s="53"/>
      <x:c r="J21" s="53"/>
    </x:row>
    <x:row r="22">
      <x:c r="B22" s="53" t="s">
        <x:v>59</x:v>
      </x:c>
      <x:c r="C22" s="56"/>
      <x:c r="D22" s="56"/>
      <x:c r="E22" s="56"/>
      <x:c r="F22" s="56"/>
      <x:c r="G22" s="56"/>
      <x:c r="H22" s="59">
        <x:v>0</x:v>
      </x:c>
      <x:c r="I22" s="53"/>
      <x:c r="J22" s="53"/>
    </x:row>
    <x:row r="23">
      <x:c r="B23" s="53" t="s">
        <x:v>60</x:v>
      </x:c>
      <x:c r="C23" s="56"/>
      <x:c r="D23" s="56"/>
      <x:c r="E23" s="56"/>
      <x:c r="F23" s="56"/>
      <x:c r="G23" s="56"/>
      <x:c r="H23" s="59">
        <x:v>0</x:v>
      </x:c>
      <x:c r="I23" s="53"/>
      <x:c r="J23" s="53"/>
    </x:row>
    <x:row r="24">
      <x:c r="B24" s="53" t="s">
        <x:v>61</x:v>
      </x:c>
      <x:c r="C24" s="56"/>
      <x:c r="D24" s="56"/>
      <x:c r="E24" s="56"/>
      <x:c r="F24" s="56"/>
      <x:c r="G24" s="56"/>
      <x:c r="H24" s="69" t="n">
        <x:f>H20/C20-1</x:f>
        <x:v>-0.017999999999999683</x:v>
      </x:c>
      <x:c r="I24" s="53"/>
      <x:c r="J24" s="53"/>
    </x:row>
    <x:row r="25">
      <x:c r="B25" s="53" t="s">
        <x:v>142</x:v>
      </x:c>
      <x:c r="C25" s="57" t="n">
        <x:f>D25-Inputs!C111</x:f>
        <x:v>1.068999999999999</x:v>
      </x:c>
      <x:c r="D25" s="61">
        <x:v>14.853</x:v>
      </x:c>
      <x:c r="E25" s="52"/>
      <x:c r="F25" s="61">
        <x:v>4.804</x:v>
      </x:c>
      <x:c r="G25" s="61">
        <x:v>5.2</x:v>
      </x:c>
      <x:c r="H25" s="54" t="n">
        <x:f>C25*(H128/C128)</x:f>
        <x:v>1.0262399999999992</x:v>
      </x:c>
      <x:c r="I25" s="53"/>
      <x:c r="J25" s="53"/>
    </x:row>
    <x:row r="26">
      <x:c r="B26" s="53" t="s">
        <x:v>58</x:v>
      </x:c>
      <x:c r="C26" s="56"/>
      <x:c r="D26" s="56"/>
      <x:c r="E26" s="56"/>
      <x:c r="F26" s="56"/>
      <x:c r="G26" s="56"/>
      <x:c r="H26" s="69" t="n">
        <x:f>(1+H29)/((1+H27)*(1+H28))-1</x:f>
        <x:v>-0.039999999999999925</x:v>
      </x:c>
      <x:c r="I26" s="53"/>
      <x:c r="J26" s="53"/>
    </x:row>
    <x:row r="27">
      <x:c r="B27" s="53" t="s">
        <x:v>59</x:v>
      </x:c>
      <x:c r="C27" s="56"/>
      <x:c r="D27" s="56"/>
      <x:c r="E27" s="56"/>
      <x:c r="F27" s="56"/>
      <x:c r="G27" s="56"/>
      <x:c r="H27" s="59">
        <x:v>0</x:v>
      </x:c>
      <x:c r="I27" s="53"/>
      <x:c r="J27" s="53"/>
    </x:row>
    <x:row r="28">
      <x:c r="B28" s="53" t="s">
        <x:v>60</x:v>
      </x:c>
      <x:c r="C28" s="56"/>
      <x:c r="D28" s="56"/>
      <x:c r="E28" s="56"/>
      <x:c r="F28" s="56"/>
      <x:c r="G28" s="56"/>
      <x:c r="H28" s="59">
        <x:v>0</x:v>
      </x:c>
      <x:c r="I28" s="53"/>
      <x:c r="J28" s="53"/>
    </x:row>
    <x:row r="29">
      <x:c r="B29" s="53" t="s">
        <x:v>61</x:v>
      </x:c>
      <x:c r="C29" s="56"/>
      <x:c r="D29" s="56"/>
      <x:c r="E29" s="56"/>
      <x:c r="F29" s="56"/>
      <x:c r="G29" s="56"/>
      <x:c r="H29" s="69" t="n">
        <x:f>H25/C25-1</x:f>
        <x:v>-0.039999999999999925</x:v>
      </x:c>
      <x:c r="I29" s="53"/>
      <x:c r="J29" s="53"/>
    </x:row>
    <x:row r="30">
      <x:c r="B30" s="53" t="s">
        <x:v>143</x:v>
      </x:c>
      <x:c r="C30" s="57" t="n">
        <x:f>D30-Inputs!C112</x:f>
        <x:v>7.876999999999999</x:v>
      </x:c>
      <x:c r="D30" s="61">
        <x:v>16.008</x:v>
      </x:c>
      <x:c r="E30" s="61">
        <x:v>7.772</x:v>
      </x:c>
      <x:c r="F30" s="61">
        <x:v>0</x:v>
      </x:c>
      <x:c r="G30" s="61">
        <x:v>0</x:v>
      </x:c>
      <x:c r="H30" s="54" t="n">
        <x:f>C30*(H131/C131)</x:f>
        <x:v>7.680074999999999</x:v>
      </x:c>
      <x:c r="I30" s="53"/>
      <x:c r="J30" s="53"/>
    </x:row>
    <x:row r="31">
      <x:c r="B31" s="53" t="s">
        <x:v>58</x:v>
      </x:c>
      <x:c r="C31" s="56"/>
      <x:c r="D31" s="56"/>
      <x:c r="E31" s="56"/>
      <x:c r="F31" s="56"/>
      <x:c r="G31" s="56"/>
      <x:c r="H31" s="69" t="n">
        <x:f>(1+H34)/((1+H32)*(1+H33))-1</x:f>
        <x:v>-0.025000000000000022</x:v>
      </x:c>
      <x:c r="I31" s="53"/>
      <x:c r="J31" s="53"/>
    </x:row>
    <x:row r="32">
      <x:c r="B32" s="53" t="s">
        <x:v>59</x:v>
      </x:c>
      <x:c r="C32" s="56"/>
      <x:c r="D32" s="56"/>
      <x:c r="E32" s="56"/>
      <x:c r="F32" s="56"/>
      <x:c r="G32" s="56"/>
      <x:c r="H32" s="59">
        <x:v>0</x:v>
      </x:c>
      <x:c r="I32" s="53"/>
      <x:c r="J32" s="53"/>
    </x:row>
    <x:row r="33">
      <x:c r="B33" s="53" t="s">
        <x:v>60</x:v>
      </x:c>
      <x:c r="C33" s="56"/>
      <x:c r="D33" s="56"/>
      <x:c r="E33" s="56"/>
      <x:c r="F33" s="56"/>
      <x:c r="G33" s="56"/>
      <x:c r="H33" s="59">
        <x:v>0</x:v>
      </x:c>
      <x:c r="I33" s="53"/>
      <x:c r="J33" s="53"/>
    </x:row>
    <x:row r="34">
      <x:c r="B34" s="53" t="s">
        <x:v>61</x:v>
      </x:c>
      <x:c r="C34" s="56"/>
      <x:c r="D34" s="56"/>
      <x:c r="E34" s="56"/>
      <x:c r="F34" s="56"/>
      <x:c r="G34" s="56"/>
      <x:c r="H34" s="69" t="n">
        <x:f>H30/C30-1</x:f>
        <x:v>-0.025000000000000022</x:v>
      </x:c>
      <x:c r="I34" s="53"/>
      <x:c r="J34" s="53"/>
    </x:row>
    <x:row r="35">
      <x:c r="B35" s="53" t="s">
        <x:v>144</x:v>
      </x:c>
      <x:c r="C35" s="57" t="n">
        <x:f>D35-Inputs!C113</x:f>
        <x:v>18.695999999999998</x:v>
      </x:c>
      <x:c r="D35" s="61">
        <x:v>52.805</x:v>
      </x:c>
      <x:c r="E35" s="61">
        <x:v>16.583</x:v>
      </x:c>
      <x:c r="F35" s="61">
        <x:v>10.202</x:v>
      </x:c>
      <x:c r="G35" s="61">
        <x:v>9.981</x:v>
      </x:c>
      <x:c r="H35" s="54" t="n">
        <x:f>C35*(H134/C134)</x:f>
        <x:v>18.789479999999998</x:v>
      </x:c>
      <x:c r="I35" s="53"/>
      <x:c r="J35" s="53"/>
    </x:row>
    <x:row r="36">
      <x:c r="B36" s="53" t="s">
        <x:v>58</x:v>
      </x:c>
      <x:c r="C36" s="56"/>
      <x:c r="D36" s="56"/>
      <x:c r="E36" s="56"/>
      <x:c r="F36" s="56"/>
      <x:c r="G36" s="56"/>
      <x:c r="H36" s="69" t="n">
        <x:f>(1+H39)/((1+H37)*(1+H38))-1</x:f>
        <x:v>0.004999999999999893</x:v>
      </x:c>
      <x:c r="I36" s="53"/>
      <x:c r="J36" s="53"/>
    </x:row>
    <x:row r="37">
      <x:c r="B37" s="53" t="s">
        <x:v>59</x:v>
      </x:c>
      <x:c r="C37" s="56"/>
      <x:c r="D37" s="56"/>
      <x:c r="E37" s="56"/>
      <x:c r="F37" s="56"/>
      <x:c r="G37" s="56"/>
      <x:c r="H37" s="59">
        <x:v>0</x:v>
      </x:c>
      <x:c r="I37" s="53"/>
      <x:c r="J37" s="53"/>
    </x:row>
    <x:row r="38">
      <x:c r="B38" s="53" t="s">
        <x:v>60</x:v>
      </x:c>
      <x:c r="C38" s="56"/>
      <x:c r="D38" s="56"/>
      <x:c r="E38" s="56"/>
      <x:c r="F38" s="56"/>
      <x:c r="G38" s="56"/>
      <x:c r="H38" s="59">
        <x:v>0</x:v>
      </x:c>
      <x:c r="I38" s="53"/>
      <x:c r="J38" s="53"/>
    </x:row>
    <x:row r="39">
      <x:c r="B39" s="53" t="s">
        <x:v>61</x:v>
      </x:c>
      <x:c r="C39" s="56"/>
      <x:c r="D39" s="56"/>
      <x:c r="E39" s="56"/>
      <x:c r="F39" s="56"/>
      <x:c r="G39" s="56"/>
      <x:c r="H39" s="69" t="n">
        <x:f>H35/C35-1</x:f>
        <x:v>0.004999999999999893</x:v>
      </x:c>
      <x:c r="I39" s="53"/>
      <x:c r="J39" s="53"/>
    </x:row>
    <x:row r="40">
      <x:c r="B40" s="53" t="s">
        <x:v>145</x:v>
      </x:c>
      <x:c r="C40" s="57" t="n">
        <x:f>D40-Inputs!C114</x:f>
        <x:v>3.151</x:v>
      </x:c>
      <x:c r="D40" s="61">
        <x:v>14.29</x:v>
      </x:c>
      <x:c r="E40" s="61">
        <x:v>3.836</x:v>
      </x:c>
      <x:c r="F40" s="61">
        <x:v>4.371</x:v>
      </x:c>
      <x:c r="G40" s="61">
        <x:v>5.112</x:v>
      </x:c>
      <x:c r="H40" s="54" t="n">
        <x:f>C40*(H137/C137)</x:f>
        <x:v>3.103735</x:v>
      </x:c>
      <x:c r="I40" s="53"/>
      <x:c r="J40" s="53"/>
    </x:row>
    <x:row r="41">
      <x:c r="B41" s="53" t="s">
        <x:v>58</x:v>
      </x:c>
      <x:c r="C41" s="56"/>
      <x:c r="D41" s="56"/>
      <x:c r="E41" s="56"/>
      <x:c r="F41" s="56"/>
      <x:c r="G41" s="56"/>
      <x:c r="H41" s="69" t="n">
        <x:f>(1+H44)/((1+H42)*(1+H43))-1</x:f>
        <x:v>-0.015000000000000013</x:v>
      </x:c>
      <x:c r="I41" s="53"/>
      <x:c r="J41" s="53"/>
    </x:row>
    <x:row r="42">
      <x:c r="B42" s="53" t="s">
        <x:v>59</x:v>
      </x:c>
      <x:c r="C42" s="56"/>
      <x:c r="D42" s="56"/>
      <x:c r="E42" s="56"/>
      <x:c r="F42" s="56"/>
      <x:c r="G42" s="56"/>
      <x:c r="H42" s="59">
        <x:v>0</x:v>
      </x:c>
      <x:c r="I42" s="53"/>
      <x:c r="J42" s="53"/>
    </x:row>
    <x:row r="43">
      <x:c r="B43" s="53" t="s">
        <x:v>60</x:v>
      </x:c>
      <x:c r="C43" s="56"/>
      <x:c r="D43" s="56"/>
      <x:c r="E43" s="56"/>
      <x:c r="F43" s="56"/>
      <x:c r="G43" s="56"/>
      <x:c r="H43" s="59">
        <x:v>0</x:v>
      </x:c>
      <x:c r="I43" s="53"/>
      <x:c r="J43" s="53"/>
    </x:row>
    <x:row r="44">
      <x:c r="B44" s="53" t="s">
        <x:v>61</x:v>
      </x:c>
      <x:c r="C44" s="56"/>
      <x:c r="D44" s="56"/>
      <x:c r="E44" s="56"/>
      <x:c r="F44" s="56"/>
      <x:c r="G44" s="56"/>
      <x:c r="H44" s="69" t="n">
        <x:f>H40/C40-1</x:f>
        <x:v>-0.015000000000000013</x:v>
      </x:c>
      <x:c r="I44" s="53"/>
      <x:c r="J44" s="53"/>
    </x:row>
    <x:row r="45">
      <x:c r="B45" s="53"/>
      <x:c r="C45" s="52"/>
      <x:c r="D45" s="52"/>
      <x:c r="E45" s="52"/>
      <x:c r="F45" s="52"/>
      <x:c r="G45" s="52"/>
      <x:c r="H45" s="54"/>
      <x:c r="I45" s="53"/>
      <x:c r="J45" s="53"/>
    </x:row>
    <x:row r="46">
      <x:c r="B46" s="53"/>
      <x:c r="C46" s="52"/>
      <x:c r="D46" s="52"/>
      <x:c r="E46" s="52"/>
      <x:c r="F46" s="52"/>
      <x:c r="G46" s="52"/>
      <x:c r="H46" s="54"/>
      <x:c r="I46" s="53"/>
      <x:c r="J46" s="53"/>
    </x:row>
    <x:row r="47">
      <x:c r="B47" s="53"/>
      <x:c r="C47" s="52"/>
      <x:c r="D47" s="52"/>
      <x:c r="E47" s="52"/>
      <x:c r="F47" s="52"/>
      <x:c r="G47" s="52"/>
      <x:c r="H47" s="54"/>
      <x:c r="I47" s="53"/>
      <x:c r="J47" s="53"/>
    </x:row>
    <x:row r="48">
      <x:c r="B48" s="53"/>
      <x:c r="C48" s="52"/>
      <x:c r="D48" s="52"/>
      <x:c r="E48" s="52"/>
      <x:c r="F48" s="52"/>
      <x:c r="G48" s="52"/>
      <x:c r="H48" s="54"/>
      <x:c r="I48" s="53"/>
      <x:c r="J48" s="53"/>
    </x:row>
    <x:row r="49">
      <x:c r="B49" s="53"/>
      <x:c r="C49" s="52"/>
      <x:c r="D49" s="52"/>
      <x:c r="E49" s="52"/>
      <x:c r="F49" s="52"/>
      <x:c r="G49" s="52"/>
      <x:c r="H49" s="54"/>
      <x:c r="I49" s="53"/>
      <x:c r="J49" s="53"/>
    </x:row>
    <x:row r="50">
      <x:c r="B50" s="65" t="s">
        <x:v>146</x:v>
      </x:c>
      <x:c r="C50" s="62" t="n">
        <x:f>SUM(C10,C15,C20,C25,C30,C35,C40)</x:f>
        <x:v>90.26899999999999</x:v>
      </x:c>
      <x:c r="D50" s="62" t="n">
        <x:f>SUM(D10,D15,D20,D25,D30,D35,D40)</x:f>
        <x:v>334.03900000000004</x:v>
      </x:c>
      <x:c r="E50" s="62" t="n">
        <x:f>SUM(E10,E15,E20,E25,E30,E35,E40)</x:f>
        <x:v>85.71000000000001</x:v>
      </x:c>
      <x:c r="F50" s="62" t="n">
        <x:f>SUM(F10,F15,F20,F25,F30,F35,F40)</x:f>
        <x:v>71.586</x:v>
      </x:c>
      <x:c r="G50" s="62" t="n">
        <x:f>SUM(G10,G15,G20,G25,G30,G35,G40)</x:f>
        <x:v>75.315</x:v>
      </x:c>
      <x:c r="H50" s="70" t="n">
        <x:f>SUM(H10,H15,H20,H25,H30,H35,H40)</x:f>
        <x:v>89.57779800000002</x:v>
      </x:c>
      <x:c r="I50" s="53"/>
      <x:c r="J50" s="53"/>
    </x:row>
    <x:row r="51">
      <x:c r="B51" s="53" t="s">
        <x:v>147</x:v>
      </x:c>
      <x:c r="C51" s="56"/>
      <x:c r="D51" s="56"/>
      <x:c r="E51" s="56"/>
      <x:c r="F51" s="56"/>
      <x:c r="G51" s="56"/>
      <x:c r="H51" s="69" t="n">
        <x:f>H50/C50-1</x:f>
        <x:v>-0.007657135893828215</x:v>
      </x:c>
      <x:c r="I51" s="53"/>
      <x:c r="J51" s="53"/>
    </x:row>
    <x:row r="52">
      <x:c r="B52" s="53" t="s">
        <x:v>148</x:v>
      </x:c>
      <x:c r="C52" s="56"/>
      <x:c r="D52" s="56"/>
      <x:c r="E52" s="56"/>
      <x:c r="F52" s="56"/>
      <x:c r="G52" s="56"/>
      <x:c r="H52" s="69" t="n">
        <x:f>H50/G50-1</x:f>
        <x:v>0.18937526389165527</x:v>
      </x:c>
      <x:c r="I52" s="53"/>
      <x:c r="J52" s="53"/>
    </x:row>
    <x:row r="53">
      <x:c r="B53" s="53" t="s">
        <x:v>149</x:v>
      </x:c>
      <x:c r="C53" s="56" t="n">
        <x:f>IFERROR(C60/C50,0)</x:f>
        <x:v>0.04538656681695814</x:v>
      </x:c>
      <x:c r="D53" s="56" t="n">
        <x:f>IFERROR(D60/D50,0)</x:f>
        <x:v>0.06824053478785432</x:v>
      </x:c>
      <x:c r="E53" s="56" t="n">
        <x:f>IFERROR(E60/E50,0)</x:f>
        <x:v>0.03387002683467513</x:v>
      </x:c>
      <x:c r="F53" s="56" t="n">
        <x:f>IFERROR(F60/F50,0)</x:f>
        <x:v>-0.012209091163076712</x:v>
      </x:c>
      <x:c r="G53" s="56" t="n">
        <x:f>IFERROR(G60/G50,0)</x:f>
        <x:v>0.09035384717519741</x:v>
      </x:c>
      <x:c r="H53" s="69" t="n">
        <x:f>IFERROR(H60/H50,0)</x:f>
        <x:v>0.049542220272036905</x:v>
      </x:c>
      <x:c r="I53" s="53"/>
      <x:c r="J53" s="53"/>
    </x:row>
    <x:row r="54">
      <x:c r="B54" s="53" t="s">
        <x:v>150</x:v>
      </x:c>
      <x:c r="C54" s="52"/>
      <x:c r="D54" s="52"/>
      <x:c r="E54" s="52"/>
      <x:c r="F54" s="52"/>
      <x:c r="G54" s="52"/>
      <x:c r="H54" s="54" t="n">
        <x:f>(H53-C53)*10000</x:f>
        <x:v>41.55653455078762</x:v>
      </x:c>
      <x:c r="I54" s="53"/>
      <x:c r="J54" s="53"/>
    </x:row>
    <x:row r="55">
      <x:c r="B55" s="53" t="s">
        <x:v>68</x:v>
      </x:c>
      <x:c r="C55" s="57" t="n">
        <x:f>D55-Inputs!C95</x:f>
        <x:v>37.196</x:v>
      </x:c>
      <x:c r="D55" s="61">
        <x:v>138.041</x:v>
      </x:c>
      <x:c r="E55" s="61">
        <x:v>36.679</x:v>
      </x:c>
      <x:c r="F55" s="61">
        <x:v>31.051</x:v>
      </x:c>
      <x:c r="G55" s="61">
        <x:v>29.257</x:v>
      </x:c>
      <x:c r="H55" s="54" t="n">
        <x:f>C55*(1+H80)</x:f>
        <x:v>36.452079999999995</x:v>
      </x:c>
      <x:c r="I55" s="53"/>
      <x:c r="J55" s="53"/>
    </x:row>
    <x:row r="56">
      <x:c r="B56" s="53" t="s">
        <x:v>71</x:v>
      </x:c>
      <x:c r="C56" s="57" t="n">
        <x:f>D56-Inputs!C96</x:f>
        <x:v>14.490000000000002</x:v>
      </x:c>
      <x:c r="D56" s="61">
        <x:v>60.31</x:v>
      </x:c>
      <x:c r="E56" s="61">
        <x:v>13.933</x:v>
      </x:c>
      <x:c r="F56" s="61">
        <x:v>15.166</x:v>
      </x:c>
      <x:c r="G56" s="61">
        <x:v>13.224</x:v>
      </x:c>
      <x:c r="H56" s="54" t="n">
        <x:f>C56*(1+H81)</x:f>
        <x:v>14.56245</x:v>
      </x:c>
      <x:c r="I56" s="53"/>
      <x:c r="J56" s="53"/>
    </x:row>
    <x:row r="57">
      <x:c r="B57" s="53" t="s">
        <x:v>151</x:v>
      </x:c>
      <x:c r="C57" s="57" t="n">
        <x:f>D57-Inputs!C97</x:f>
        <x:v>3.151</x:v>
      </x:c>
      <x:c r="D57" s="61">
        <x:v>14.29</x:v>
      </x:c>
      <x:c r="E57" s="61">
        <x:v>3.836</x:v>
      </x:c>
      <x:c r="F57" s="61">
        <x:v>4.371</x:v>
      </x:c>
      <x:c r="G57" s="61">
        <x:v>5.112</x:v>
      </x:c>
      <x:c r="H57" s="54" t="n">
        <x:f>C57*(1+H82)</x:f>
        <x:v>3.103735</x:v>
      </x:c>
      <x:c r="I57" s="53"/>
      <x:c r="J57" s="53"/>
    </x:row>
    <x:row r="58">
      <x:c r="B58" s="53" t="s">
        <x:v>152</x:v>
      </x:c>
      <x:c r="C58" s="57" t="n">
        <x:f>D58-Inputs!C98</x:f>
        <x:v>31.334999999999994</x:v>
      </x:c>
      <x:c r="D58" s="61">
        <x:v>98.603</x:v>
      </x:c>
      <x:c r="E58" s="61">
        <x:v>28.359</x:v>
      </x:c>
      <x:c r="F58" s="61">
        <x:v>21.872</x:v>
      </x:c>
      <x:c r="G58" s="61">
        <x:v>20.917</x:v>
      </x:c>
      <x:c r="H58" s="54" t="n">
        <x:f>C58*(1+H83)</x:f>
        <x:v>31.021649999999994</x:v>
      </x:c>
      <x:c r="I58" s="53"/>
      <x:c r="J58" s="53"/>
    </x:row>
    <x:row r="59">
      <x:c r="B59" s="53" t="s">
        <x:v>153</x:v>
      </x:c>
      <x:c r="C59" s="62" t="n">
        <x:f>SUM(C55:C58)</x:f>
        <x:v>86.172</x:v>
      </x:c>
      <x:c r="D59" s="62" t="n">
        <x:f>SUM(D55:D58)</x:f>
        <x:v>311.24399999999997</x:v>
      </x:c>
      <x:c r="E59" s="62" t="n">
        <x:f>SUM(E55:E58)</x:f>
        <x:v>82.807</x:v>
      </x:c>
      <x:c r="F59" s="62" t="n">
        <x:f>SUM(F55:F58)</x:f>
        <x:v>72.46000000000001</x:v>
      </x:c>
      <x:c r="G59" s="62" t="n">
        <x:f>SUM(G55:G58)</x:f>
        <x:v>68.51</x:v>
      </x:c>
      <x:c r="H59" s="70" t="n">
        <x:f>SUM(H55:H58)</x:f>
        <x:v>85.13991499999999</x:v>
      </x:c>
      <x:c r="I59" s="53"/>
      <x:c r="J59" s="53"/>
    </x:row>
    <x:row r="60">
      <x:c r="B60" s="65" t="s">
        <x:v>154</x:v>
      </x:c>
      <x:c r="C60" s="62" t="n">
        <x:f>C50-C59</x:f>
        <x:v>4.096999999999994</x:v>
      </x:c>
      <x:c r="D60" s="62" t="n">
        <x:f>D50-D59</x:f>
        <x:v>22.795000000000073</x:v>
      </x:c>
      <x:c r="E60" s="62" t="n">
        <x:f>E50-E59</x:f>
        <x:v>2.903000000000006</x:v>
      </x:c>
      <x:c r="F60" s="62" t="n">
        <x:f>F50-F59</x:f>
        <x:v>-0.8740000000000094</x:v>
      </x:c>
      <x:c r="G60" s="62" t="n">
        <x:f>G50-G59</x:f>
        <x:v>6.804999999999993</x:v>
      </x:c>
      <x:c r="H60" s="70" t="n">
        <x:f>H50-H59</x:f>
        <x:v>4.437883000000028</x:v>
      </x:c>
      <x:c r="I60" s="53"/>
      <x:c r="J60" s="53"/>
    </x:row>
    <x:row r="61">
      <x:c r="B61" s="53"/>
      <x:c r="C61" s="52"/>
      <x:c r="D61" s="52"/>
      <x:c r="E61" s="52"/>
      <x:c r="F61" s="52"/>
      <x:c r="G61" s="52"/>
      <x:c r="H61" s="54"/>
      <x:c r="I61" s="53"/>
      <x:c r="J61" s="53" t="s">
        <x:v>82</x:v>
      </x:c>
    </x:row>
    <x:row r="62">
      <x:c r="B62" s="53" t="s">
        <x:v>155</x:v>
      </x:c>
      <x:c r="C62" s="52"/>
      <x:c r="D62" s="52"/>
      <x:c r="E62" s="52"/>
      <x:c r="F62" s="52"/>
      <x:c r="G62" s="52"/>
      <x:c r="H62" s="119"/>
      <x:c r="I62" s="53"/>
      <x:c r="J62" s="53"/>
    </x:row>
    <x:row r="63">
      <x:c r="B63" s="53" t="s">
        <x:v>156</x:v>
      </x:c>
      <x:c r="C63" s="61">
        <x:v>100</x:v>
      </x:c>
      <x:c r="D63" s="52"/>
      <x:c r="E63" s="52"/>
      <x:c r="F63" s="52"/>
      <x:c r="G63" s="52"/>
      <x:c r="H63" s="121">
        <x:v>100</x:v>
      </x:c>
      <x:c r="I63" s="53"/>
      <x:c r="J63" s="53"/>
    </x:row>
    <x:row r="64">
      <x:c r="B64" s="53" t="s">
        <x:v>157</x:v>
      </x:c>
      <x:c r="C64" s="89"/>
      <x:c r="D64" s="89"/>
      <x:c r="E64" s="89"/>
      <x:c r="F64" s="89"/>
      <x:c r="G64" s="89"/>
      <x:c r="H64" s="120" t="n">
        <x:f>H63-C63</x:f>
        <x:v>0</x:v>
      </x:c>
      <x:c r="I64" s="53"/>
      <x:c r="J64" s="53"/>
    </x:row>
    <x:row r="65">
      <x:c r="B65" s="53" t="s">
        <x:v>158</x:v>
      </x:c>
      <x:c r="C65" s="52"/>
      <x:c r="D65" s="52"/>
      <x:c r="E65" s="52"/>
      <x:c r="F65" s="52"/>
      <x:c r="G65" s="52"/>
      <x:c r="H65" s="119" t="str">
        <x:f>IF(COUNT(G63)=0,"n.a.",H63-G63)</x:f>
        <x:v>n.a.</x:v>
      </x:c>
      <x:c r="I65" s="53"/>
      <x:c r="J65" s="53"/>
    </x:row>
    <x:row r="66">
      <x:c r="B66" s="53" t="s">
        <x:v>159</x:v>
      </x:c>
      <x:c r="C66" s="61">
        <x:v>100</x:v>
      </x:c>
      <x:c r="D66" s="52"/>
      <x:c r="E66" s="52"/>
      <x:c r="F66" s="52"/>
      <x:c r="G66" s="52"/>
      <x:c r="H66" s="119" t="n">
        <x:f>H104</x:f>
        <x:v>99</x:v>
      </x:c>
      <x:c r="I66" s="53"/>
      <x:c r="J66" s="53"/>
    </x:row>
    <x:row r="67">
      <x:c r="B67" s="53" t="s">
        <x:v>160</x:v>
      </x:c>
      <x:c r="C67" s="56"/>
      <x:c r="D67" s="56"/>
      <x:c r="E67" s="56"/>
      <x:c r="F67" s="56"/>
      <x:c r="G67" s="56"/>
      <x:c r="H67" s="124" t="n">
        <x:f>H66/C66-1</x:f>
        <x:v>-0.010000000000000009</x:v>
      </x:c>
      <x:c r="I67" s="53"/>
      <x:c r="J67" s="53"/>
    </x:row>
    <x:row r="68">
      <x:c r="B68" s="53" t="s">
        <x:v>161</x:v>
      </x:c>
      <x:c r="C68" s="52"/>
      <x:c r="D68" s="52"/>
      <x:c r="E68" s="52"/>
      <x:c r="F68" s="52"/>
      <x:c r="G68" s="52"/>
      <x:c r="H68" s="119" t="str">
        <x:f>IF(COUNT(G66)=0,"n.a.",H66-G66)</x:f>
        <x:v>n.a.</x:v>
      </x:c>
      <x:c r="I68" s="53"/>
      <x:c r="J68" s="53"/>
    </x:row>
    <x:row r="69">
      <x:c r="B69" s="53" t="s">
        <x:v>162</x:v>
      </x:c>
      <x:c r="C69" s="61">
        <x:v>100</x:v>
      </x:c>
      <x:c r="D69" s="52"/>
      <x:c r="E69" s="52"/>
      <x:c r="F69" s="52"/>
      <x:c r="G69" s="52"/>
      <x:c r="H69" s="121">
        <x:v>102.22222222222224</x:v>
      </x:c>
      <x:c r="I69" s="53"/>
      <x:c r="J69" s="53"/>
    </x:row>
    <x:row r="70">
      <x:c r="B70" s="53" t="s">
        <x:v>163</x:v>
      </x:c>
      <x:c r="C70" s="56"/>
      <x:c r="D70" s="56"/>
      <x:c r="E70" s="56"/>
      <x:c r="F70" s="56"/>
      <x:c r="G70" s="56"/>
      <x:c r="H70" s="124" t="n">
        <x:f>H69/C69-1</x:f>
        <x:v>0.022222222222222365</x:v>
      </x:c>
      <x:c r="I70" s="53"/>
      <x:c r="J70" s="53"/>
    </x:row>
    <x:row r="71">
      <x:c r="B71" s="53" t="s">
        <x:v>164</x:v>
      </x:c>
      <x:c r="C71" s="52"/>
      <x:c r="D71" s="52"/>
      <x:c r="E71" s="52"/>
      <x:c r="F71" s="52"/>
      <x:c r="G71" s="52"/>
      <x:c r="H71" s="119" t="str">
        <x:f>IF(COUNT(G69)=0,"n.a.",H69-G69)</x:f>
        <x:v>n.a.</x:v>
      </x:c>
      <x:c r="I71" s="53"/>
      <x:c r="J71" s="53"/>
    </x:row>
    <x:row r="72">
      <x:c r="B72" s="53"/>
      <x:c r="C72" s="52"/>
      <x:c r="D72" s="52"/>
      <x:c r="E72" s="52"/>
      <x:c r="F72" s="52"/>
      <x:c r="G72" s="52"/>
      <x:c r="H72" s="119"/>
      <x:c r="I72" s="53"/>
      <x:c r="J72" s="53"/>
    </x:row>
    <x:row r="73">
      <x:c r="B73" s="53" t="s">
        <x:v>165</x:v>
      </x:c>
      <x:c r="C73" s="61">
        <x:v>100</x:v>
      </x:c>
      <x:c r="D73" s="52"/>
      <x:c r="E73" s="52"/>
      <x:c r="F73" s="52"/>
      <x:c r="G73" s="52"/>
      <x:c r="H73" s="121">
        <x:v>97</x:v>
      </x:c>
      <x:c r="I73" s="53"/>
      <x:c r="J73" s="53"/>
    </x:row>
    <x:row r="74">
      <x:c r="B74" s="53" t="s">
        <x:v>166</x:v>
      </x:c>
      <x:c r="C74" s="56"/>
      <x:c r="D74" s="56"/>
      <x:c r="E74" s="56"/>
      <x:c r="F74" s="56"/>
      <x:c r="G74" s="56"/>
      <x:c r="H74" s="124" t="n">
        <x:f>H73/C73-1</x:f>
        <x:v>-0.030000000000000027</x:v>
      </x:c>
      <x:c r="I74" s="53"/>
      <x:c r="J74" s="53"/>
    </x:row>
    <x:row r="75">
      <x:c r="B75" s="53" t="s">
        <x:v>167</x:v>
      </x:c>
      <x:c r="C75" s="52"/>
      <x:c r="D75" s="52"/>
      <x:c r="E75" s="52"/>
      <x:c r="F75" s="52"/>
      <x:c r="G75" s="52"/>
      <x:c r="H75" s="119" t="str">
        <x:f>IF(COUNT(G73)=0,"n.a.",H73-G73)</x:f>
        <x:v>n.a.</x:v>
      </x:c>
      <x:c r="I75" s="53"/>
      <x:c r="J75" s="53"/>
    </x:row>
    <x:row r="76">
      <x:c r="B76" s="53" t="s">
        <x:v>168</x:v>
      </x:c>
      <x:c r="C76" s="61">
        <x:v>100</x:v>
      </x:c>
      <x:c r="D76" s="52"/>
      <x:c r="E76" s="52"/>
      <x:c r="F76" s="52"/>
      <x:c r="G76" s="52"/>
      <x:c r="H76" s="121">
        <x:v>101</x:v>
      </x:c>
      <x:c r="I76" s="53"/>
      <x:c r="J76" s="53"/>
    </x:row>
    <x:row r="77">
      <x:c r="B77" s="53" t="s">
        <x:v>169</x:v>
      </x:c>
      <x:c r="C77" s="56"/>
      <x:c r="D77" s="56"/>
      <x:c r="E77" s="56"/>
      <x:c r="F77" s="56"/>
      <x:c r="G77" s="56"/>
      <x:c r="H77" s="124" t="n">
        <x:f>H76/C76-1</x:f>
        <x:v>0.010000000000000009</x:v>
      </x:c>
      <x:c r="I77" s="53"/>
      <x:c r="J77" s="53"/>
    </x:row>
    <x:row r="78">
      <x:c r="B78" s="53" t="s">
        <x:v>126</x:v>
      </x:c>
      <x:c r="C78" s="52"/>
      <x:c r="D78" s="52"/>
      <x:c r="E78" s="52"/>
      <x:c r="F78" s="52"/>
      <x:c r="G78" s="52"/>
      <x:c r="H78" s="119" t="str">
        <x:f>IF(COUNT(G76)=0,"n.a.",H76-G76)</x:f>
        <x:v>n.a.</x:v>
      </x:c>
      <x:c r="I78" s="53"/>
      <x:c r="J78" s="53"/>
    </x:row>
    <x:row r="79">
      <x:c r="B79" s="53"/>
      <x:c r="C79" s="52"/>
      <x:c r="D79" s="52"/>
      <x:c r="E79" s="52"/>
      <x:c r="F79" s="52"/>
      <x:c r="G79" s="52"/>
      <x:c r="H79" s="119"/>
      <x:c r="I79" s="53"/>
      <x:c r="J79" s="53"/>
    </x:row>
    <x:row r="80">
      <x:c r="B80" s="53" t="s">
        <x:v>170</x:v>
      </x:c>
      <x:c r="C80" s="56"/>
      <x:c r="D80" s="56"/>
      <x:c r="E80" s="56"/>
      <x:c r="F80" s="56"/>
      <x:c r="G80" s="56"/>
      <x:c r="H80" s="128">
        <x:v>-0.02</x:v>
      </x:c>
      <x:c r="I80" s="53"/>
      <x:c r="J80" s="53"/>
    </x:row>
    <x:row r="81">
      <x:c r="B81" s="53" t="s">
        <x:v>171</x:v>
      </x:c>
      <x:c r="C81" s="56"/>
      <x:c r="D81" s="56"/>
      <x:c r="E81" s="56"/>
      <x:c r="F81" s="56"/>
      <x:c r="G81" s="56"/>
      <x:c r="H81" s="128">
        <x:v>0.005</x:v>
      </x:c>
      <x:c r="I81" s="53"/>
      <x:c r="J81" s="53"/>
    </x:row>
    <x:row r="82">
      <x:c r="B82" s="53" t="s">
        <x:v>172</x:v>
      </x:c>
      <x:c r="C82" s="56"/>
      <x:c r="D82" s="56"/>
      <x:c r="E82" s="56"/>
      <x:c r="F82" s="56"/>
      <x:c r="G82" s="56"/>
      <x:c r="H82" s="128">
        <x:v>-0.015</x:v>
      </x:c>
      <x:c r="I82" s="53"/>
      <x:c r="J82" s="53"/>
    </x:row>
    <x:row r="83">
      <x:c r="B83" s="53" t="s">
        <x:v>173</x:v>
      </x:c>
      <x:c r="C83" s="56"/>
      <x:c r="D83" s="56"/>
      <x:c r="E83" s="56"/>
      <x:c r="F83" s="56"/>
      <x:c r="G83" s="56"/>
      <x:c r="H83" s="128">
        <x:v>-0.01</x:v>
      </x:c>
      <x:c r="I83" s="53"/>
      <x:c r="J83" s="53"/>
    </x:row>
    <x:row r="84">
      <x:c r="B84" s="53"/>
      <x:c r="C84" s="52"/>
      <x:c r="D84" s="52"/>
      <x:c r="E84" s="52"/>
      <x:c r="F84" s="52"/>
      <x:c r="G84" s="52"/>
      <x:c r="H84" s="119"/>
      <x:c r="I84" s="53"/>
      <x:c r="J84" s="53"/>
    </x:row>
    <x:row r="85">
      <x:c r="B85" s="53"/>
      <x:c r="C85" s="52"/>
      <x:c r="D85" s="52"/>
      <x:c r="E85" s="52"/>
      <x:c r="F85" s="52"/>
      <x:c r="G85" s="52"/>
      <x:c r="H85" s="119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119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119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119"/>
      <x:c r="I88" s="53"/>
      <x:c r="J88" s="53"/>
    </x:row>
    <x:row r="89">
      <x:c r="B89" s="53"/>
      <x:c r="C89" s="52"/>
      <x:c r="D89" s="52"/>
      <x:c r="E89" s="52"/>
      <x:c r="F89" s="52"/>
      <x:c r="G89" s="52"/>
      <x:c r="H89" s="119"/>
      <x:c r="I89" s="53"/>
      <x:c r="J89" s="53"/>
    </x:row>
    <x:row r="90">
      <x:c r="B90" s="53"/>
      <x:c r="C90" s="52"/>
      <x:c r="D90" s="52"/>
      <x:c r="E90" s="52"/>
      <x:c r="F90" s="52"/>
      <x:c r="G90" s="52"/>
      <x:c r="H90" s="119"/>
      <x:c r="I90" s="53"/>
      <x:c r="J90" s="53"/>
    </x:row>
    <x:row r="91">
      <x:c r="B91" s="53"/>
      <x:c r="C91" s="52"/>
      <x:c r="D91" s="52"/>
      <x:c r="E91" s="52"/>
      <x:c r="F91" s="52"/>
      <x:c r="G91" s="52"/>
      <x:c r="H91" s="119"/>
      <x:c r="I91" s="53"/>
      <x:c r="J91" s="53"/>
    </x:row>
    <x:row r="92">
      <x:c r="B92" s="53" t="s">
        <x:v>174</x:v>
      </x:c>
      <x:c r="C92" s="61">
        <x:v>100</x:v>
      </x:c>
      <x:c r="D92" s="52"/>
      <x:c r="E92" s="52"/>
      <x:c r="F92" s="52"/>
      <x:c r="G92" s="52"/>
      <x:c r="H92" s="119" t="n">
        <x:f>C92</x:f>
        <x:v>100</x:v>
      </x:c>
      <x:c r="I92" s="53"/>
      <x:c r="J92" s="53"/>
    </x:row>
    <x:row r="93">
      <x:c r="B93" s="53" t="s">
        <x:v>175</x:v>
      </x:c>
      <x:c r="C93" s="52"/>
      <x:c r="D93" s="52"/>
      <x:c r="E93" s="52"/>
      <x:c r="F93" s="52"/>
      <x:c r="G93" s="52"/>
      <x:c r="H93" s="119" t="n">
        <x:f>H92-C92</x:f>
        <x:v>0</x:v>
      </x:c>
      <x:c r="I93" s="53"/>
      <x:c r="J93" s="53"/>
    </x:row>
    <x:row r="94">
      <x:c r="B94" s="53" t="s">
        <x:v>176</x:v>
      </x:c>
      <x:c r="C94" s="52"/>
      <x:c r="D94" s="52"/>
      <x:c r="E94" s="52"/>
      <x:c r="F94" s="52"/>
      <x:c r="G94" s="52"/>
      <x:c r="H94" s="119" t="str">
        <x:f>IF(COUNT(G92)=0,"n.a.",H92-G92)</x:f>
        <x:v>n.a.</x:v>
      </x:c>
      <x:c r="I94" s="53"/>
      <x:c r="J94" s="53"/>
    </x:row>
    <x:row r="95">
      <x:c r="B95" s="53" t="s">
        <x:v>177</x:v>
      </x:c>
      <x:c r="C95" s="61">
        <x:v>0</x:v>
      </x:c>
      <x:c r="D95" s="52"/>
      <x:c r="E95" s="52"/>
      <x:c r="F95" s="52"/>
      <x:c r="G95" s="52"/>
      <x:c r="H95" s="121">
        <x:v>0</x:v>
      </x:c>
      <x:c r="I95" s="53"/>
      <x:c r="J95" s="53"/>
    </x:row>
    <x:row r="96">
      <x:c r="B96" s="53" t="s">
        <x:v>178</x:v>
      </x:c>
      <x:c r="C96" s="52"/>
      <x:c r="D96" s="52"/>
      <x:c r="E96" s="52"/>
      <x:c r="F96" s="52"/>
      <x:c r="G96" s="52"/>
      <x:c r="H96" s="119" t="n">
        <x:f>H95-C95</x:f>
        <x:v>0</x:v>
      </x:c>
      <x:c r="I96" s="53"/>
      <x:c r="J96" s="53"/>
    </x:row>
    <x:row r="97">
      <x:c r="B97" s="53" t="s">
        <x:v>179</x:v>
      </x:c>
      <x:c r="C97" s="52"/>
      <x:c r="D97" s="52"/>
      <x:c r="E97" s="52"/>
      <x:c r="F97" s="52"/>
      <x:c r="G97" s="52"/>
      <x:c r="H97" s="119" t="str">
        <x:f>IF(COUNT(G95)=0,"n.a.",H95-G95)</x:f>
        <x:v>n.a.</x:v>
      </x:c>
      <x:c r="I97" s="53"/>
      <x:c r="J97" s="53"/>
    </x:row>
    <x:row r="98">
      <x:c r="B98" s="53" t="s">
        <x:v>180</x:v>
      </x:c>
      <x:c r="C98" s="61">
        <x:v>0</x:v>
      </x:c>
      <x:c r="D98" s="52"/>
      <x:c r="E98" s="52"/>
      <x:c r="F98" s="52"/>
      <x:c r="G98" s="52"/>
      <x:c r="H98" s="121">
        <x:v>1</x:v>
      </x:c>
      <x:c r="I98" s="53"/>
      <x:c r="J98" s="53"/>
    </x:row>
    <x:row r="99">
      <x:c r="B99" s="53" t="s">
        <x:v>181</x:v>
      </x:c>
      <x:c r="C99" s="52"/>
      <x:c r="D99" s="52"/>
      <x:c r="E99" s="52"/>
      <x:c r="F99" s="52"/>
      <x:c r="G99" s="52"/>
      <x:c r="H99" s="119" t="n">
        <x:f>H98-C98</x:f>
        <x:v>1</x:v>
      </x:c>
      <x:c r="I99" s="53"/>
      <x:c r="J99" s="53"/>
    </x:row>
    <x:row r="100">
      <x:c r="B100" s="53" t="s">
        <x:v>182</x:v>
      </x:c>
      <x:c r="C100" s="52"/>
      <x:c r="D100" s="52"/>
      <x:c r="E100" s="52"/>
      <x:c r="F100" s="52"/>
      <x:c r="G100" s="52"/>
      <x:c r="H100" s="119" t="str">
        <x:f>IF(COUNT(G98)=0,"n.a.",H98-G98)</x:f>
        <x:v>n.a.</x:v>
      </x:c>
      <x:c r="I100" s="53"/>
      <x:c r="J100" s="53"/>
    </x:row>
    <x:row r="101">
      <x:c r="B101" s="53" t="s">
        <x:v>183</x:v>
      </x:c>
      <x:c r="C101" s="55">
        <x:v>0</x:v>
      </x:c>
      <x:c r="D101" s="62"/>
      <x:c r="E101" s="62"/>
      <x:c r="F101" s="62"/>
      <x:c r="G101" s="62"/>
      <x:c r="H101" s="122" t="n">
        <x:f>H95-H98</x:f>
        <x:v>-1</x:v>
      </x:c>
      <x:c r="I101" s="53"/>
      <x:c r="J101" s="53"/>
    </x:row>
    <x:row r="102">
      <x:c r="B102" s="53" t="s">
        <x:v>184</x:v>
      </x:c>
      <x:c r="C102" s="52"/>
      <x:c r="D102" s="52"/>
      <x:c r="E102" s="52"/>
      <x:c r="F102" s="52"/>
      <x:c r="G102" s="52"/>
      <x:c r="H102" s="119" t="n">
        <x:f>H101-C101</x:f>
        <x:v>-1</x:v>
      </x:c>
      <x:c r="I102" s="53"/>
      <x:c r="J102" s="53"/>
    </x:row>
    <x:row r="103">
      <x:c r="B103" s="53" t="s">
        <x:v>185</x:v>
      </x:c>
      <x:c r="C103" s="52"/>
      <x:c r="D103" s="52"/>
      <x:c r="E103" s="52"/>
      <x:c r="F103" s="52"/>
      <x:c r="G103" s="52"/>
      <x:c r="H103" s="119" t="str">
        <x:f>IF(COUNT(G101)=0,"n.a.",H101-G101)</x:f>
        <x:v>n.a.</x:v>
      </x:c>
      <x:c r="I103" s="53"/>
      <x:c r="J103" s="53"/>
    </x:row>
    <x:row r="104">
      <x:c r="B104" s="53" t="s">
        <x:v>186</x:v>
      </x:c>
      <x:c r="C104" s="55">
        <x:v>100</x:v>
      </x:c>
      <x:c r="D104" s="62"/>
      <x:c r="E104" s="62"/>
      <x:c r="F104" s="62"/>
      <x:c r="G104" s="62"/>
      <x:c r="H104" s="122" t="n">
        <x:f>H92+H101</x:f>
        <x:v>99</x:v>
      </x:c>
      <x:c r="I104" s="53"/>
      <x:c r="J104" s="53"/>
    </x:row>
    <x:row r="105">
      <x:c r="B105" s="53" t="s">
        <x:v>187</x:v>
      </x:c>
      <x:c r="C105" s="56"/>
      <x:c r="D105" s="56"/>
      <x:c r="E105" s="56"/>
      <x:c r="F105" s="56"/>
      <x:c r="G105" s="56"/>
      <x:c r="H105" s="124" t="n">
        <x:f>H104/C104-1</x:f>
        <x:v>-0.010000000000000009</x:v>
      </x:c>
      <x:c r="I105" s="53"/>
      <x:c r="J105" s="53"/>
    </x:row>
    <x:row r="106">
      <x:c r="B106" s="53" t="s">
        <x:v>188</x:v>
      </x:c>
      <x:c r="C106" s="52"/>
      <x:c r="D106" s="52"/>
      <x:c r="E106" s="52"/>
      <x:c r="F106" s="52"/>
      <x:c r="G106" s="52"/>
      <x:c r="H106" s="119" t="str">
        <x:f>IF(COUNT(G104)=0,"n.a.",H104-G104)</x:f>
        <x:v>n.a.</x:v>
      </x:c>
      <x:c r="I106" s="53"/>
      <x:c r="J106" s="53"/>
    </x:row>
    <x:row r="107">
      <x:c r="B107" s="53" t="s">
        <x:v>189</x:v>
      </x:c>
      <x:c r="C107" s="55">
        <x:v>100</x:v>
      </x:c>
      <x:c r="D107" s="62"/>
      <x:c r="E107" s="62"/>
      <x:c r="F107" s="62"/>
      <x:c r="G107" s="62"/>
      <x:c r="H107" s="122" t="n">
        <x:f>AVERAGE(H92,H104)</x:f>
        <x:v>99.5</x:v>
      </x:c>
      <x:c r="I107" s="53"/>
      <x:c r="J107" s="53"/>
    </x:row>
    <x:row r="108">
      <x:c r="B108" s="53" t="s">
        <x:v>190</x:v>
      </x:c>
      <x:c r="C108" s="56"/>
      <x:c r="D108" s="56"/>
      <x:c r="E108" s="56"/>
      <x:c r="F108" s="56"/>
      <x:c r="G108" s="56"/>
      <x:c r="H108" s="124" t="n">
        <x:f>H107/C107-1</x:f>
        <x:v>-0.0050000000000000044</x:v>
      </x:c>
      <x:c r="I108" s="53"/>
      <x:c r="J108" s="53"/>
    </x:row>
    <x:row r="109">
      <x:c r="B109" s="53" t="s">
        <x:v>191</x:v>
      </x:c>
      <x:c r="C109" s="52"/>
      <x:c r="D109" s="52"/>
      <x:c r="E109" s="52"/>
      <x:c r="F109" s="52"/>
      <x:c r="G109" s="52"/>
      <x:c r="H109" s="119" t="str">
        <x:f>IF(COUNT(G107)=0,"n.a.",H107-G107)</x:f>
        <x:v>n.a.</x:v>
      </x:c>
      <x:c r="I109" s="53"/>
      <x:c r="J109" s="53"/>
    </x:row>
    <x:row r="110">
      <x:c r="B110" s="53" t="s">
        <x:v>192</x:v>
      </x:c>
      <x:c r="C110" s="64">
        <x:v>0</x:v>
      </x:c>
      <x:c r="D110" s="56"/>
      <x:c r="E110" s="56"/>
      <x:c r="F110" s="56"/>
      <x:c r="G110" s="56"/>
      <x:c r="H110" s="124" t="n">
        <x:f>IFERROR(H98/H92,0)</x:f>
        <x:v>0.01</x:v>
      </x:c>
      <x:c r="I110" s="53"/>
      <x:c r="J110" s="53"/>
    </x:row>
    <x:row r="111">
      <x:c r="B111" s="53" t="s">
        <x:v>193</x:v>
      </x:c>
      <x:c r="C111" s="52"/>
      <x:c r="D111" s="52"/>
      <x:c r="E111" s="52"/>
      <x:c r="F111" s="52"/>
      <x:c r="G111" s="52"/>
      <x:c r="H111" s="119" t="n">
        <x:f>(H110-C110)*10000</x:f>
        <x:v>100</x:v>
      </x:c>
      <x:c r="I111" s="53"/>
      <x:c r="J111" s="53"/>
    </x:row>
    <x:row r="112">
      <x:c r="B112" s="53"/>
      <x:c r="C112" s="52"/>
      <x:c r="D112" s="52"/>
      <x:c r="E112" s="52"/>
      <x:c r="F112" s="52"/>
      <x:c r="G112" s="52"/>
      <x:c r="H112" s="119"/>
      <x:c r="I112" s="53"/>
      <x:c r="J112" s="53"/>
    </x:row>
    <x:row r="113">
      <x:c r="B113" s="53"/>
      <x:c r="C113" s="52"/>
      <x:c r="D113" s="52"/>
      <x:c r="E113" s="52"/>
      <x:c r="F113" s="52"/>
      <x:c r="G113" s="52"/>
      <x:c r="H113" s="119"/>
      <x:c r="I113" s="53"/>
      <x:c r="J113" s="53"/>
    </x:row>
    <x:row r="114">
      <x:c r="B114" s="53"/>
      <x:c r="C114" s="52"/>
      <x:c r="D114" s="52"/>
      <x:c r="E114" s="52"/>
      <x:c r="F114" s="52"/>
      <x:c r="G114" s="52"/>
      <x:c r="H114" s="119"/>
      <x:c r="I114" s="53"/>
      <x:c r="J114" s="53"/>
    </x:row>
    <x:row r="115">
      <x:c r="B115" s="53" t="s">
        <x:v>194</x:v>
      </x:c>
      <x:c r="C115" s="64">
        <x:v>1</x:v>
      </x:c>
      <x:c r="D115" s="56"/>
      <x:c r="E115" s="56"/>
      <x:c r="F115" s="56"/>
      <x:c r="G115" s="56"/>
      <x:c r="H115" s="124" t="n">
        <x:f>H66/H63</x:f>
        <x:v>0.99</x:v>
      </x:c>
      <x:c r="I115" s="53"/>
      <x:c r="J115" s="53"/>
    </x:row>
    <x:row r="116">
      <x:c r="B116" s="53" t="s">
        <x:v>195</x:v>
      </x:c>
      <x:c r="C116" s="52"/>
      <x:c r="D116" s="52"/>
      <x:c r="E116" s="52"/>
      <x:c r="F116" s="52"/>
      <x:c r="G116" s="52"/>
      <x:c r="H116" s="119" t="n">
        <x:f>(H115-C115)*10000</x:f>
        <x:v>-100.00000000000009</x:v>
      </x:c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119"/>
      <x:c r="I117" s="53"/>
      <x:c r="J117" s="53"/>
    </x:row>
    <x:row r="118">
      <x:c r="B118" s="53" t="s">
        <x:v>196</x:v>
      </x:c>
      <x:c r="C118" s="61">
        <x:v>100</x:v>
      </x:c>
      <x:c r="D118" s="52"/>
      <x:c r="E118" s="52"/>
      <x:c r="F118" s="52"/>
      <x:c r="G118" s="52"/>
      <x:c r="H118" s="119" t="n">
        <x:f>H115*H69</x:f>
        <x:v>101.20000000000002</x:v>
      </x:c>
      <x:c r="I118" s="53"/>
      <x:c r="J118" s="53"/>
    </x:row>
    <x:row r="119">
      <x:c r="B119" s="53" t="s">
        <x:v>197</x:v>
      </x:c>
      <x:c r="C119" s="56"/>
      <x:c r="D119" s="56"/>
      <x:c r="E119" s="56"/>
      <x:c r="F119" s="56"/>
      <x:c r="G119" s="56"/>
      <x:c r="H119" s="124" t="n">
        <x:f>H118/C118-1</x:f>
        <x:v>0.012000000000000233</x:v>
      </x:c>
      <x:c r="I119" s="53"/>
      <x:c r="J119" s="53"/>
    </x:row>
    <x:row r="120">
      <x:c r="B120" s="53" t="s">
        <x:v>198</x:v>
      </x:c>
      <x:c r="C120" s="52"/>
      <x:c r="D120" s="52"/>
      <x:c r="E120" s="52"/>
      <x:c r="F120" s="52"/>
      <x:c r="G120" s="52"/>
      <x:c r="H120" s="119" t="str">
        <x:f>IF(COUNT(G118)=0,"n.a.",H118-G118)</x:f>
        <x:v>n.a.</x:v>
      </x:c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119"/>
      <x:c r="I121" s="53"/>
      <x:c r="J121" s="53"/>
    </x:row>
    <x:row r="122">
      <x:c r="B122" s="53" t="s">
        <x:v>199</x:v>
      </x:c>
      <x:c r="C122" s="61">
        <x:v>100</x:v>
      </x:c>
      <x:c r="D122" s="52"/>
      <x:c r="E122" s="52"/>
      <x:c r="F122" s="52"/>
      <x:c r="G122" s="52"/>
      <x:c r="H122" s="121">
        <x:v>97.42268041237114</x:v>
      </x:c>
      <x:c r="I122" s="53"/>
      <x:c r="J122" s="53"/>
    </x:row>
    <x:row r="123">
      <x:c r="B123" s="53" t="s">
        <x:v>200</x:v>
      </x:c>
      <x:c r="C123" s="56"/>
      <x:c r="D123" s="56"/>
      <x:c r="E123" s="56"/>
      <x:c r="F123" s="56"/>
      <x:c r="G123" s="56"/>
      <x:c r="H123" s="124" t="n">
        <x:f>H122/C122-1</x:f>
        <x:v>-0.02577319587628868</x:v>
      </x:c>
      <x:c r="I123" s="53"/>
      <x:c r="J123" s="53"/>
    </x:row>
    <x:row r="124">
      <x:c r="B124" s="53" t="s">
        <x:v>201</x:v>
      </x:c>
      <x:c r="C124" s="52"/>
      <x:c r="D124" s="52"/>
      <x:c r="E124" s="52"/>
      <x:c r="F124" s="52"/>
      <x:c r="G124" s="52"/>
      <x:c r="H124" s="119" t="str">
        <x:f>IF(COUNT(G122)=0,"n.a.",H122-G122)</x:f>
        <x:v>n.a.</x:v>
      </x:c>
      <x:c r="I124" s="53"/>
      <x:c r="J124" s="53"/>
    </x:row>
    <x:row r="125">
      <x:c r="B125" s="53" t="s">
        <x:v>202</x:v>
      </x:c>
      <x:c r="C125" s="61">
        <x:v>100</x:v>
      </x:c>
      <x:c r="D125" s="52"/>
      <x:c r="E125" s="52"/>
      <x:c r="F125" s="52"/>
      <x:c r="G125" s="52"/>
      <x:c r="H125" s="121">
        <x:v>97.22772277227725</x:v>
      </x:c>
      <x:c r="I125" s="53"/>
      <x:c r="J125" s="53"/>
    </x:row>
    <x:row r="126">
      <x:c r="B126" s="53" t="s">
        <x:v>200</x:v>
      </x:c>
      <x:c r="C126" s="56"/>
      <x:c r="D126" s="56"/>
      <x:c r="E126" s="56"/>
      <x:c r="F126" s="56"/>
      <x:c r="G126" s="56"/>
      <x:c r="H126" s="124" t="n">
        <x:f>H125/C125-1</x:f>
        <x:v>-0.027722772277227525</x:v>
      </x:c>
      <x:c r="I126" s="53"/>
      <x:c r="J126" s="53"/>
    </x:row>
    <x:row r="127">
      <x:c r="B127" s="53" t="s">
        <x:v>201</x:v>
      </x:c>
      <x:c r="C127" s="52"/>
      <x:c r="D127" s="52"/>
      <x:c r="E127" s="52"/>
      <x:c r="F127" s="52"/>
      <x:c r="G127" s="52"/>
      <x:c r="H127" s="119" t="str">
        <x:f>IF(COUNT(G125)=0,"n.a.",H125-G125)</x:f>
        <x:v>n.a.</x:v>
      </x:c>
      <x:c r="I127" s="53"/>
      <x:c r="J127" s="53"/>
    </x:row>
    <x:row r="128">
      <x:c r="B128" s="53" t="s">
        <x:v>203</x:v>
      </x:c>
      <x:c r="C128" s="61">
        <x:v>100</x:v>
      </x:c>
      <x:c r="D128" s="52"/>
      <x:c r="E128" s="52"/>
      <x:c r="F128" s="52"/>
      <x:c r="G128" s="52"/>
      <x:c r="H128" s="121">
        <x:v>96</x:v>
      </x:c>
      <x:c r="I128" s="53"/>
      <x:c r="J128" s="53"/>
    </x:row>
    <x:row r="129">
      <x:c r="B129" s="53" t="s">
        <x:v>200</x:v>
      </x:c>
      <x:c r="C129" s="56"/>
      <x:c r="D129" s="56"/>
      <x:c r="E129" s="56"/>
      <x:c r="F129" s="56"/>
      <x:c r="G129" s="56"/>
      <x:c r="H129" s="124" t="n">
        <x:f>H128/C128-1</x:f>
        <x:v>-0.040000000000000036</x:v>
      </x:c>
      <x:c r="I129" s="53"/>
      <x:c r="J129" s="53"/>
    </x:row>
    <x:row r="130">
      <x:c r="B130" s="53" t="s">
        <x:v>201</x:v>
      </x:c>
      <x:c r="C130" s="52"/>
      <x:c r="D130" s="52"/>
      <x:c r="E130" s="52"/>
      <x:c r="F130" s="52"/>
      <x:c r="G130" s="52"/>
      <x:c r="H130" s="119" t="str">
        <x:f>IF(COUNT(G128)=0,"n.a.",H128-G128)</x:f>
        <x:v>n.a.</x:v>
      </x:c>
      <x:c r="I130" s="53"/>
      <x:c r="J130" s="53"/>
    </x:row>
    <x:row r="131">
      <x:c r="B131" s="53" t="s">
        <x:v>204</x:v>
      </x:c>
      <x:c r="C131" s="61">
        <x:v>100</x:v>
      </x:c>
      <x:c r="D131" s="52"/>
      <x:c r="E131" s="52"/>
      <x:c r="F131" s="52"/>
      <x:c r="G131" s="52"/>
      <x:c r="H131" s="121">
        <x:v>97.5</x:v>
      </x:c>
      <x:c r="I131" s="53"/>
      <x:c r="J131" s="53"/>
    </x:row>
    <x:row r="132">
      <x:c r="B132" s="53" t="s">
        <x:v>200</x:v>
      </x:c>
      <x:c r="C132" s="56"/>
      <x:c r="D132" s="56"/>
      <x:c r="E132" s="56"/>
      <x:c r="F132" s="56"/>
      <x:c r="G132" s="56"/>
      <x:c r="H132" s="124" t="n">
        <x:f>H131/C131-1</x:f>
        <x:v>-0.025000000000000022</x:v>
      </x:c>
      <x:c r="I132" s="53"/>
      <x:c r="J132" s="53"/>
    </x:row>
    <x:row r="133">
      <x:c r="B133" s="53" t="s">
        <x:v>201</x:v>
      </x:c>
      <x:c r="C133" s="52"/>
      <x:c r="D133" s="52"/>
      <x:c r="E133" s="52"/>
      <x:c r="F133" s="52"/>
      <x:c r="G133" s="52"/>
      <x:c r="H133" s="119" t="str">
        <x:f>IF(COUNT(G131)=0,"n.a.",H131-G131)</x:f>
        <x:v>n.a.</x:v>
      </x:c>
      <x:c r="I133" s="53"/>
      <x:c r="J133" s="53"/>
    </x:row>
    <x:row r="134">
      <x:c r="B134" s="53" t="s">
        <x:v>205</x:v>
      </x:c>
      <x:c r="C134" s="61">
        <x:v>100</x:v>
      </x:c>
      <x:c r="D134" s="52"/>
      <x:c r="E134" s="52"/>
      <x:c r="F134" s="52"/>
      <x:c r="G134" s="52"/>
      <x:c r="H134" s="121">
        <x:v>100.5</x:v>
      </x:c>
      <x:c r="I134" s="53"/>
      <x:c r="J134" s="53"/>
    </x:row>
    <x:row r="135">
      <x:c r="B135" s="53" t="s">
        <x:v>200</x:v>
      </x:c>
      <x:c r="C135" s="56"/>
      <x:c r="D135" s="56"/>
      <x:c r="E135" s="56"/>
      <x:c r="F135" s="56"/>
      <x:c r="G135" s="56"/>
      <x:c r="H135" s="124" t="n">
        <x:f>H134/C134-1</x:f>
        <x:v>0.004999999999999893</x:v>
      </x:c>
      <x:c r="I135" s="53"/>
      <x:c r="J135" s="53"/>
    </x:row>
    <x:row r="136">
      <x:c r="B136" s="53" t="s">
        <x:v>201</x:v>
      </x:c>
      <x:c r="C136" s="52"/>
      <x:c r="D136" s="52"/>
      <x:c r="E136" s="52"/>
      <x:c r="F136" s="52"/>
      <x:c r="G136" s="52"/>
      <x:c r="H136" s="119" t="str">
        <x:f>IF(COUNT(G134)=0,"n.a.",H134-G134)</x:f>
        <x:v>n.a.</x:v>
      </x:c>
      <x:c r="I136" s="53"/>
      <x:c r="J136" s="53"/>
    </x:row>
    <x:row r="137">
      <x:c r="B137" s="53" t="s">
        <x:v>206</x:v>
      </x:c>
      <x:c r="C137" s="61">
        <x:v>100</x:v>
      </x:c>
      <x:c r="D137" s="52"/>
      <x:c r="E137" s="52"/>
      <x:c r="F137" s="52"/>
      <x:c r="G137" s="52"/>
      <x:c r="H137" s="121">
        <x:v>98.5</x:v>
      </x:c>
      <x:c r="I137" s="53"/>
      <x:c r="J137" s="53"/>
    </x:row>
    <x:row r="138">
      <x:c r="B138" s="53" t="s">
        <x:v>200</x:v>
      </x:c>
      <x:c r="C138" s="56"/>
      <x:c r="D138" s="56"/>
      <x:c r="E138" s="56"/>
      <x:c r="F138" s="56"/>
      <x:c r="G138" s="56"/>
      <x:c r="H138" s="124" t="n">
        <x:f>H137/C137-1</x:f>
        <x:v>-0.015000000000000013</x:v>
      </x:c>
      <x:c r="I138" s="53"/>
      <x:c r="J138" s="53"/>
    </x:row>
    <x:row r="139">
      <x:c r="B139" s="53" t="s">
        <x:v>201</x:v>
      </x:c>
      <x:c r="C139" s="52"/>
      <x:c r="D139" s="52"/>
      <x:c r="E139" s="52"/>
      <x:c r="F139" s="52"/>
      <x:c r="G139" s="52"/>
      <x:c r="H139" s="119" t="str">
        <x:f>IF(COUNT(G137)=0,"n.a.",H137-G137)</x:f>
        <x:v>n.a.</x:v>
      </x:c>
      <x:c r="I139" s="53"/>
      <x:c r="J139" s="5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3" customWidth="1"/>
    <x:col min="10" max="10" width="18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207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>
      <x:c r="B9" s="53"/>
      <x:c r="C9" s="52"/>
      <x:c r="D9" s="52"/>
      <x:c r="E9" s="52"/>
      <x:c r="F9" s="52"/>
      <x:c r="G9" s="52"/>
      <x:c r="H9" s="54"/>
      <x:c r="I9" s="53"/>
      <x:c r="J9" s="53"/>
    </x:row>
    <x:row r="10">
      <x:c r="B10" s="53" t="s">
        <x:v>208</x:v>
      </x:c>
      <x:c r="C10" s="57" t="n">
        <x:f>D10-Inputs!C115</x:f>
        <x:v>0.08600000000000002</x:v>
      </x:c>
      <x:c r="D10" s="61">
        <x:v>0.435</x:v>
      </x:c>
      <x:c r="E10" s="61">
        <x:v>0.08</x:v>
      </x:c>
      <x:c r="F10" s="61">
        <x:v>0.042</x:v>
      </x:c>
      <x:c r="G10" s="61">
        <x:v>0.082</x:v>
      </x:c>
      <x:c r="H10" s="54" t="n">
        <x:f>C10*(H30/C30)*(H33/C33)</x:f>
        <x:v>0.08600000000000002</x:v>
      </x:c>
      <x:c r="I10" s="53"/>
      <x:c r="J10" s="53"/>
    </x:row>
    <x:row r="11">
      <x:c r="B11" s="53" t="s">
        <x:v>209</x:v>
      </x:c>
      <x:c r="C11" s="56"/>
      <x:c r="D11" s="56"/>
      <x:c r="E11" s="56"/>
      <x:c r="F11" s="56"/>
      <x:c r="G11" s="56"/>
      <x:c r="H11" s="69" t="n">
        <x:f>(1+H14)/((1+H12)*(1+H13))-1</x:f>
        <x:v>0</x:v>
      </x:c>
      <x:c r="I11" s="53"/>
      <x:c r="J11" s="53"/>
    </x:row>
    <x:row r="12">
      <x:c r="B12" s="53" t="s">
        <x:v>210</x:v>
      </x:c>
      <x:c r="C12" s="56"/>
      <x:c r="D12" s="56"/>
      <x:c r="E12" s="56"/>
      <x:c r="F12" s="56"/>
      <x:c r="G12" s="56"/>
      <x:c r="H12" s="59">
        <x:v>0</x:v>
      </x:c>
      <x:c r="I12" s="53"/>
      <x:c r="J12" s="53"/>
    </x:row>
    <x:row r="13">
      <x:c r="B13" s="53" t="s">
        <x:v>211</x:v>
      </x:c>
      <x:c r="C13" s="56"/>
      <x:c r="D13" s="56"/>
      <x:c r="E13" s="56"/>
      <x:c r="F13" s="56"/>
      <x:c r="G13" s="56"/>
      <x:c r="H13" s="59">
        <x:v>0</x:v>
      </x:c>
      <x:c r="I13" s="53"/>
      <x:c r="J13" s="53"/>
    </x:row>
    <x:row r="14">
      <x:c r="B14" s="53" t="s">
        <x:v>61</x:v>
      </x:c>
      <x:c r="C14" s="56"/>
      <x:c r="D14" s="56"/>
      <x:c r="E14" s="56"/>
      <x:c r="F14" s="56"/>
      <x:c r="G14" s="56"/>
      <x:c r="H14" s="69" t="n">
        <x:f>H10/C10-1</x:f>
        <x:v>0</x:v>
      </x:c>
      <x:c r="I14" s="53"/>
      <x:c r="J14" s="53"/>
    </x:row>
    <x:row r="15">
      <x:c r="B15" s="65" t="s">
        <x:v>212</x:v>
      </x:c>
      <x:c r="C15" s="62" t="n">
        <x:f>C10</x:f>
        <x:v>0.08600000000000002</x:v>
      </x:c>
      <x:c r="D15" s="62" t="n">
        <x:f>D10</x:f>
        <x:v>0.435</x:v>
      </x:c>
      <x:c r="E15" s="62" t="n">
        <x:f>E10</x:f>
        <x:v>0.08</x:v>
      </x:c>
      <x:c r="F15" s="62" t="n">
        <x:f>F10</x:f>
        <x:v>0.042</x:v>
      </x:c>
      <x:c r="G15" s="62" t="n">
        <x:f>G10</x:f>
        <x:v>0.082</x:v>
      </x:c>
      <x:c r="H15" s="70" t="n">
        <x:f>H10</x:f>
        <x:v>0.08600000000000002</x:v>
      </x:c>
      <x:c r="I15" s="53"/>
      <x:c r="J15" s="53"/>
    </x:row>
    <x:row r="16">
      <x:c r="B16" s="53" t="s">
        <x:v>43</x:v>
      </x:c>
      <x:c r="C16" s="56"/>
      <x:c r="D16" s="56"/>
      <x:c r="E16" s="56"/>
      <x:c r="F16" s="56"/>
      <x:c r="G16" s="56"/>
      <x:c r="H16" s="69" t="n">
        <x:f>IFERROR(H15/C15-1,0)</x:f>
        <x:v>0</x:v>
      </x:c>
      <x:c r="I16" s="53"/>
      <x:c r="J16" s="53"/>
    </x:row>
    <x:row r="17">
      <x:c r="B17" s="53" t="s">
        <x:v>44</x:v>
      </x:c>
      <x:c r="C17" s="56"/>
      <x:c r="D17" s="56"/>
      <x:c r="E17" s="56"/>
      <x:c r="F17" s="56"/>
      <x:c r="G17" s="56"/>
      <x:c r="H17" s="69" t="n">
        <x:f>IFERROR(H15/G15-1,0)</x:f>
        <x:v>0.048780487804878314</x:v>
      </x:c>
      <x:c r="I17" s="53"/>
      <x:c r="J17" s="53"/>
    </x:row>
    <x:row r="18">
      <x:c r="B18" s="53"/>
      <x:c r="C18" s="52"/>
      <x:c r="D18" s="52"/>
      <x:c r="E18" s="52"/>
      <x:c r="F18" s="52"/>
      <x:c r="G18" s="52"/>
      <x:c r="H18" s="54"/>
      <x:c r="I18" s="53"/>
      <x:c r="J18" s="53"/>
    </x:row>
    <x:row r="19">
      <x:c r="B19" s="53"/>
      <x:c r="C19" s="52"/>
      <x:c r="D19" s="52"/>
      <x:c r="E19" s="52"/>
      <x:c r="F19" s="52"/>
      <x:c r="G19" s="52"/>
      <x:c r="H19" s="54"/>
      <x:c r="I19" s="53"/>
      <x:c r="J19" s="53"/>
    </x:row>
    <x:row r="20">
      <x:c r="B20" s="53" t="s">
        <x:v>213</x:v>
      </x:c>
      <x:c r="C20" s="57" t="n">
        <x:f>D20-Inputs!C99</x:f>
        <x:v>1.3020000000000005</x:v>
      </x:c>
      <x:c r="D20" s="61">
        <x:v>6.213</x:v>
      </x:c>
      <x:c r="E20" s="61">
        <x:v>1.624</x:v>
      </x:c>
      <x:c r="F20" s="61">
        <x:v>1.669</x:v>
      </x:c>
      <x:c r="G20" s="61">
        <x:v>1.475</x:v>
      </x:c>
      <x:c r="H20" s="54" t="n">
        <x:f>C20*(1+H37)</x:f>
        <x:v>1.3020000000000005</x:v>
      </x:c>
      <x:c r="I20" s="53"/>
      <x:c r="J20" s="53"/>
    </x:row>
    <x:row r="21">
      <x:c r="B21" s="65" t="s">
        <x:v>214</x:v>
      </x:c>
      <x:c r="C21" s="62" t="n">
        <x:f>C20</x:f>
        <x:v>1.3020000000000005</x:v>
      </x:c>
      <x:c r="D21" s="62" t="n">
        <x:f>D20</x:f>
        <x:v>6.213</x:v>
      </x:c>
      <x:c r="E21" s="62" t="n">
        <x:f>E20</x:f>
        <x:v>1.624</x:v>
      </x:c>
      <x:c r="F21" s="62" t="n">
        <x:f>F20</x:f>
        <x:v>1.669</x:v>
      </x:c>
      <x:c r="G21" s="62" t="n">
        <x:f>G20</x:f>
        <x:v>1.475</x:v>
      </x:c>
      <x:c r="H21" s="70" t="n">
        <x:f>H20</x:f>
        <x:v>1.3020000000000005</x:v>
      </x:c>
      <x:c r="I21" s="53"/>
      <x:c r="J21" s="53"/>
    </x:row>
    <x:row r="22">
      <x:c r="B22" s="53" t="s">
        <x:v>215</x:v>
      </x:c>
      <x:c r="C22" s="61">
        <x:v>0</x:v>
      </x:c>
      <x:c r="D22" s="61">
        <x:v>24.404</x:v>
      </x:c>
      <x:c r="E22" s="61">
        <x:v>13.02</x:v>
      </x:c>
      <x:c r="F22" s="61">
        <x:v>-1.962</x:v>
      </x:c>
      <x:c r="G22" s="61">
        <x:v>0.4</x:v>
      </x:c>
      <x:c r="H22" s="54" t="n">
        <x:f>C22</x:f>
        <x:v>0</x:v>
      </x:c>
      <x:c r="I22" s="53"/>
      <x:c r="J22" s="53"/>
    </x:row>
    <x:row r="23">
      <x:c r="B23" s="65" t="s">
        <x:v>216</x:v>
      </x:c>
      <x:c r="C23" s="62" t="n">
        <x:f>C15-C21+C22</x:f>
        <x:v>-1.2160000000000004</x:v>
      </x:c>
      <x:c r="D23" s="62" t="n">
        <x:f>D15-D21+D22</x:f>
        <x:v>18.625999999999998</x:v>
      </x:c>
      <x:c r="E23" s="62" t="n">
        <x:f>E15-E21+E22</x:f>
        <x:v>11.475999999999999</x:v>
      </x:c>
      <x:c r="F23" s="62" t="n">
        <x:f>F15-F21+F22</x:f>
        <x:v>-3.589</x:v>
      </x:c>
      <x:c r="G23" s="62" t="n">
        <x:f>G15-G21+G22</x:f>
        <x:v>-0.993</x:v>
      </x:c>
      <x:c r="H23" s="70" t="n">
        <x:f>H15-H21+H22</x:f>
        <x:v>-1.2160000000000004</x:v>
      </x:c>
      <x:c r="I23" s="53"/>
      <x:c r="J23" s="53"/>
    </x:row>
    <x:row r="24">
      <x:c r="B24" s="53" t="s">
        <x:v>149</x:v>
      </x:c>
      <x:c r="C24" s="56" t="n">
        <x:f>IFERROR(C23/C15,0)</x:f>
        <x:v>-14.139534883720932</x:v>
      </x:c>
      <x:c r="D24" s="56" t="n">
        <x:f>IFERROR(D23/D15,0)</x:f>
        <x:v>42.8183908045977</x:v>
      </x:c>
      <x:c r="E24" s="56" t="n">
        <x:f>IFERROR(E23/E15,0)</x:f>
        <x:v>143.45</x:v>
      </x:c>
      <x:c r="F24" s="56" t="n">
        <x:f>IFERROR(F23/F15,0)</x:f>
        <x:v>-85.45238095238095</x:v>
      </x:c>
      <x:c r="G24" s="56" t="n">
        <x:f>IFERROR(G23/G15,0)</x:f>
        <x:v>-12.109756097560975</x:v>
      </x:c>
      <x:c r="H24" s="69" t="n">
        <x:f>IFERROR(H23/H15,0)</x:f>
        <x:v>-14.139534883720932</x:v>
      </x:c>
      <x:c r="I24" s="53"/>
      <x:c r="J24" s="53"/>
    </x:row>
    <x:row r="25">
      <x:c r="B25" s="53" t="s">
        <x:v>150</x:v>
      </x:c>
      <x:c r="C25" s="52"/>
      <x:c r="D25" s="52"/>
      <x:c r="E25" s="52"/>
      <x:c r="F25" s="52"/>
      <x:c r="G25" s="52"/>
      <x:c r="H25" s="54" t="n">
        <x:f>(H24-C24)*10000</x:f>
        <x:v>0</x:v>
      </x:c>
      <x:c r="I25" s="53"/>
      <x:c r="J25" s="53"/>
    </x:row>
    <x:row r="26">
      <x:c r="B26" s="53"/>
      <x:c r="C26" s="52"/>
      <x:c r="D26" s="52"/>
      <x:c r="E26" s="52"/>
      <x:c r="F26" s="52"/>
      <x:c r="G26" s="52"/>
      <x:c r="H26" s="54"/>
      <x:c r="I26" s="53"/>
      <x:c r="J26" s="53"/>
    </x:row>
    <x:row r="27">
      <x:c r="B27" s="53" t="s">
        <x:v>217</x:v>
      </x:c>
      <x:c r="C27" s="61">
        <x:v>87.853</x:v>
      </x:c>
      <x:c r="D27" s="61">
        <x:v>87.853</x:v>
      </x:c>
      <x:c r="E27" s="61">
        <x:v>85.222</x:v>
      </x:c>
      <x:c r="F27" s="61">
        <x:v>76.317</x:v>
      </x:c>
      <x:c r="G27" s="61">
        <x:v>76.439</x:v>
      </x:c>
      <x:c r="H27" s="119" t="n">
        <x:f>G27+H38</x:f>
        <x:v>76.439</x:v>
      </x:c>
      <x:c r="I27" s="53"/>
      <x:c r="J27" s="53"/>
    </x:row>
    <x:row r="28">
      <x:c r="B28" s="53" t="s">
        <x:v>218</x:v>
      </x:c>
      <x:c r="C28" s="89"/>
      <x:c r="D28" s="89"/>
      <x:c r="E28" s="89"/>
      <x:c r="F28" s="89"/>
      <x:c r="G28" s="89"/>
      <x:c r="H28" s="120" t="n">
        <x:f>H27-C27</x:f>
        <x:v>-11.414000000000001</x:v>
      </x:c>
      <x:c r="I28" s="53"/>
      <x:c r="J28" s="53"/>
    </x:row>
    <x:row r="29">
      <x:c r="B29" s="53" t="s">
        <x:v>219</x:v>
      </x:c>
      <x:c r="C29" s="52"/>
      <x:c r="D29" s="52"/>
      <x:c r="E29" s="52"/>
      <x:c r="F29" s="52"/>
      <x:c r="G29" s="52"/>
      <x:c r="H29" s="119" t="n">
        <x:f>H27-G27</x:f>
        <x:v>0</x:v>
      </x:c>
      <x:c r="I29" s="53"/>
      <x:c r="J29" s="53"/>
    </x:row>
    <x:row r="30">
      <x:c r="B30" s="53" t="s">
        <x:v>220</x:v>
      </x:c>
      <x:c r="C30" s="61">
        <x:v>100</x:v>
      </x:c>
      <x:c r="D30" s="52"/>
      <x:c r="E30" s="52"/>
      <x:c r="F30" s="52"/>
      <x:c r="G30" s="52"/>
      <x:c r="H30" s="121">
        <x:v>100</x:v>
      </x:c>
      <x:c r="I30" s="53"/>
      <x:c r="J30" s="53"/>
    </x:row>
    <x:row r="31">
      <x:c r="B31" s="53" t="s">
        <x:v>221</x:v>
      </x:c>
      <x:c r="C31" s="56"/>
      <x:c r="D31" s="56"/>
      <x:c r="E31" s="56"/>
      <x:c r="F31" s="56"/>
      <x:c r="G31" s="56"/>
      <x:c r="H31" s="124" t="n">
        <x:f>H30/C30-1</x:f>
        <x:v>0</x:v>
      </x:c>
      <x:c r="I31" s="53"/>
      <x:c r="J31" s="53"/>
    </x:row>
    <x:row r="32">
      <x:c r="B32" s="53" t="s">
        <x:v>222</x:v>
      </x:c>
      <x:c r="C32" s="52"/>
      <x:c r="D32" s="52"/>
      <x:c r="E32" s="52"/>
      <x:c r="F32" s="52"/>
      <x:c r="G32" s="52"/>
      <x:c r="H32" s="119" t="str">
        <x:f>IF(COUNT(G30)=0,"n.a.",H30-G30)</x:f>
        <x:v>n.a.</x:v>
      </x:c>
      <x:c r="I32" s="53"/>
      <x:c r="J32" s="53"/>
    </x:row>
    <x:row r="33">
      <x:c r="B33" s="53" t="s">
        <x:v>223</x:v>
      </x:c>
      <x:c r="C33" s="61">
        <x:v>100</x:v>
      </x:c>
      <x:c r="D33" s="52"/>
      <x:c r="E33" s="52"/>
      <x:c r="F33" s="52"/>
      <x:c r="G33" s="52"/>
      <x:c r="H33" s="121">
        <x:v>100</x:v>
      </x:c>
      <x:c r="I33" s="53"/>
      <x:c r="J33" s="53"/>
    </x:row>
    <x:row r="34">
      <x:c r="B34" s="53" t="s">
        <x:v>224</x:v>
      </x:c>
      <x:c r="C34" s="56"/>
      <x:c r="D34" s="56"/>
      <x:c r="E34" s="56"/>
      <x:c r="F34" s="56"/>
      <x:c r="G34" s="56"/>
      <x:c r="H34" s="124" t="n">
        <x:f>H33/C33-1</x:f>
        <x:v>0</x:v>
      </x:c>
      <x:c r="I34" s="53"/>
      <x:c r="J34" s="53"/>
    </x:row>
    <x:row r="35">
      <x:c r="B35" s="53" t="s">
        <x:v>225</x:v>
      </x:c>
      <x:c r="C35" s="52"/>
      <x:c r="D35" s="52"/>
      <x:c r="E35" s="52"/>
      <x:c r="F35" s="52"/>
      <x:c r="G35" s="52"/>
      <x:c r="H35" s="119" t="str">
        <x:f>IF(COUNT(G33)=0,"n.a.",H33-G33)</x:f>
        <x:v>n.a.</x:v>
      </x:c>
      <x:c r="I35" s="53"/>
      <x:c r="J35" s="53"/>
    </x:row>
    <x:row r="36">
      <x:c r="B36" s="53"/>
      <x:c r="C36" s="52"/>
      <x:c r="D36" s="52"/>
      <x:c r="E36" s="52"/>
      <x:c r="F36" s="52"/>
      <x:c r="G36" s="52"/>
      <x:c r="H36" s="119"/>
      <x:c r="I36" s="53"/>
      <x:c r="J36" s="53"/>
    </x:row>
    <x:row r="37">
      <x:c r="B37" s="53" t="s">
        <x:v>226</x:v>
      </x:c>
      <x:c r="C37" s="56"/>
      <x:c r="D37" s="56"/>
      <x:c r="E37" s="56"/>
      <x:c r="F37" s="56"/>
      <x:c r="G37" s="56"/>
      <x:c r="H37" s="128">
        <x:v>0</x:v>
      </x:c>
      <x:c r="I37" s="53"/>
      <x:c r="J37" s="53"/>
    </x:row>
    <x:row r="38">
      <x:c r="B38" s="53" t="s">
        <x:v>227</x:v>
      </x:c>
      <x:c r="C38" s="52"/>
      <x:c r="D38" s="52"/>
      <x:c r="E38" s="52"/>
      <x:c r="F38" s="52"/>
      <x:c r="G38" s="52"/>
      <x:c r="H38" s="121">
        <x:v>0</x:v>
      </x:c>
      <x:c r="I38" s="53"/>
      <x:c r="J38" s="53"/>
    </x:row>
    <x:row r="39">
      <x:c r="B39" s="53"/>
      <x:c r="C39" s="52"/>
      <x:c r="D39" s="52"/>
      <x:c r="E39" s="52"/>
      <x:c r="F39" s="52"/>
      <x:c r="G39" s="52"/>
      <x:c r="H39" s="54"/>
      <x:c r="I39" s="53"/>
      <x:c r="J39" s="53"/>
    </x:row>
    <x:row r="40">
      <x:c r="B40" s="53"/>
      <x:c r="C40" s="52"/>
      <x:c r="D40" s="52"/>
      <x:c r="E40" s="52"/>
      <x:c r="F40" s="52"/>
      <x:c r="G40" s="52"/>
      <x:c r="H40" s="54"/>
      <x:c r="I40" s="53"/>
      <x:c r="J40" s="53"/>
    </x:row>
    <x:row r="41">
      <x:c r="B41" s="53"/>
      <x:c r="C41" s="52"/>
      <x:c r="D41" s="52"/>
      <x:c r="E41" s="52"/>
      <x:c r="F41" s="52"/>
      <x:c r="G41" s="52"/>
      <x:c r="H41" s="54"/>
      <x:c r="I41" s="53"/>
      <x:c r="J41" s="53"/>
    </x:row>
    <x:row r="42">
      <x:c r="B42" s="53"/>
      <x:c r="C42" s="52"/>
      <x:c r="D42" s="52"/>
      <x:c r="E42" s="52"/>
      <x:c r="F42" s="52"/>
      <x:c r="G42" s="52"/>
      <x:c r="H42" s="54"/>
      <x:c r="I42" s="53"/>
      <x:c r="J42" s="53"/>
    </x:row>
    <x:row r="43">
      <x:c r="B43" s="53"/>
      <x:c r="C43" s="52"/>
      <x:c r="D43" s="52"/>
      <x:c r="E43" s="52"/>
      <x:c r="F43" s="52"/>
      <x:c r="G43" s="52"/>
      <x:c r="H43" s="54"/>
      <x:c r="I43" s="53"/>
      <x:c r="J43" s="53"/>
    </x:row>
    <x:row r="44">
      <x:c r="B44" s="53"/>
      <x:c r="C44" s="52"/>
      <x:c r="D44" s="52"/>
      <x:c r="E44" s="52"/>
      <x:c r="F44" s="52"/>
      <x:c r="G44" s="52"/>
      <x:c r="H44" s="54"/>
      <x:c r="I44" s="53"/>
      <x:c r="J44" s="53"/>
    </x:row>
    <x:row r="45">
      <x:c r="B45" s="53"/>
      <x:c r="C45" s="52"/>
      <x:c r="D45" s="52"/>
      <x:c r="E45" s="52"/>
      <x:c r="F45" s="52"/>
      <x:c r="G45" s="52"/>
      <x:c r="H45" s="54"/>
      <x:c r="I45" s="53"/>
      <x:c r="J45" s="53"/>
    </x:row>
    <x:row r="46">
      <x:c r="B46" s="53"/>
      <x:c r="C46" s="52"/>
      <x:c r="D46" s="52"/>
      <x:c r="E46" s="52"/>
      <x:c r="F46" s="52"/>
      <x:c r="G46" s="52"/>
      <x:c r="H46" s="54"/>
      <x:c r="I46" s="53"/>
      <x:c r="J46" s="53"/>
    </x:row>
    <x:row r="47">
      <x:c r="B47" s="53"/>
      <x:c r="C47" s="52"/>
      <x:c r="D47" s="52"/>
      <x:c r="E47" s="52"/>
      <x:c r="F47" s="52"/>
      <x:c r="G47" s="52"/>
      <x:c r="H47" s="54"/>
      <x:c r="I47" s="53"/>
      <x:c r="J47" s="53"/>
    </x:row>
    <x:row r="48">
      <x:c r="B48" s="53"/>
      <x:c r="C48" s="52"/>
      <x:c r="D48" s="52"/>
      <x:c r="E48" s="52"/>
      <x:c r="F48" s="52"/>
      <x:c r="G48" s="52"/>
      <x:c r="H48" s="54"/>
      <x:c r="I48" s="53"/>
      <x:c r="J48" s="53"/>
    </x:row>
    <x:row r="49">
      <x:c r="B49" s="53"/>
      <x:c r="C49" s="52"/>
      <x:c r="D49" s="52"/>
      <x:c r="E49" s="52"/>
      <x:c r="F49" s="52"/>
      <x:c r="G49" s="52"/>
      <x:c r="H49" s="54"/>
      <x:c r="I49" s="53"/>
      <x:c r="J49" s="53"/>
    </x:row>
    <x:row r="50">
      <x:c r="B50" s="53"/>
      <x:c r="C50" s="52"/>
      <x:c r="D50" s="52"/>
      <x:c r="E50" s="52"/>
      <x:c r="F50" s="52"/>
      <x:c r="G50" s="52"/>
      <x:c r="H50" s="54"/>
      <x:c r="I50" s="53"/>
      <x:c r="J50" s="53"/>
    </x:row>
    <x:row r="51">
      <x:c r="B51" s="53"/>
      <x:c r="C51" s="52"/>
      <x:c r="D51" s="52"/>
      <x:c r="E51" s="52"/>
      <x:c r="F51" s="52"/>
      <x:c r="G51" s="52"/>
      <x:c r="H51" s="54"/>
      <x:c r="I51" s="53"/>
      <x:c r="J51" s="53"/>
    </x:row>
    <x:row r="52">
      <x:c r="B52" s="53"/>
      <x:c r="C52" s="52"/>
      <x:c r="D52" s="52"/>
      <x:c r="E52" s="52"/>
      <x:c r="F52" s="52"/>
      <x:c r="G52" s="52"/>
      <x:c r="H52" s="54"/>
      <x:c r="I52" s="53"/>
      <x:c r="J52" s="53"/>
    </x:row>
    <x:row r="53">
      <x:c r="B53" s="53"/>
      <x:c r="C53" s="52"/>
      <x:c r="D53" s="52"/>
      <x:c r="E53" s="52"/>
      <x:c r="F53" s="52"/>
      <x:c r="G53" s="52"/>
      <x:c r="H53" s="54"/>
      <x:c r="I53" s="53"/>
      <x:c r="J53" s="53"/>
    </x:row>
    <x:row r="54">
      <x:c r="B54" s="53"/>
      <x:c r="C54" s="52"/>
      <x:c r="D54" s="52"/>
      <x:c r="E54" s="52"/>
      <x:c r="F54" s="52"/>
      <x:c r="G54" s="52"/>
      <x:c r="H54" s="54"/>
      <x:c r="I54" s="53"/>
      <x:c r="J54" s="53"/>
    </x:row>
    <x:row r="55">
      <x:c r="B55" s="53"/>
      <x:c r="C55" s="52"/>
      <x:c r="D55" s="52"/>
      <x:c r="E55" s="52"/>
      <x:c r="F55" s="52"/>
      <x:c r="G55" s="52"/>
      <x:c r="H55" s="54"/>
      <x:c r="I55" s="53"/>
      <x:c r="J55" s="53"/>
    </x:row>
    <x:row r="56">
      <x:c r="B56" s="53"/>
      <x:c r="C56" s="52"/>
      <x:c r="D56" s="52"/>
      <x:c r="E56" s="52"/>
      <x:c r="F56" s="52"/>
      <x:c r="G56" s="52"/>
      <x:c r="H56" s="54"/>
      <x:c r="I56" s="53"/>
      <x:c r="J56" s="53"/>
    </x:row>
    <x:row r="57">
      <x:c r="B57" s="53"/>
      <x:c r="C57" s="52"/>
      <x:c r="D57" s="52"/>
      <x:c r="E57" s="52"/>
      <x:c r="F57" s="52"/>
      <x:c r="G57" s="52"/>
      <x:c r="H57" s="54"/>
      <x:c r="I57" s="53"/>
      <x:c r="J57" s="53"/>
    </x:row>
    <x:row r="58">
      <x:c r="B58" s="53"/>
      <x:c r="C58" s="52"/>
      <x:c r="D58" s="52"/>
      <x:c r="E58" s="52"/>
      <x:c r="F58" s="52"/>
      <x:c r="G58" s="52"/>
      <x:c r="H58" s="54"/>
      <x:c r="I58" s="53"/>
      <x:c r="J58" s="53"/>
    </x:row>
    <x:row r="59">
      <x:c r="B59" s="53"/>
      <x:c r="C59" s="52"/>
      <x:c r="D59" s="52"/>
      <x:c r="E59" s="52"/>
      <x:c r="F59" s="52"/>
      <x:c r="G59" s="52"/>
      <x:c r="H59" s="54"/>
      <x:c r="I59" s="53"/>
      <x:c r="J59" s="53"/>
    </x:row>
    <x:row r="60">
      <x:c r="B60" s="53"/>
      <x:c r="C60" s="52"/>
      <x:c r="D60" s="52"/>
      <x:c r="E60" s="52"/>
      <x:c r="F60" s="52"/>
      <x:c r="G60" s="52"/>
      <x:c r="H60" s="54"/>
      <x:c r="I60" s="53"/>
      <x:c r="J60" s="53"/>
    </x:row>
    <x:row r="61">
      <x:c r="B61" s="53"/>
      <x:c r="C61" s="52"/>
      <x:c r="D61" s="52"/>
      <x:c r="E61" s="52"/>
      <x:c r="F61" s="52"/>
      <x:c r="G61" s="52"/>
      <x:c r="H61" s="54"/>
      <x:c r="I61" s="53"/>
      <x:c r="J61" s="53" t="s">
        <x:v>82</x:v>
      </x:c>
    </x:row>
    <x:row r="62">
      <x:c r="B62" s="53"/>
      <x:c r="C62" s="52"/>
      <x:c r="D62" s="52"/>
      <x:c r="E62" s="52"/>
      <x:c r="F62" s="52"/>
      <x:c r="G62" s="52"/>
      <x:c r="H62" s="54"/>
      <x:c r="I62" s="53"/>
      <x:c r="J62" s="53"/>
    </x:row>
    <x:row r="63">
      <x:c r="B63" s="53"/>
      <x:c r="C63" s="52"/>
      <x:c r="D63" s="52"/>
      <x:c r="E63" s="52"/>
      <x:c r="F63" s="52"/>
      <x:c r="G63" s="52"/>
      <x:c r="H63" s="54"/>
      <x:c r="I63" s="53"/>
      <x:c r="J63" s="53"/>
    </x:row>
    <x:row r="64">
      <x:c r="B64" s="53"/>
      <x:c r="C64" s="52"/>
      <x:c r="D64" s="52"/>
      <x:c r="E64" s="52"/>
      <x:c r="F64" s="52"/>
      <x:c r="G64" s="52"/>
      <x:c r="H64" s="54"/>
      <x:c r="I64" s="53"/>
      <x:c r="J64" s="53"/>
    </x:row>
    <x:row r="65">
      <x:c r="B65" s="53"/>
      <x:c r="C65" s="52"/>
      <x:c r="D65" s="52"/>
      <x:c r="E65" s="52"/>
      <x:c r="F65" s="52"/>
      <x:c r="G65" s="52"/>
      <x:c r="H65" s="54"/>
      <x:c r="I65" s="53"/>
      <x:c r="J65" s="53"/>
    </x:row>
    <x:row r="66">
      <x:c r="B66" s="53"/>
      <x:c r="C66" s="52"/>
      <x:c r="D66" s="52"/>
      <x:c r="E66" s="52"/>
      <x:c r="F66" s="52"/>
      <x:c r="G66" s="52"/>
      <x:c r="H66" s="54"/>
      <x:c r="I66" s="53"/>
      <x:c r="J66" s="53"/>
    </x:row>
    <x:row r="67">
      <x:c r="B67" s="53"/>
      <x:c r="C67" s="52"/>
      <x:c r="D67" s="52"/>
      <x:c r="E67" s="52"/>
      <x:c r="F67" s="52"/>
      <x:c r="G67" s="52"/>
      <x:c r="H67" s="54"/>
      <x:c r="I67" s="53"/>
      <x:c r="J67" s="53"/>
    </x:row>
    <x:row r="68">
      <x:c r="B68" s="53"/>
      <x:c r="C68" s="52"/>
      <x:c r="D68" s="52"/>
      <x:c r="E68" s="52"/>
      <x:c r="F68" s="52"/>
      <x:c r="G68" s="52"/>
      <x:c r="H68" s="54"/>
      <x:c r="I68" s="53"/>
      <x:c r="J68" s="53"/>
    </x:row>
    <x:row r="69">
      <x:c r="B69" s="53"/>
      <x:c r="C69" s="52"/>
      <x:c r="D69" s="52"/>
      <x:c r="E69" s="52"/>
      <x:c r="F69" s="52"/>
      <x:c r="G69" s="52"/>
      <x:c r="H69" s="54"/>
      <x:c r="I69" s="53"/>
      <x:c r="J69" s="53"/>
    </x:row>
    <x:row r="70">
      <x:c r="B70" s="53"/>
      <x:c r="C70" s="52"/>
      <x:c r="D70" s="52"/>
      <x:c r="E70" s="52"/>
      <x:c r="F70" s="52"/>
      <x:c r="G70" s="52"/>
      <x:c r="H70" s="54"/>
      <x:c r="I70" s="53"/>
      <x:c r="J70" s="53"/>
    </x:row>
    <x:row r="71">
      <x:c r="B71" s="53"/>
      <x:c r="C71" s="52"/>
      <x:c r="D71" s="52"/>
      <x:c r="E71" s="52"/>
      <x:c r="F71" s="52"/>
      <x:c r="G71" s="52"/>
      <x:c r="H71" s="54"/>
      <x:c r="I71" s="53"/>
      <x:c r="J71" s="53"/>
    </x:row>
    <x:row r="72">
      <x:c r="B72" s="53"/>
      <x:c r="C72" s="52"/>
      <x:c r="D72" s="52"/>
      <x:c r="E72" s="52"/>
      <x:c r="F72" s="52"/>
      <x:c r="G72" s="52"/>
      <x:c r="H72" s="54"/>
      <x:c r="I72" s="53"/>
      <x:c r="J72" s="53"/>
    </x:row>
    <x:row r="73">
      <x:c r="B73" s="53"/>
      <x:c r="C73" s="52"/>
      <x:c r="D73" s="52"/>
      <x:c r="E73" s="52"/>
      <x:c r="F73" s="52"/>
      <x:c r="G73" s="52"/>
      <x:c r="H73" s="54"/>
      <x:c r="I73" s="53"/>
      <x:c r="J73" s="53"/>
    </x:row>
    <x:row r="74">
      <x:c r="B74" s="53"/>
      <x:c r="C74" s="52"/>
      <x:c r="D74" s="52"/>
      <x:c r="E74" s="52"/>
      <x:c r="F74" s="52"/>
      <x:c r="G74" s="52"/>
      <x:c r="H74" s="54"/>
      <x:c r="I74" s="53"/>
      <x:c r="J74" s="53"/>
    </x:row>
    <x:row r="75">
      <x:c r="B75" s="53"/>
      <x:c r="C75" s="52"/>
      <x:c r="D75" s="52"/>
      <x:c r="E75" s="52"/>
      <x:c r="F75" s="52"/>
      <x:c r="G75" s="52"/>
      <x:c r="H75" s="54"/>
      <x:c r="I75" s="53"/>
      <x:c r="J75" s="53"/>
    </x:row>
    <x:row r="76">
      <x:c r="B76" s="53"/>
      <x:c r="C76" s="52"/>
      <x:c r="D76" s="52"/>
      <x:c r="E76" s="52"/>
      <x:c r="F76" s="52"/>
      <x:c r="G76" s="52"/>
      <x:c r="H76" s="54"/>
      <x:c r="I76" s="53"/>
      <x:c r="J76" s="53"/>
    </x:row>
    <x:row r="77">
      <x:c r="B77" s="53"/>
      <x:c r="C77" s="52"/>
      <x:c r="D77" s="52"/>
      <x:c r="E77" s="52"/>
      <x:c r="F77" s="52"/>
      <x:c r="G77" s="52"/>
      <x:c r="H77" s="54"/>
      <x:c r="I77" s="53"/>
      <x:c r="J77" s="53"/>
    </x:row>
    <x:row r="78">
      <x:c r="B78" s="53"/>
      <x:c r="C78" s="52"/>
      <x:c r="D78" s="52"/>
      <x:c r="E78" s="52"/>
      <x:c r="F78" s="52"/>
      <x:c r="G78" s="52"/>
      <x:c r="H78" s="54"/>
      <x:c r="I78" s="53"/>
      <x:c r="J78" s="53"/>
    </x:row>
    <x:row r="79">
      <x:c r="B79" s="53"/>
      <x:c r="C79" s="52"/>
      <x:c r="D79" s="52"/>
      <x:c r="E79" s="52"/>
      <x:c r="F79" s="52"/>
      <x:c r="G79" s="52"/>
      <x:c r="H79" s="54"/>
      <x:c r="I79" s="53"/>
      <x:c r="J79" s="53"/>
    </x:row>
    <x:row r="80">
      <x:c r="B80" s="53"/>
      <x:c r="C80" s="52"/>
      <x:c r="D80" s="52"/>
      <x:c r="E80" s="52"/>
      <x:c r="F80" s="52"/>
      <x:c r="G80" s="52"/>
      <x:c r="H80" s="54"/>
      <x:c r="I80" s="53"/>
      <x:c r="J80" s="53"/>
    </x:row>
    <x:row r="81">
      <x:c r="B81" s="53"/>
      <x:c r="C81" s="52"/>
      <x:c r="D81" s="52"/>
      <x:c r="E81" s="52"/>
      <x:c r="F81" s="52"/>
      <x:c r="G81" s="52"/>
      <x:c r="H81" s="54"/>
      <x:c r="I81" s="53"/>
      <x:c r="J81" s="53"/>
    </x:row>
    <x:row r="82">
      <x:c r="B82" s="53"/>
      <x:c r="C82" s="52"/>
      <x:c r="D82" s="52"/>
      <x:c r="E82" s="52"/>
      <x:c r="F82" s="52"/>
      <x:c r="G82" s="52"/>
      <x:c r="H82" s="54"/>
      <x:c r="I82" s="53"/>
      <x:c r="J82" s="53"/>
    </x:row>
    <x:row r="83">
      <x:c r="B83" s="53"/>
      <x:c r="C83" s="52"/>
      <x:c r="D83" s="52"/>
      <x:c r="E83" s="52"/>
      <x:c r="F83" s="52"/>
      <x:c r="G83" s="52"/>
      <x:c r="H83" s="54"/>
      <x:c r="I83" s="53"/>
      <x:c r="J83" s="53"/>
    </x:row>
    <x:row r="84">
      <x:c r="B84" s="53"/>
      <x:c r="C84" s="52"/>
      <x:c r="D84" s="52"/>
      <x:c r="E84" s="52"/>
      <x:c r="F84" s="52"/>
      <x:c r="G84" s="52"/>
      <x:c r="H84" s="54"/>
      <x:c r="I84" s="53"/>
      <x:c r="J84" s="53"/>
    </x:row>
    <x:row r="85">
      <x:c r="B85" s="53"/>
      <x:c r="C85" s="52"/>
      <x:c r="D85" s="52"/>
      <x:c r="E85" s="52"/>
      <x:c r="F85" s="52"/>
      <x:c r="G85" s="52"/>
      <x:c r="H85" s="54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54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54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54"/>
      <x:c r="I88" s="53"/>
      <x:c r="J88" s="53"/>
    </x:row>
    <x:row r="89">
      <x:c r="B89" s="53"/>
      <x:c r="C89" s="52"/>
      <x:c r="D89" s="52"/>
      <x:c r="E89" s="52"/>
      <x:c r="F89" s="52"/>
      <x:c r="G89" s="52"/>
      <x:c r="H89" s="54"/>
      <x:c r="I89" s="53"/>
      <x:c r="J89" s="53"/>
    </x:row>
    <x:row r="90">
      <x:c r="B90" s="53"/>
      <x:c r="C90" s="52"/>
      <x:c r="D90" s="52"/>
      <x:c r="E90" s="52"/>
      <x:c r="F90" s="52"/>
      <x:c r="G90" s="52"/>
      <x:c r="H90" s="54"/>
      <x:c r="I90" s="53"/>
      <x:c r="J90" s="53"/>
    </x:row>
    <x:row r="91">
      <x:c r="B91" s="53"/>
      <x:c r="C91" s="52"/>
      <x:c r="D91" s="52"/>
      <x:c r="E91" s="52"/>
      <x:c r="F91" s="52"/>
      <x:c r="G91" s="52"/>
      <x:c r="H91" s="54"/>
      <x:c r="I91" s="53"/>
      <x:c r="J91" s="53"/>
    </x:row>
    <x:row r="92">
      <x:c r="B92" s="53"/>
      <x:c r="C92" s="52"/>
      <x:c r="D92" s="52"/>
      <x:c r="E92" s="52"/>
      <x:c r="F92" s="52"/>
      <x:c r="G92" s="52"/>
      <x:c r="H92" s="54"/>
      <x:c r="I92" s="53"/>
      <x:c r="J92" s="53"/>
    </x:row>
    <x:row r="93">
      <x:c r="B93" s="53"/>
      <x:c r="C93" s="52"/>
      <x:c r="D93" s="52"/>
      <x:c r="E93" s="52"/>
      <x:c r="F93" s="52"/>
      <x:c r="G93" s="52"/>
      <x:c r="H93" s="54"/>
      <x:c r="I93" s="53"/>
      <x:c r="J93" s="53"/>
    </x:row>
    <x:row r="94">
      <x:c r="B94" s="53"/>
      <x:c r="C94" s="52"/>
      <x:c r="D94" s="52"/>
      <x:c r="E94" s="52"/>
      <x:c r="F94" s="52"/>
      <x:c r="G94" s="52"/>
      <x:c r="H94" s="54"/>
      <x:c r="I94" s="53"/>
      <x:c r="J94" s="53"/>
    </x:row>
    <x:row r="95">
      <x:c r="B95" s="53"/>
      <x:c r="C95" s="52"/>
      <x:c r="D95" s="52"/>
      <x:c r="E95" s="52"/>
      <x:c r="F95" s="52"/>
      <x:c r="G95" s="52"/>
      <x:c r="H95" s="54"/>
      <x:c r="I95" s="53"/>
      <x:c r="J95" s="53"/>
    </x:row>
    <x:row r="96">
      <x:c r="B96" s="53"/>
      <x:c r="C96" s="52"/>
      <x:c r="D96" s="52"/>
      <x:c r="E96" s="52"/>
      <x:c r="F96" s="52"/>
      <x:c r="G96" s="52"/>
      <x:c r="H96" s="54"/>
      <x:c r="I96" s="53"/>
      <x:c r="J96" s="53"/>
    </x:row>
    <x:row r="97">
      <x:c r="B97" s="53"/>
      <x:c r="C97" s="52"/>
      <x:c r="D97" s="52"/>
      <x:c r="E97" s="52"/>
      <x:c r="F97" s="52"/>
      <x:c r="G97" s="52"/>
      <x:c r="H97" s="54"/>
      <x:c r="I97" s="53"/>
      <x:c r="J97" s="53"/>
    </x:row>
    <x:row r="98">
      <x:c r="B98" s="53"/>
      <x:c r="C98" s="52"/>
      <x:c r="D98" s="52"/>
      <x:c r="E98" s="52"/>
      <x:c r="F98" s="52"/>
      <x:c r="G98" s="52"/>
      <x:c r="H98" s="54"/>
      <x:c r="I98" s="53"/>
      <x:c r="J98" s="53"/>
    </x:row>
    <x:row r="99">
      <x:c r="B99" s="53"/>
      <x:c r="C99" s="52"/>
      <x:c r="D99" s="52"/>
      <x:c r="E99" s="52"/>
      <x:c r="F99" s="52"/>
      <x:c r="G99" s="52"/>
      <x:c r="H99" s="54"/>
      <x:c r="I99" s="53"/>
      <x:c r="J99" s="53"/>
    </x:row>
    <x:row r="100">
      <x:c r="B100" s="53"/>
      <x:c r="C100" s="52"/>
      <x:c r="D100" s="52"/>
      <x:c r="E100" s="52"/>
      <x:c r="F100" s="52"/>
      <x:c r="G100" s="52"/>
      <x:c r="H100" s="54"/>
      <x:c r="I100" s="53"/>
      <x:c r="J100" s="53"/>
    </x:row>
    <x:row r="101">
      <x:c r="B101" s="53"/>
      <x:c r="C101" s="52"/>
      <x:c r="D101" s="52"/>
      <x:c r="E101" s="52"/>
      <x:c r="F101" s="52"/>
      <x:c r="G101" s="52"/>
      <x:c r="H101" s="54"/>
      <x:c r="I101" s="53"/>
      <x:c r="J101" s="53"/>
    </x:row>
    <x:row r="102">
      <x:c r="B102" s="53"/>
      <x:c r="C102" s="52"/>
      <x:c r="D102" s="52"/>
      <x:c r="E102" s="52"/>
      <x:c r="F102" s="52"/>
      <x:c r="G102" s="52"/>
      <x:c r="H102" s="54"/>
      <x:c r="I102" s="53"/>
      <x:c r="J102" s="53"/>
    </x:row>
    <x:row r="103">
      <x:c r="B103" s="53"/>
      <x:c r="C103" s="52"/>
      <x:c r="D103" s="52"/>
      <x:c r="E103" s="52"/>
      <x:c r="F103" s="52"/>
      <x:c r="G103" s="52"/>
      <x:c r="H103" s="54"/>
      <x:c r="I103" s="53"/>
      <x:c r="J103" s="53"/>
    </x:row>
    <x:row r="104">
      <x:c r="B104" s="53"/>
      <x:c r="C104" s="52"/>
      <x:c r="D104" s="52"/>
      <x:c r="E104" s="52"/>
      <x:c r="F104" s="52"/>
      <x:c r="G104" s="52"/>
      <x:c r="H104" s="54"/>
      <x:c r="I104" s="53"/>
      <x:c r="J104" s="53"/>
    </x:row>
    <x:row r="105">
      <x:c r="B105" s="53"/>
      <x:c r="C105" s="52"/>
      <x:c r="D105" s="52"/>
      <x:c r="E105" s="52"/>
      <x:c r="F105" s="52"/>
      <x:c r="G105" s="52"/>
      <x:c r="H105" s="54"/>
      <x:c r="I105" s="53"/>
      <x:c r="J105" s="53"/>
    </x:row>
    <x:row r="106">
      <x:c r="B106" s="53"/>
      <x:c r="C106" s="52"/>
      <x:c r="D106" s="52"/>
      <x:c r="E106" s="52"/>
      <x:c r="F106" s="52"/>
      <x:c r="G106" s="52"/>
      <x:c r="H106" s="54"/>
      <x:c r="I106" s="53"/>
      <x:c r="J106" s="53"/>
    </x:row>
    <x:row r="107">
      <x:c r="B107" s="53"/>
      <x:c r="C107" s="52"/>
      <x:c r="D107" s="52"/>
      <x:c r="E107" s="52"/>
      <x:c r="F107" s="52"/>
      <x:c r="G107" s="52"/>
      <x:c r="H107" s="54"/>
      <x:c r="I107" s="53"/>
      <x:c r="J107" s="53"/>
    </x:row>
    <x:row r="108">
      <x:c r="B108" s="53"/>
      <x:c r="C108" s="52"/>
      <x:c r="D108" s="52"/>
      <x:c r="E108" s="52"/>
      <x:c r="F108" s="52"/>
      <x:c r="G108" s="52"/>
      <x:c r="H108" s="54"/>
      <x:c r="I108" s="53"/>
      <x:c r="J108" s="53"/>
    </x:row>
    <x:row r="109">
      <x:c r="B109" s="53"/>
      <x:c r="C109" s="52"/>
      <x:c r="D109" s="52"/>
      <x:c r="E109" s="52"/>
      <x:c r="F109" s="52"/>
      <x:c r="G109" s="52"/>
      <x:c r="H109" s="54"/>
      <x:c r="I109" s="53"/>
      <x:c r="J109" s="53"/>
    </x:row>
    <x:row r="110">
      <x:c r="B110" s="53"/>
      <x:c r="C110" s="52"/>
      <x:c r="D110" s="52"/>
      <x:c r="E110" s="52"/>
      <x:c r="F110" s="52"/>
      <x:c r="G110" s="52"/>
      <x:c r="H110" s="54"/>
      <x:c r="I110" s="53"/>
      <x:c r="J110" s="53"/>
    </x:row>
    <x:row r="111">
      <x:c r="B111" s="53"/>
      <x:c r="C111" s="52"/>
      <x:c r="D111" s="52"/>
      <x:c r="E111" s="52"/>
      <x:c r="F111" s="52"/>
      <x:c r="G111" s="52"/>
      <x:c r="H111" s="54"/>
      <x:c r="I111" s="53"/>
      <x:c r="J111" s="53"/>
    </x:row>
    <x:row r="112">
      <x:c r="B112" s="53"/>
      <x:c r="C112" s="52"/>
      <x:c r="D112" s="52"/>
      <x:c r="E112" s="52"/>
      <x:c r="F112" s="52"/>
      <x:c r="G112" s="52"/>
      <x:c r="H112" s="54"/>
      <x:c r="I112" s="53"/>
      <x:c r="J112" s="53"/>
    </x:row>
    <x:row r="113">
      <x:c r="B113" s="53"/>
      <x:c r="C113" s="52"/>
      <x:c r="D113" s="52"/>
      <x:c r="E113" s="52"/>
      <x:c r="F113" s="52"/>
      <x:c r="G113" s="52"/>
      <x:c r="H113" s="54"/>
      <x:c r="I113" s="53"/>
      <x:c r="J113" s="53"/>
    </x:row>
    <x:row r="114">
      <x:c r="B114" s="53"/>
      <x:c r="C114" s="52"/>
      <x:c r="D114" s="52"/>
      <x:c r="E114" s="52"/>
      <x:c r="F114" s="52"/>
      <x:c r="G114" s="52"/>
      <x:c r="H114" s="54"/>
      <x:c r="I114" s="53"/>
      <x:c r="J114" s="53"/>
    </x:row>
    <x:row r="115">
      <x:c r="B115" s="53"/>
      <x:c r="C115" s="52"/>
      <x:c r="D115" s="52"/>
      <x:c r="E115" s="52"/>
      <x:c r="F115" s="52"/>
      <x:c r="G115" s="52"/>
      <x:c r="H115" s="54"/>
      <x:c r="I115" s="53"/>
      <x:c r="J115" s="53"/>
    </x:row>
    <x:row r="116">
      <x:c r="B116" s="53"/>
      <x:c r="C116" s="52"/>
      <x:c r="D116" s="52"/>
      <x:c r="E116" s="52"/>
      <x:c r="F116" s="52"/>
      <x:c r="G116" s="52"/>
      <x:c r="H116" s="54"/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54"/>
      <x:c r="I117" s="53"/>
      <x:c r="J117" s="53"/>
    </x:row>
    <x:row r="118">
      <x:c r="B118" s="53"/>
      <x:c r="C118" s="52"/>
      <x:c r="D118" s="52"/>
      <x:c r="E118" s="52"/>
      <x:c r="F118" s="52"/>
      <x:c r="G118" s="52"/>
      <x:c r="H118" s="54"/>
      <x:c r="I118" s="53"/>
      <x:c r="J118" s="53"/>
    </x:row>
    <x:row r="119">
      <x:c r="B119" s="53"/>
      <x:c r="C119" s="52"/>
      <x:c r="D119" s="52"/>
      <x:c r="E119" s="52"/>
      <x:c r="F119" s="52"/>
      <x:c r="G119" s="52"/>
      <x:c r="H119" s="54"/>
      <x:c r="I119" s="53"/>
      <x:c r="J119" s="53"/>
    </x:row>
    <x:row r="120">
      <x:c r="B120" s="53"/>
      <x:c r="C120" s="52"/>
      <x:c r="D120" s="52"/>
      <x:c r="E120" s="52"/>
      <x:c r="F120" s="52"/>
      <x:c r="G120" s="52"/>
      <x:c r="H120" s="54"/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54"/>
      <x:c r="I121" s="53"/>
      <x:c r="J121" s="53"/>
    </x:row>
    <x:row r="122">
      <x:c r="B122" s="53"/>
      <x:c r="C122" s="52"/>
      <x:c r="D122" s="52"/>
      <x:c r="E122" s="52"/>
      <x:c r="F122" s="52"/>
      <x:c r="G122" s="52"/>
      <x:c r="H122" s="54"/>
      <x:c r="I122" s="53"/>
      <x:c r="J122" s="53"/>
    </x:row>
    <x:row r="123">
      <x:c r="B123" s="53"/>
      <x:c r="C123" s="52"/>
      <x:c r="D123" s="52"/>
      <x:c r="E123" s="52"/>
      <x:c r="F123" s="52"/>
      <x:c r="G123" s="52"/>
      <x:c r="H123" s="54"/>
      <x:c r="I123" s="53"/>
      <x:c r="J123" s="53"/>
    </x:row>
    <x:row r="124">
      <x:c r="B124" s="53"/>
      <x:c r="C124" s="52"/>
      <x:c r="D124" s="52"/>
      <x:c r="E124" s="52"/>
      <x:c r="F124" s="52"/>
      <x:c r="G124" s="52"/>
      <x:c r="H124" s="54"/>
      <x:c r="I124" s="53"/>
      <x:c r="J124" s="53"/>
    </x:row>
    <x:row r="125">
      <x:c r="B125" s="53"/>
      <x:c r="C125" s="52"/>
      <x:c r="D125" s="52"/>
      <x:c r="E125" s="52"/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/>
      <x:c r="C127" s="52"/>
      <x:c r="D127" s="52"/>
      <x:c r="E127" s="52"/>
      <x:c r="F127" s="52"/>
      <x:c r="G127" s="52"/>
      <x:c r="H127" s="54"/>
      <x:c r="I127" s="53"/>
      <x:c r="J127" s="53"/>
    </x:row>
    <x:row r="128">
      <x:c r="B128" s="53"/>
      <x:c r="C128" s="52"/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3" customWidth="1"/>
    <x:col min="10" max="10" width="18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228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>
      <x:c r="B9" s="53"/>
      <x:c r="C9" s="52"/>
      <x:c r="D9" s="52"/>
      <x:c r="E9" s="52"/>
      <x:c r="F9" s="52"/>
      <x:c r="G9" s="52"/>
      <x:c r="H9" s="54"/>
      <x:c r="I9" s="53"/>
      <x:c r="J9" s="53"/>
    </x:row>
    <x:row r="10">
      <x:c r="B10" s="53" t="s">
        <x:v>229</x:v>
      </x:c>
      <x:c r="C10" s="61">
        <x:v>205.738</x:v>
      </x:c>
      <x:c r="D10" s="61">
        <x:v>2464.91</x:v>
      </x:c>
      <x:c r="E10" s="61">
        <x:v>198.052</x:v>
      </x:c>
      <x:c r="F10" s="61">
        <x:v>918.554</x:v>
      </x:c>
      <x:c r="G10" s="61">
        <x:v>1043.884</x:v>
      </x:c>
      <x:c r="H10" s="79" t="n">
        <x:f>'Revenue summary'!H22-H11-H13</x:f>
        <x:v>196.52288800000002</x:v>
      </x:c>
      <x:c r="I10" s="53"/>
      <x:c r="J10" s="53"/>
    </x:row>
    <x:row r="11">
      <x:c r="B11" s="53" t="s">
        <x:v>230</x:v>
      </x:c>
      <x:c r="C11" s="61">
        <x:v>65.465</x:v>
      </x:c>
      <x:c r="D11" s="61">
        <x:v>499.002</x:v>
      </x:c>
      <x:c r="E11" s="61">
        <x:v>72.897</x:v>
      </x:c>
      <x:c r="F11" s="61">
        <x:v>165.336</x:v>
      </x:c>
      <x:c r="G11" s="61">
        <x:v>161.209</x:v>
      </x:c>
      <x:c r="H11" s="54" t="n">
        <x:f>C11*(1+H57)</x:f>
        <x:v>62.388145</x:v>
      </x:c>
      <x:c r="I11" s="53"/>
      <x:c r="J11" s="53"/>
    </x:row>
    <x:row r="12">
      <x:c r="B12" s="53" t="s">
        <x:v>231</x:v>
      </x:c>
      <x:c r="C12" s="62" t="n">
        <x:f>SUM(C10:C11)</x:f>
        <x:v>271.203</x:v>
      </x:c>
      <x:c r="D12" s="62" t="n">
        <x:f>SUM(D10:D11)</x:f>
        <x:v>2963.912</x:v>
      </x:c>
      <x:c r="E12" s="62" t="n">
        <x:f>SUM(E10:E11)</x:f>
        <x:v>270.949</x:v>
      </x:c>
      <x:c r="F12" s="62" t="n">
        <x:f>SUM(F10:F11)</x:f>
        <x:v>1083.8899999999999</x:v>
      </x:c>
      <x:c r="G12" s="62" t="n">
        <x:f>SUM(G10:G11)</x:f>
        <x:v>1205.093</x:v>
      </x:c>
      <x:c r="H12" s="70" t="n">
        <x:f>SUM(H10:H11)</x:f>
        <x:v>258.91103300000003</x:v>
      </x:c>
      <x:c r="I12" s="53"/>
      <x:c r="J12" s="53"/>
    </x:row>
    <x:row r="13">
      <x:c r="B13" s="65" t="s">
        <x:v>232</x:v>
      </x:c>
      <x:c r="C13" s="83" t="n">
        <x:f>'Revenue summary'!C18</x:f>
        <x:v>0.08600000000000002</x:v>
      </x:c>
      <x:c r="D13" s="83" t="n">
        <x:f>'Revenue summary'!D18</x:f>
        <x:v>0.435</x:v>
      </x:c>
      <x:c r="E13" s="83" t="n">
        <x:f>'Revenue summary'!E18</x:f>
        <x:v>0.08</x:v>
      </x:c>
      <x:c r="F13" s="83" t="n">
        <x:f>'Revenue summary'!F18</x:f>
        <x:v>0.042</x:v>
      </x:c>
      <x:c r="G13" s="83" t="n">
        <x:f>'Revenue summary'!G18</x:f>
        <x:v>0.082</x:v>
      </x:c>
      <x:c r="H13" s="105" t="n">
        <x:f>'Revenue summary'!H18</x:f>
        <x:v>0.08600000000000002</x:v>
      </x:c>
      <x:c r="I13" s="53"/>
      <x:c r="J13" s="53"/>
    </x:row>
    <x:row r="14">
      <x:c r="B14" s="65" t="s">
        <x:v>48</x:v>
      </x:c>
      <x:c r="C14" s="62" t="n">
        <x:f>SUM(C12:C13)</x:f>
        <x:v>271.289</x:v>
      </x:c>
      <x:c r="D14" s="62" t="n">
        <x:f>SUM(D12:D13)</x:f>
        <x:v>2964.3469999999998</x:v>
      </x:c>
      <x:c r="E14" s="62" t="n">
        <x:f>SUM(E12:E13)</x:f>
        <x:v>271.029</x:v>
      </x:c>
      <x:c r="F14" s="62" t="n">
        <x:f>SUM(F12:F13)</x:f>
        <x:v>1083.9319999999998</x:v>
      </x:c>
      <x:c r="G14" s="62" t="n">
        <x:f>SUM(G12:G13)</x:f>
        <x:v>1205.1750000000002</x:v>
      </x:c>
      <x:c r="H14" s="70" t="n">
        <x:f>SUM(H12:H13)</x:f>
        <x:v>258.99703300000004</x:v>
      </x:c>
      <x:c r="I14" s="53"/>
      <x:c r="J14" s="53"/>
    </x:row>
    <x:row r="15">
      <x:c r="B15" s="53" t="s">
        <x:v>233</x:v>
      </x:c>
      <x:c r="C15" s="56"/>
      <x:c r="D15" s="56"/>
      <x:c r="E15" s="56"/>
      <x:c r="F15" s="56"/>
      <x:c r="G15" s="56"/>
      <x:c r="H15" s="69" t="n">
        <x:f>H14/C14-1</x:f>
        <x:v>-0.045309492828680686</x:v>
      </x:c>
      <x:c r="I15" s="53"/>
      <x:c r="J15" s="53"/>
    </x:row>
    <x:row r="16">
      <x:c r="B16" s="53" t="s">
        <x:v>234</x:v>
      </x:c>
      <x:c r="C16" s="56"/>
      <x:c r="D16" s="56"/>
      <x:c r="E16" s="56"/>
      <x:c r="F16" s="56"/>
      <x:c r="G16" s="56"/>
      <x:c r="H16" s="69" t="n">
        <x:f>H14/G14-1</x:f>
        <x:v>-0.7850959130416745</x:v>
      </x:c>
      <x:c r="I16" s="53"/>
      <x:c r="J16" s="53"/>
    </x:row>
    <x:row r="17">
      <x:c r="B17" s="53"/>
      <x:c r="C17" s="52"/>
      <x:c r="D17" s="52"/>
      <x:c r="E17" s="52"/>
      <x:c r="F17" s="52"/>
      <x:c r="G17" s="52"/>
      <x:c r="H17" s="54"/>
      <x:c r="I17" s="53"/>
      <x:c r="J17" s="53"/>
    </x:row>
    <x:row r="18">
      <x:c r="B18" s="53" t="s">
        <x:v>235</x:v>
      </x:c>
      <x:c r="C18" s="61">
        <x:v>262.983</x:v>
      </x:c>
      <x:c r="D18" s="61">
        <x:v>1507.993</x:v>
      </x:c>
      <x:c r="E18" s="61">
        <x:v>273.069</x:v>
      </x:c>
      <x:c r="F18" s="61">
        <x:v>481.277</x:v>
      </x:c>
      <x:c r="G18" s="61">
        <x:v>459.875</x:v>
      </x:c>
      <x:c r="H18" s="79" t="n">
        <x:f>'Segment - Mountain'!H45+'Segment - Lodging'!H59-H19-H20</x:f>
        <x:v>260.55662499999994</x:v>
      </x:c>
      <x:c r="I18" s="53"/>
      <x:c r="J18" s="53"/>
    </x:row>
    <x:row r="19">
      <x:c r="B19" s="53" t="s">
        <x:v>236</x:v>
      </x:c>
      <x:c r="C19" s="61">
        <x:v>25.824</x:v>
      </x:c>
      <x:c r="D19" s="61">
        <x:v>181.988</x:v>
      </x:c>
      <x:c r="E19" s="61">
        <x:v>28.234</x:v>
      </x:c>
      <x:c r="F19" s="61">
        <x:v>58.536</x:v>
      </x:c>
      <x:c r="G19" s="61">
        <x:v>56.701</x:v>
      </x:c>
      <x:c r="H19" s="54" t="n">
        <x:f>C19*(1+H58)</x:f>
        <x:v>22.85424</x:v>
      </x:c>
      <x:c r="I19" s="53"/>
      <x:c r="J19" s="53"/>
    </x:row>
    <x:row r="20">
      <x:c r="B20" s="53" t="s">
        <x:v>237</x:v>
      </x:c>
      <x:c r="C20" s="61">
        <x:v>106.306</x:v>
      </x:c>
      <x:c r="D20" s="61">
        <x:v>433.714</x:v>
      </x:c>
      <x:c r="E20" s="61">
        <x:v>110.424</x:v>
      </x:c>
      <x:c r="F20" s="61">
        <x:v>121.618</x:v>
      </x:c>
      <x:c r="G20" s="61">
        <x:v>102.559</x:v>
      </x:c>
      <x:c r="H20" s="54" t="n">
        <x:f>'Segment - Mountain'!H43+'Segment - Lodging'!H56</x:f>
        <x:v>101.78764999999997</x:v>
      </x:c>
      <x:c r="I20" s="53"/>
      <x:c r="J20" s="53"/>
    </x:row>
    <x:row r="21">
      <x:c r="B21" s="53" t="s">
        <x:v>238</x:v>
      </x:c>
      <x:c r="C21" s="62" t="n">
        <x:f>SUM(C18:C20)</x:f>
        <x:v>395.113</x:v>
      </x:c>
      <x:c r="D21" s="62" t="n">
        <x:f>SUM(D18:D20)</x:f>
        <x:v>2123.695</x:v>
      </x:c>
      <x:c r="E21" s="62" t="n">
        <x:f>SUM(E18:E20)</x:f>
        <x:v>411.727</x:v>
      </x:c>
      <x:c r="F21" s="62" t="n">
        <x:f>SUM(F18:F20)</x:f>
        <x:v>661.431</x:v>
      </x:c>
      <x:c r="G21" s="62" t="n">
        <x:f>SUM(G18:G20)</x:f>
        <x:v>619.135</x:v>
      </x:c>
      <x:c r="H21" s="70" t="n">
        <x:f>SUM(H18:H20)</x:f>
        <x:v>385.19851499999993</x:v>
      </x:c>
      <x:c r="I21" s="53"/>
      <x:c r="J21" s="53"/>
    </x:row>
    <x:row r="22">
      <x:c r="B22" s="53" t="s">
        <x:v>239</x:v>
      </x:c>
      <x:c r="C22" s="61">
        <x:v>1.302</x:v>
      </x:c>
      <x:c r="D22" s="61">
        <x:v>6.213</x:v>
      </x:c>
      <x:c r="E22" s="61">
        <x:v>1.624</x:v>
      </x:c>
      <x:c r="F22" s="61">
        <x:v>1.669</x:v>
      </x:c>
      <x:c r="G22" s="61">
        <x:v>1.475</x:v>
      </x:c>
      <x:c r="H22" s="79" t="n">
        <x:f>'Segment - Real Estate'!H21</x:f>
        <x:v>1.3020000000000005</x:v>
      </x:c>
      <x:c r="I22" s="53"/>
      <x:c r="J22" s="53"/>
    </x:row>
    <x:row r="23">
      <x:c r="B23" s="65" t="s">
        <x:v>240</x:v>
      </x:c>
      <x:c r="C23" s="62" t="n">
        <x:f>SUM(C21:C22)</x:f>
        <x:v>396.415</x:v>
      </x:c>
      <x:c r="D23" s="62" t="n">
        <x:f>SUM(D21:D22)</x:f>
        <x:v>2129.9080000000004</x:v>
      </x:c>
      <x:c r="E23" s="62" t="n">
        <x:f>SUM(E21:E22)</x:f>
        <x:v>413.351</x:v>
      </x:c>
      <x:c r="F23" s="62" t="n">
        <x:f>SUM(F21:F22)</x:f>
        <x:v>663.1</x:v>
      </x:c>
      <x:c r="G23" s="62" t="n">
        <x:f>SUM(G21:G22)</x:f>
        <x:v>620.61</x:v>
      </x:c>
      <x:c r="H23" s="70" t="n">
        <x:f>SUM(H21:H22)</x:f>
        <x:v>386.50051499999995</x:v>
      </x:c>
      <x:c r="I23" s="53"/>
      <x:c r="J23" s="53"/>
    </x:row>
    <x:row r="24">
      <x:c r="B24" s="53" t="s">
        <x:v>241</x:v>
      </x:c>
      <x:c r="C24" s="62" t="n">
        <x:f>C14-C23+C26+C30</x:f>
        <x:v>-124.76900000000003</x:v>
      </x:c>
      <x:c r="D24" s="62" t="n">
        <x:f>D14-D23+D26+D30</x:f>
        <x:v>862.7619999999994</x:v>
      </x:c>
      <x:c r="E24" s="62" t="n">
        <x:f>E14-E23+E26+E30</x:f>
        <x:v>-128.209</x:v>
      </x:c>
      <x:c r="F24" s="62" t="n">
        <x:f>F14-F23+F26+F30</x:f>
        <x:v>417.7079999999998</x:v>
      </x:c>
      <x:c r="G24" s="62" t="n">
        <x:f>G14-G23+G26+G30</x:f>
        <x:v>585.4230000000001</x:v>
      </x:c>
      <x:c r="H24" s="70" t="n">
        <x:f>H14-H23+H26+H30</x:f>
        <x:v>-127.1464819999999</x:v>
      </x:c>
      <x:c r="I24" s="53"/>
      <x:c r="J24" s="53"/>
    </x:row>
    <x:row r="25">
      <x:c r="B25" s="53" t="s">
        <x:v>242</x:v>
      </x:c>
      <x:c r="C25" s="61">
        <x:v>-77.079</x:v>
      </x:c>
      <x:c r="D25" s="61">
        <x:v>-296.437</x:v>
      </x:c>
      <x:c r="E25" s="61">
        <x:v>-73.117</x:v>
      </x:c>
      <x:c r="F25" s="61">
        <x:v>-74.35</x:v>
      </x:c>
      <x:c r="G25" s="61">
        <x:v>-77.219</x:v>
      </x:c>
      <x:c r="H25" s="54" t="n">
        <x:f>C25*(1+H59)</x:f>
        <x:v>-77.84979</x:v>
      </x:c>
      <x:c r="I25" s="53"/>
      <x:c r="J25" s="53"/>
    </x:row>
    <x:row r="26">
      <x:c r="B26" s="53" t="s">
        <x:v>243</x:v>
      </x:c>
      <x:c r="C26" s="61">
        <x:v>0</x:v>
      </x:c>
      <x:c r="D26" s="61">
        <x:v>24.404</x:v>
      </x:c>
      <x:c r="E26" s="61">
        <x:v>13.02</x:v>
      </x:c>
      <x:c r="F26" s="61">
        <x:v>-1.962</x:v>
      </x:c>
      <x:c r="G26" s="61">
        <x:v>0.4</x:v>
      </x:c>
      <x:c r="H26" s="79" t="n">
        <x:f>'Segment - Real Estate'!H22</x:f>
        <x:v>0</x:v>
      </x:c>
      <x:c r="I26" s="53"/>
      <x:c r="J26" s="53"/>
    </x:row>
    <x:row r="27">
      <x:c r="B27" s="53" t="s">
        <x:v>244</x:v>
      </x:c>
      <x:c r="C27" s="61">
        <x:v>-5.3</x:v>
      </x:c>
      <x:c r="D27" s="61">
        <x:v>-9.379</x:v>
      </x:c>
      <x:c r="E27" s="61">
        <x:v>-4.639</x:v>
      </x:c>
      <x:c r="F27" s="61">
        <x:v>3.7</x:v>
      </x:c>
      <x:c r="G27" s="61">
        <x:v>-13.5</x:v>
      </x:c>
      <x:c r="H27" s="54" t="n">
        <x:f>H62</x:f>
        <x:v>-4</x:v>
      </x:c>
      <x:c r="I27" s="53"/>
      <x:c r="J27" s="53"/>
    </x:row>
    <x:row r="28">
      <x:c r="B28" s="53" t="s">
        <x:v>245</x:v>
      </x:c>
      <x:c r="C28" s="61">
        <x:v>3.902</x:v>
      </x:c>
      <x:c r="D28" s="61">
        <x:v>6.933</x:v>
      </x:c>
      <x:c r="E28" s="61">
        <x:v>-2.763</x:v>
      </x:c>
      <x:c r="F28" s="61">
        <x:v>-3.172</x:v>
      </x:c>
      <x:c r="G28" s="61">
        <x:v>-0.118</x:v>
      </x:c>
      <x:c r="H28" s="54" t="n">
        <x:f>H63</x:f>
        <x:v>-1</x:v>
      </x:c>
      <x:c r="I28" s="53"/>
      <x:c r="J28" s="53"/>
    </x:row>
    <x:row r="29">
      <x:c r="B29" s="53" t="s">
        <x:v>246</x:v>
      </x:c>
      <x:c r="C29" s="62" t="n">
        <x:f>C14-C23+SUM(C25:C28)</x:f>
        <x:v>-203.603</x:v>
      </x:c>
      <x:c r="D29" s="62" t="n">
        <x:f>D14-D23+SUM(D25:D28)</x:f>
        <x:v>559.9599999999994</x:v>
      </x:c>
      <x:c r="E29" s="62" t="n">
        <x:f>E14-E23+SUM(E25:E28)</x:f>
        <x:v>-209.82100000000003</x:v>
      </x:c>
      <x:c r="F29" s="62" t="n">
        <x:f>F14-F23+SUM(F25:F28)</x:f>
        <x:v>345.0479999999998</x:v>
      </x:c>
      <x:c r="G29" s="62" t="n">
        <x:f>G14-G23+SUM(G25:G28)</x:f>
        <x:v>494.12800000000016</x:v>
      </x:c>
      <x:c r="H29" s="70" t="n">
        <x:f>H14-H23+SUM(H25:H28)</x:f>
        <x:v>-210.3532719999999</x:v>
      </x:c>
      <x:c r="I29" s="53"/>
      <x:c r="J29" s="53"/>
    </x:row>
    <x:row r="30">
      <x:c r="B30" s="53" t="s">
        <x:v>247</x:v>
      </x:c>
      <x:c r="C30" s="57" t="n">
        <x:f>'Segment - Mountain'!C46</x:f>
        <x:v>0.357</x:v>
      </x:c>
      <x:c r="D30" s="57" t="n">
        <x:f>'Segment - Mountain'!D46</x:f>
        <x:v>3.919</x:v>
      </x:c>
      <x:c r="E30" s="57" t="n">
        <x:f>'Segment - Mountain'!E46</x:f>
        <x:v>1.093</x:v>
      </x:c>
      <x:c r="F30" s="57" t="n">
        <x:f>'Segment - Mountain'!F46</x:f>
        <x:v>-1.162</x:v>
      </x:c>
      <x:c r="G30" s="57" t="n">
        <x:f>'Segment - Mountain'!G46</x:f>
        <x:v>0.458</x:v>
      </x:c>
      <x:c r="H30" s="79" t="n">
        <x:f>'Segment - Mountain'!H46</x:f>
        <x:v>0.357</x:v>
      </x:c>
      <x:c r="I30" s="53"/>
      <x:c r="J30" s="53"/>
    </x:row>
    <x:row r="31">
      <x:c r="B31" s="53" t="s">
        <x:v>248</x:v>
      </x:c>
      <x:c r="C31" s="61">
        <x:v>1.458</x:v>
      </x:c>
      <x:c r="D31" s="61">
        <x:v>10.126</x:v>
      </x:c>
      <x:c r="E31" s="61">
        <x:v>3.023</x:v>
      </x:c>
      <x:c r="F31" s="61">
        <x:v>3.525</x:v>
      </x:c>
      <x:c r="G31" s="61">
        <x:v>2.62</x:v>
      </x:c>
      <x:c r="H31" s="54" t="n">
        <x:f>C31*(1+H61)</x:f>
        <x:v>1.458</x:v>
      </x:c>
      <x:c r="I31" s="53"/>
      <x:c r="J31" s="53"/>
    </x:row>
    <x:row r="32">
      <x:c r="B32" s="53" t="s">
        <x:v>249</x:v>
      </x:c>
      <x:c r="C32" s="61">
        <x:v>-0.033</x:v>
      </x:c>
      <x:c r="D32" s="61">
        <x:v>0.02</x:v>
      </x:c>
      <x:c r="E32" s="61">
        <x:v>-0.079</x:v>
      </x:c>
      <x:c r="F32" s="61">
        <x:v>0.197</x:v>
      </x:c>
      <x:c r="G32" s="61">
        <x:v>-0.034</x:v>
      </x:c>
      <x:c r="H32" s="54" t="n">
        <x:f>C32</x:f>
        <x:v>-0.033</x:v>
      </x:c>
      <x:c r="I32" s="53"/>
      <x:c r="J32" s="53"/>
    </x:row>
    <x:row r="33">
      <x:c r="B33" s="53" t="s">
        <x:v>250</x:v>
      </x:c>
      <x:c r="C33" s="61">
        <x:v>-45.789</x:v>
      </x:c>
      <x:c r="D33" s="61">
        <x:v>-171.628</x:v>
      </x:c>
      <x:c r="E33" s="61">
        <x:v>-51.287</x:v>
      </x:c>
      <x:c r="F33" s="61">
        <x:v>-49.476</x:v>
      </x:c>
      <x:c r="G33" s="61">
        <x:v>-51.318</x:v>
      </x:c>
      <x:c r="H33" s="54" t="n">
        <x:f>C33*(1+H60)</x:f>
        <x:v>-53.11524</x:v>
      </x:c>
      <x:c r="I33" s="53"/>
      <x:c r="J33" s="53"/>
    </x:row>
    <x:row r="34">
      <x:c r="B34" s="53" t="s">
        <x:v>251</x:v>
      </x:c>
      <x:c r="C34" s="62" t="n">
        <x:f>SUM(C29:C33)</x:f>
        <x:v>-247.61</x:v>
      </x:c>
      <x:c r="D34" s="62" t="n">
        <x:f>SUM(D29:D33)</x:f>
        <x:v>402.3969999999993</x:v>
      </x:c>
      <x:c r="E34" s="62" t="n">
        <x:f>SUM(E29:E33)</x:f>
        <x:v>-257.071</x:v>
      </x:c>
      <x:c r="F34" s="62" t="n">
        <x:f>SUM(F29:F33)</x:f>
        <x:v>298.1319999999998</x:v>
      </x:c>
      <x:c r="G34" s="62" t="n">
        <x:f>SUM(G29:G33)</x:f>
        <x:v>445.8540000000002</x:v>
      </x:c>
      <x:c r="H34" s="70" t="n">
        <x:f>SUM(H29:H33)</x:f>
        <x:v>-261.6865119999999</x:v>
      </x:c>
      <x:c r="I34" s="53"/>
      <x:c r="J34" s="53"/>
    </x:row>
    <x:row r="35">
      <x:c r="B35" s="53" t="s">
        <x:v>252</x:v>
      </x:c>
      <x:c r="C35" s="61">
        <x:v>54.703</x:v>
      </x:c>
      <x:c r="D35" s="61">
        <x:v>-104.421</x:v>
      </x:c>
      <x:c r="E35" s="61">
        <x:v>60.615</x:v>
      </x:c>
      <x:c r="F35" s="61">
        <x:v>-72.287</x:v>
      </x:c>
      <x:c r="G35" s="61">
        <x:v>-105.631</x:v>
      </x:c>
      <x:c r="H35" s="54" t="n">
        <x:f>-H34*H56</x:f>
        <x:v>53.64573495999997</x:v>
      </x:c>
      <x:c r="I35" s="53"/>
      <x:c r="J35" s="53"/>
    </x:row>
    <x:row r="36">
      <x:c r="B36" s="53" t="s">
        <x:v>253</x:v>
      </x:c>
      <x:c r="C36" s="62" t="n">
        <x:f>SUM(C34:C35)</x:f>
        <x:v>-192.907</x:v>
      </x:c>
      <x:c r="D36" s="62" t="n">
        <x:f>SUM(D34:D35)</x:f>
        <x:v>297.9759999999993</x:v>
      </x:c>
      <x:c r="E36" s="62" t="n">
        <x:f>SUM(E34:E35)</x:f>
        <x:v>-196.45600000000002</x:v>
      </x:c>
      <x:c r="F36" s="62" t="n">
        <x:f>SUM(F34:F35)</x:f>
        <x:v>225.84499999999977</x:v>
      </x:c>
      <x:c r="G36" s="62" t="n">
        <x:f>SUM(G34:G35)</x:f>
        <x:v>340.2230000000002</x:v>
      </x:c>
      <x:c r="H36" s="70" t="n">
        <x:f>SUM(H34:H35)</x:f>
        <x:v>-208.0407770399999</x:v>
      </x:c>
      <x:c r="I36" s="53"/>
      <x:c r="J36" s="53"/>
    </x:row>
    <x:row r="37">
      <x:c r="B37" s="53" t="s">
        <x:v>254</x:v>
      </x:c>
      <x:c r="C37" s="61">
        <x:v>7.447</x:v>
      </x:c>
      <x:c r="D37" s="61">
        <x:v>-17.972</x:v>
      </x:c>
      <x:c r="E37" s="61">
        <x:v>9.704</x:v>
      </x:c>
      <x:c r="F37" s="61">
        <x:v>-15.838</x:v>
      </x:c>
      <x:c r="G37" s="61">
        <x:v>-25.788</x:v>
      </x:c>
      <x:c r="H37" s="54" t="n">
        <x:f>C37*(1+H64)</x:f>
        <x:v>7.447</x:v>
      </x:c>
      <x:c r="I37" s="53"/>
      <x:c r="J37" s="53"/>
    </x:row>
    <x:row r="38">
      <x:c r="B38" s="65" t="s">
        <x:v>255</x:v>
      </x:c>
      <x:c r="C38" s="62" t="n">
        <x:f>SUM(C36:C37)</x:f>
        <x:v>-185.46</x:v>
      </x:c>
      <x:c r="D38" s="62" t="n">
        <x:f>SUM(D36:D37)</x:f>
        <x:v>280.00399999999934</x:v>
      </x:c>
      <x:c r="E38" s="62" t="n">
        <x:f>SUM(E36:E37)</x:f>
        <x:v>-186.752</x:v>
      </x:c>
      <x:c r="F38" s="62" t="n">
        <x:f>SUM(F36:F37)</x:f>
        <x:v>210.00699999999978</x:v>
      </x:c>
      <x:c r="G38" s="62" t="n">
        <x:f>SUM(G36:G37)</x:f>
        <x:v>314.4350000000002</x:v>
      </x:c>
      <x:c r="H38" s="70" t="n">
        <x:f>SUM(H36:H37)</x:f>
        <x:v>-200.5937770399999</x:v>
      </x:c>
      <x:c r="I38" s="53"/>
      <x:c r="J38" s="53"/>
    </x:row>
    <x:row r="39">
      <x:c r="B39" s="53" t="s">
        <x:v>256</x:v>
      </x:c>
      <x:c r="C39" s="56" t="n">
        <x:f>IFERROR(C38/C14,0)</x:f>
        <x:v>-0.6836252114903295</x:v>
      </x:c>
      <x:c r="D39" s="56" t="n">
        <x:f>IFERROR(D38/D14,0)</x:f>
        <x:v>0.09445722784815656</x:v>
      </x:c>
      <x:c r="E39" s="56" t="n">
        <x:f>IFERROR(E38/E14,0)</x:f>
        <x:v>-0.6890480354500811</x:v>
      </x:c>
      <x:c r="F39" s="56" t="n">
        <x:f>IFERROR(F38/F14,0)</x:f>
        <x:v>0.1937455486137505</x:v>
      </x:c>
      <x:c r="G39" s="56" t="n">
        <x:f>IFERROR(G38/G14,0)</x:f>
        <x:v>0.26090401808865943</x:v>
      </x:c>
      <x:c r="H39" s="69" t="n">
        <x:f>IFERROR(H38/H14,0)</x:f>
        <x:v>-0.7745022200312228</x:v>
      </x:c>
      <x:c r="I39" s="53"/>
      <x:c r="J39" s="53"/>
    </x:row>
    <x:row r="40">
      <x:c r="B40" s="53" t="s">
        <x:v>257</x:v>
      </x:c>
      <x:c r="C40" s="57" t="n">
        <x:f>'Share Count'!C10</x:f>
        <x:v>36.524</x:v>
      </x:c>
      <x:c r="D40" s="57" t="n">
        <x:f>'Share Count'!D10</x:f>
        <x:v>37.155</x:v>
      </x:c>
      <x:c r="E40" s="57" t="n">
        <x:f>'Share Count'!E10</x:f>
        <x:v>35.91</x:v>
      </x:c>
      <x:c r="F40" s="57" t="n">
        <x:f>'Share Count'!F10</x:f>
        <x:v>35.753</x:v>
      </x:c>
      <x:c r="G40" s="57" t="n">
        <x:f>'Share Count'!G10</x:f>
        <x:v>35.633</x:v>
      </x:c>
      <x:c r="H40" s="79" t="n">
        <x:f>'Share Count'!H10</x:f>
        <x:v>35.633</x:v>
      </x:c>
      <x:c r="I40" s="53"/>
      <x:c r="J40" s="53"/>
    </x:row>
    <x:row r="41">
      <x:c r="B41" s="53" t="s">
        <x:v>258</x:v>
      </x:c>
      <x:c r="C41" s="57" t="n">
        <x:f>'Share Count'!C16</x:f>
        <x:v>36.524</x:v>
      </x:c>
      <x:c r="D41" s="57" t="n">
        <x:f>'Share Count'!D16</x:f>
        <x:v>37.204</x:v>
      </x:c>
      <x:c r="E41" s="57" t="n">
        <x:f>'Share Count'!E16</x:f>
        <x:v>35.91</x:v>
      </x:c>
      <x:c r="F41" s="57" t="n">
        <x:f>'Share Count'!F16</x:f>
        <x:v>35.783</x:v>
      </x:c>
      <x:c r="G41" s="57" t="n">
        <x:f>'Share Count'!G16</x:f>
        <x:v>35.686</x:v>
      </x:c>
      <x:c r="H41" s="79" t="n">
        <x:f>'Share Count'!H16</x:f>
        <x:v>35.633</x:v>
      </x:c>
      <x:c r="I41" s="53"/>
      <x:c r="J41" s="53"/>
    </x:row>
    <x:row r="42">
      <x:c r="B42" s="53" t="s">
        <x:v>259</x:v>
      </x:c>
      <x:c r="C42" s="101" t="n">
        <x:f>C38/C40</x:f>
        <x:v>-5.077757091227686</x:v>
      </x:c>
      <x:c r="D42" s="101" t="n">
        <x:f>D38/D40</x:f>
        <x:v>7.536105503969838</x:v>
      </x:c>
      <x:c r="E42" s="101" t="n">
        <x:f>E38/E40</x:f>
        <x:v>-5.20055694792537</x:v>
      </x:c>
      <x:c r="F42" s="101" t="n">
        <x:f>F38/F40</x:f>
        <x:v>5.873828769613732</x:v>
      </x:c>
      <x:c r="G42" s="101" t="n">
        <x:f>G38/G40</x:f>
        <x:v>8.824264024920724</x:v>
      </x:c>
      <x:c r="H42" s="93" t="n">
        <x:f>H38/H40</x:f>
        <x:v>-5.629438358824682</x:v>
      </x:c>
      <x:c r="I42" s="53"/>
      <x:c r="J42" s="53"/>
    </x:row>
    <x:row r="43">
      <x:c r="B43" s="53" t="s">
        <x:v>33</x:v>
      </x:c>
      <x:c r="C43" s="85" t="n">
        <x:f>C38/C41</x:f>
        <x:v>-5.077757091227686</x:v>
      </x:c>
      <x:c r="D43" s="85" t="n">
        <x:f>D38/D41</x:f>
        <x:v>7.526179980647225</x:v>
      </x:c>
      <x:c r="E43" s="85" t="n">
        <x:f>E38/E41</x:f>
        <x:v>-5.20055694792537</x:v>
      </x:c>
      <x:c r="F43" s="85" t="n">
        <x:f>F38/F41</x:f>
        <x:v>5.868904228264812</x:v>
      </x:c>
      <x:c r="G43" s="85" t="n">
        <x:f>G38/G41</x:f>
        <x:v>8.811158437482492</x:v>
      </x:c>
      <x:c r="H43" s="82" t="n">
        <x:f>H38/H41</x:f>
        <x:v>-5.629438358824682</x:v>
      </x:c>
      <x:c r="I43" s="53"/>
      <x:c r="J43" s="53"/>
    </x:row>
    <x:row r="44">
      <x:c r="B44" s="53" t="s">
        <x:v>260</x:v>
      </x:c>
      <x:c r="C44" s="52"/>
      <x:c r="D44" s="52"/>
      <x:c r="E44" s="52"/>
      <x:c r="F44" s="52"/>
      <x:c r="G44" s="52"/>
      <x:c r="H44" s="54"/>
      <x:c r="I44" s="53"/>
      <x:c r="J44" s="53"/>
    </x:row>
    <x:row r="45">
      <x:c r="B45" s="53" t="s">
        <x:v>261</x:v>
      </x:c>
      <x:c r="C45" s="61">
        <x:v>0</x:v>
      </x:c>
      <x:c r="D45" s="61">
        <x:v>0</x:v>
      </x:c>
      <x:c r="E45" s="61">
        <x:v>0</x:v>
      </x:c>
      <x:c r="F45" s="61">
        <x:v>0</x:v>
      </x:c>
      <x:c r="G45" s="61">
        <x:v>0</x:v>
      </x:c>
      <x:c r="H45" s="76">
        <x:v>0</x:v>
      </x:c>
      <x:c r="I45" s="53"/>
      <x:c r="J45" s="53"/>
    </x:row>
    <x:row r="46">
      <x:c r="B46" s="53" t="s">
        <x:v>262</x:v>
      </x:c>
      <x:c r="C46" s="61">
        <x:v>0</x:v>
      </x:c>
      <x:c r="D46" s="61">
        <x:v>0</x:v>
      </x:c>
      <x:c r="E46" s="61">
        <x:v>0</x:v>
      </x:c>
      <x:c r="F46" s="61">
        <x:v>0</x:v>
      </x:c>
      <x:c r="G46" s="61">
        <x:v>0</x:v>
      </x:c>
      <x:c r="H46" s="76">
        <x:v>0</x:v>
      </x:c>
      <x:c r="I46" s="53"/>
      <x:c r="J46" s="53"/>
    </x:row>
    <x:row r="47">
      <x:c r="B47" s="53" t="s">
        <x:v>263</x:v>
      </x:c>
      <x:c r="C47" s="61">
        <x:v>0</x:v>
      </x:c>
      <x:c r="D47" s="61">
        <x:v>0</x:v>
      </x:c>
      <x:c r="E47" s="61">
        <x:v>0</x:v>
      </x:c>
      <x:c r="F47" s="61">
        <x:v>0</x:v>
      </x:c>
      <x:c r="G47" s="61">
        <x:v>0</x:v>
      </x:c>
      <x:c r="H47" s="76">
        <x:v>0</x:v>
      </x:c>
      <x:c r="I47" s="53"/>
      <x:c r="J47" s="53"/>
    </x:row>
    <x:row r="48">
      <x:c r="B48" s="53" t="s">
        <x:v>264</x:v>
      </x:c>
      <x:c r="C48" s="61">
        <x:v>0</x:v>
      </x:c>
      <x:c r="D48" s="61">
        <x:v>0</x:v>
      </x:c>
      <x:c r="E48" s="61">
        <x:v>0</x:v>
      </x:c>
      <x:c r="F48" s="61">
        <x:v>0</x:v>
      </x:c>
      <x:c r="G48" s="61">
        <x:v>0</x:v>
      </x:c>
      <x:c r="H48" s="76">
        <x:v>0</x:v>
      </x:c>
      <x:c r="I48" s="53"/>
      <x:c r="J48" s="53"/>
    </x:row>
    <x:row r="49">
      <x:c r="B49" s="53" t="s">
        <x:v>265</x:v>
      </x:c>
      <x:c r="C49" s="61">
        <x:v>0</x:v>
      </x:c>
      <x:c r="D49" s="61">
        <x:v>0</x:v>
      </x:c>
      <x:c r="E49" s="61">
        <x:v>0</x:v>
      </x:c>
      <x:c r="F49" s="61">
        <x:v>0</x:v>
      </x:c>
      <x:c r="G49" s="61">
        <x:v>0</x:v>
      </x:c>
      <x:c r="H49" s="76">
        <x:v>0</x:v>
      </x:c>
      <x:c r="I49" s="53"/>
      <x:c r="J49" s="53"/>
    </x:row>
    <x:row r="50">
      <x:c r="B50" s="65" t="s">
        <x:v>266</x:v>
      </x:c>
      <x:c r="C50" s="62" t="n">
        <x:f>SUM(C38,C45:C49)</x:f>
        <x:v>-185.46</x:v>
      </x:c>
      <x:c r="D50" s="62" t="n">
        <x:f>SUM(D38,D45:D49)</x:f>
        <x:v>280.00399999999934</x:v>
      </x:c>
      <x:c r="E50" s="62" t="n">
        <x:f>SUM(E38,E45:E49)</x:f>
        <x:v>-186.752</x:v>
      </x:c>
      <x:c r="F50" s="62" t="n">
        <x:f>SUM(F38,F45:F49)</x:f>
        <x:v>210.00699999999978</x:v>
      </x:c>
      <x:c r="G50" s="62" t="n">
        <x:f>SUM(G38,G45:G49)</x:f>
        <x:v>314.4350000000002</x:v>
      </x:c>
      <x:c r="H50" s="70" t="n">
        <x:f>SUM(H38,H45:H49)</x:f>
        <x:v>-200.5937770399999</x:v>
      </x:c>
      <x:c r="I50" s="53"/>
      <x:c r="J50" s="53"/>
    </x:row>
    <x:row r="51">
      <x:c r="B51" s="65" t="s">
        <x:v>28</x:v>
      </x:c>
      <x:c r="C51" s="85" t="n">
        <x:f>C50/C41</x:f>
        <x:v>-5.077757091227686</x:v>
      </x:c>
      <x:c r="D51" s="85" t="n">
        <x:f>D50/D41</x:f>
        <x:v>7.526179980647225</x:v>
      </x:c>
      <x:c r="E51" s="85" t="n">
        <x:f>E50/E41</x:f>
        <x:v>-5.20055694792537</x:v>
      </x:c>
      <x:c r="F51" s="85" t="n">
        <x:f>F50/F41</x:f>
        <x:v>5.868904228264812</x:v>
      </x:c>
      <x:c r="G51" s="85" t="n">
        <x:f>G50/G41</x:f>
        <x:v>8.811158437482492</x:v>
      </x:c>
      <x:c r="H51" s="82" t="n">
        <x:f>H50/H41</x:f>
        <x:v>-5.629438358824682</x:v>
      </x:c>
      <x:c r="I51" s="53"/>
      <x:c r="J51" s="53"/>
    </x:row>
    <x:row r="52">
      <x:c r="B52" s="53" t="s">
        <x:v>267</x:v>
      </x:c>
      <x:c r="C52" s="52" t="n">
        <x:f>C43-C38/C41</x:f>
        <x:v>0</x:v>
      </x:c>
      <x:c r="D52" s="52" t="n">
        <x:f>D43-D38/D41</x:f>
        <x:v>0</x:v>
      </x:c>
      <x:c r="E52" s="52" t="n">
        <x:f>E43-E38/E41</x:f>
        <x:v>0</x:v>
      </x:c>
      <x:c r="F52" s="52" t="n">
        <x:f>F43-F38/F41</x:f>
        <x:v>0</x:v>
      </x:c>
      <x:c r="G52" s="52" t="n">
        <x:f>G43-G38/G41</x:f>
        <x:v>0</x:v>
      </x:c>
      <x:c r="H52" s="54" t="n">
        <x:f>H43-H38/H41</x:f>
        <x:v>0</x:v>
      </x:c>
      <x:c r="I52" s="53"/>
      <x:c r="J52" s="53"/>
    </x:row>
    <x:row r="53">
      <x:c r="B53" s="53" t="s">
        <x:v>268</x:v>
      </x:c>
      <x:c r="C53" s="57" t="n">
        <x:f>C43-Inputs!F11</x:f>
        <x:v>0.002242908772314145</x:v>
      </x:c>
      <x:c r="D53" s="52"/>
      <x:c r="E53" s="57" t="n">
        <x:f>E43-Inputs!F12</x:f>
        <x:v>-0.0005569479253697551</x:v>
      </x:c>
      <x:c r="F53" s="57" t="n">
        <x:f>F43-Inputs!F13</x:f>
        <x:v>-0.0010957717351880447</x:v>
      </x:c>
      <x:c r="G53" s="57" t="n">
        <x:f>G43-Inputs!F14</x:f>
        <x:v>0.0011584374824913368</x:v>
      </x:c>
      <x:c r="H53" s="54"/>
      <x:c r="I53" s="53"/>
      <x:c r="J53" s="53"/>
    </x:row>
    <x:row r="54">
      <x:c r="B54" s="53" t="s">
        <x:v>269</x:v>
      </x:c>
      <x:c r="C54" s="57" t="n">
        <x:f>C38-Inputs!C82</x:f>
        <x:v>0</x:v>
      </x:c>
      <x:c r="D54" s="57" t="n">
        <x:f>D38-Inputs!C83</x:f>
        <x:v>-6.821210263296962e-13</x:v>
      </x:c>
      <x:c r="E54" s="57" t="n">
        <x:f>E38-Inputs!C84</x:f>
        <x:v>0</x:v>
      </x:c>
      <x:c r="F54" s="52"/>
      <x:c r="G54" s="52"/>
      <x:c r="H54" s="54"/>
      <x:c r="I54" s="53"/>
      <x:c r="J54" s="53"/>
    </x:row>
    <x:row r="55">
      <x:c r="B55" s="53"/>
      <x:c r="C55" s="52"/>
      <x:c r="D55" s="52"/>
      <x:c r="E55" s="52"/>
      <x:c r="F55" s="52"/>
      <x:c r="G55" s="52"/>
      <x:c r="H55" s="54"/>
      <x:c r="I55" s="53"/>
      <x:c r="J55" s="53"/>
    </x:row>
    <x:row r="56">
      <x:c r="B56" s="53" t="s">
        <x:v>270</x:v>
      </x:c>
      <x:c r="C56" s="56"/>
      <x:c r="D56" s="56"/>
      <x:c r="E56" s="56"/>
      <x:c r="F56" s="56"/>
      <x:c r="G56" s="56"/>
      <x:c r="H56" s="59">
        <x:v>0.205</x:v>
      </x:c>
      <x:c r="I56" s="53"/>
      <x:c r="J56" s="53"/>
    </x:row>
    <x:row r="57">
      <x:c r="B57" s="53" t="s">
        <x:v>271</x:v>
      </x:c>
      <x:c r="C57" s="56"/>
      <x:c r="D57" s="56"/>
      <x:c r="E57" s="56"/>
      <x:c r="F57" s="56"/>
      <x:c r="G57" s="56"/>
      <x:c r="H57" s="59">
        <x:v>-0.047</x:v>
      </x:c>
      <x:c r="I57" s="53"/>
      <x:c r="J57" s="53"/>
    </x:row>
    <x:row r="58">
      <x:c r="B58" s="53" t="s">
        <x:v>272</x:v>
      </x:c>
      <x:c r="C58" s="56"/>
      <x:c r="D58" s="56"/>
      <x:c r="E58" s="56"/>
      <x:c r="F58" s="56"/>
      <x:c r="G58" s="56"/>
      <x:c r="H58" s="59">
        <x:v>-0.115</x:v>
      </x:c>
      <x:c r="I58" s="53"/>
      <x:c r="J58" s="53"/>
    </x:row>
    <x:row r="59">
      <x:c r="B59" s="53" t="s">
        <x:v>273</x:v>
      </x:c>
      <x:c r="C59" s="56"/>
      <x:c r="D59" s="56"/>
      <x:c r="E59" s="56"/>
      <x:c r="F59" s="56"/>
      <x:c r="G59" s="56"/>
      <x:c r="H59" s="59">
        <x:v>0.01</x:v>
      </x:c>
      <x:c r="I59" s="53"/>
      <x:c r="J59" s="53"/>
    </x:row>
    <x:row r="60">
      <x:c r="B60" s="53" t="s">
        <x:v>274</x:v>
      </x:c>
      <x:c r="C60" s="56"/>
      <x:c r="D60" s="56"/>
      <x:c r="E60" s="56"/>
      <x:c r="F60" s="56"/>
      <x:c r="G60" s="56"/>
      <x:c r="H60" s="59">
        <x:v>0.16</x:v>
      </x:c>
      <x:c r="I60" s="53"/>
      <x:c r="J60" s="53"/>
    </x:row>
    <x:row r="61">
      <x:c r="B61" s="53" t="s">
        <x:v>275</x:v>
      </x:c>
      <x:c r="C61" s="56"/>
      <x:c r="D61" s="56"/>
      <x:c r="E61" s="56"/>
      <x:c r="F61" s="56"/>
      <x:c r="G61" s="56"/>
      <x:c r="H61" s="59">
        <x:v>0</x:v>
      </x:c>
      <x:c r="I61" s="53"/>
      <x:c r="J61" s="53"/>
    </x:row>
    <x:row r="62">
      <x:c r="B62" s="53" t="s">
        <x:v>276</x:v>
      </x:c>
      <x:c r="C62" s="52"/>
      <x:c r="D62" s="52"/>
      <x:c r="E62" s="52"/>
      <x:c r="F62" s="52"/>
      <x:c r="G62" s="52"/>
      <x:c r="H62" s="76">
        <x:v>-4</x:v>
      </x:c>
      <x:c r="I62" s="53"/>
      <x:c r="J62" s="53"/>
    </x:row>
    <x:row r="63">
      <x:c r="B63" s="53" t="s">
        <x:v>277</x:v>
      </x:c>
      <x:c r="C63" s="52"/>
      <x:c r="D63" s="52"/>
      <x:c r="E63" s="52"/>
      <x:c r="F63" s="52"/>
      <x:c r="G63" s="52"/>
      <x:c r="H63" s="76">
        <x:v>-1</x:v>
      </x:c>
      <x:c r="I63" s="53"/>
      <x:c r="J63" s="53"/>
    </x:row>
    <x:row r="64">
      <x:c r="B64" s="53" t="s">
        <x:v>278</x:v>
      </x:c>
      <x:c r="C64" s="56"/>
      <x:c r="D64" s="56"/>
      <x:c r="E64" s="56"/>
      <x:c r="F64" s="56"/>
      <x:c r="G64" s="56"/>
      <x:c r="H64" s="59">
        <x:v>0</x:v>
      </x:c>
      <x:c r="I64" s="53"/>
      <x:c r="J64" s="53"/>
    </x:row>
    <x:row r="65">
      <x:c r="B65" s="53" t="s">
        <x:v>279</x:v>
      </x:c>
      <x:c r="C65" s="56"/>
      <x:c r="D65" s="56"/>
      <x:c r="E65" s="56"/>
      <x:c r="F65" s="56"/>
      <x:c r="G65" s="56"/>
      <x:c r="H65" s="59">
        <x:v>-0.025</x:v>
      </x:c>
      <x:c r="I65" s="53"/>
      <x:c r="J65" s="53"/>
    </x:row>
    <x:row r="66">
      <x:c r="B66" s="53"/>
      <x:c r="C66" s="52"/>
      <x:c r="D66" s="52"/>
      <x:c r="E66" s="52"/>
      <x:c r="F66" s="52"/>
      <x:c r="G66" s="52"/>
      <x:c r="H66" s="54"/>
      <x:c r="I66" s="53"/>
      <x:c r="J66" s="53"/>
    </x:row>
    <x:row r="67">
      <x:c r="B67" s="53"/>
      <x:c r="C67" s="52"/>
      <x:c r="D67" s="52"/>
      <x:c r="E67" s="52"/>
      <x:c r="F67" s="52"/>
      <x:c r="G67" s="52"/>
      <x:c r="H67" s="54"/>
      <x:c r="I67" s="53"/>
      <x:c r="J67" s="53"/>
    </x:row>
    <x:row r="68">
      <x:c r="B68" s="53"/>
      <x:c r="C68" s="52"/>
      <x:c r="D68" s="52"/>
      <x:c r="E68" s="52"/>
      <x:c r="F68" s="52"/>
      <x:c r="G68" s="52"/>
      <x:c r="H68" s="54"/>
      <x:c r="I68" s="53"/>
      <x:c r="J68" s="53"/>
    </x:row>
    <x:row r="69">
      <x:c r="B69" s="53"/>
      <x:c r="C69" s="52"/>
      <x:c r="D69" s="52"/>
      <x:c r="E69" s="52"/>
      <x:c r="F69" s="52"/>
      <x:c r="G69" s="52"/>
      <x:c r="H69" s="54"/>
      <x:c r="I69" s="53"/>
      <x:c r="J69" s="53"/>
    </x:row>
    <x:row r="70">
      <x:c r="B70" s="53"/>
      <x:c r="C70" s="52"/>
      <x:c r="D70" s="52"/>
      <x:c r="E70" s="52"/>
      <x:c r="F70" s="52"/>
      <x:c r="G70" s="52"/>
      <x:c r="H70" s="54"/>
      <x:c r="I70" s="53"/>
      <x:c r="J70" s="53"/>
    </x:row>
    <x:row r="71">
      <x:c r="B71" s="53"/>
      <x:c r="C71" s="52"/>
      <x:c r="D71" s="52"/>
      <x:c r="E71" s="52"/>
      <x:c r="F71" s="52"/>
      <x:c r="G71" s="52"/>
      <x:c r="H71" s="54"/>
      <x:c r="I71" s="53"/>
      <x:c r="J71" s="53"/>
    </x:row>
    <x:row r="72">
      <x:c r="B72" s="53"/>
      <x:c r="C72" s="52"/>
      <x:c r="D72" s="52"/>
      <x:c r="E72" s="52"/>
      <x:c r="F72" s="52"/>
      <x:c r="G72" s="52"/>
      <x:c r="H72" s="54"/>
      <x:c r="I72" s="53"/>
      <x:c r="J72" s="53"/>
    </x:row>
    <x:row r="73">
      <x:c r="B73" s="53"/>
      <x:c r="C73" s="52"/>
      <x:c r="D73" s="52"/>
      <x:c r="E73" s="52"/>
      <x:c r="F73" s="52"/>
      <x:c r="G73" s="52"/>
      <x:c r="H73" s="54"/>
      <x:c r="I73" s="53"/>
      <x:c r="J73" s="53"/>
    </x:row>
    <x:row r="74">
      <x:c r="B74" s="53"/>
      <x:c r="C74" s="52"/>
      <x:c r="D74" s="52"/>
      <x:c r="E74" s="52"/>
      <x:c r="F74" s="52"/>
      <x:c r="G74" s="52"/>
      <x:c r="H74" s="54"/>
      <x:c r="I74" s="53"/>
      <x:c r="J74" s="53"/>
    </x:row>
    <x:row r="75">
      <x:c r="B75" s="53"/>
      <x:c r="C75" s="52"/>
      <x:c r="D75" s="52"/>
      <x:c r="E75" s="52"/>
      <x:c r="F75" s="52"/>
      <x:c r="G75" s="52"/>
      <x:c r="H75" s="54"/>
      <x:c r="I75" s="53"/>
      <x:c r="J75" s="53"/>
    </x:row>
    <x:row r="76">
      <x:c r="B76" s="53"/>
      <x:c r="C76" s="52"/>
      <x:c r="D76" s="52"/>
      <x:c r="E76" s="52"/>
      <x:c r="F76" s="52"/>
      <x:c r="G76" s="52"/>
      <x:c r="H76" s="54"/>
      <x:c r="I76" s="53"/>
      <x:c r="J76" s="53"/>
    </x:row>
    <x:row r="77">
      <x:c r="B77" s="53"/>
      <x:c r="C77" s="52"/>
      <x:c r="D77" s="52"/>
      <x:c r="E77" s="52"/>
      <x:c r="F77" s="52"/>
      <x:c r="G77" s="52"/>
      <x:c r="H77" s="54"/>
      <x:c r="I77" s="53"/>
      <x:c r="J77" s="53"/>
    </x:row>
    <x:row r="78">
      <x:c r="B78" s="53"/>
      <x:c r="C78" s="52"/>
      <x:c r="D78" s="52"/>
      <x:c r="E78" s="52"/>
      <x:c r="F78" s="52"/>
      <x:c r="G78" s="52"/>
      <x:c r="H78" s="54"/>
      <x:c r="I78" s="53"/>
      <x:c r="J78" s="53"/>
    </x:row>
    <x:row r="79">
      <x:c r="B79" s="53"/>
      <x:c r="C79" s="52"/>
      <x:c r="D79" s="52"/>
      <x:c r="E79" s="52"/>
      <x:c r="F79" s="52"/>
      <x:c r="G79" s="52"/>
      <x:c r="H79" s="54"/>
      <x:c r="I79" s="53"/>
      <x:c r="J79" s="53"/>
    </x:row>
    <x:row r="80">
      <x:c r="B80" s="53"/>
      <x:c r="C80" s="52"/>
      <x:c r="D80" s="52"/>
      <x:c r="E80" s="52"/>
      <x:c r="F80" s="52"/>
      <x:c r="G80" s="52"/>
      <x:c r="H80" s="54"/>
      <x:c r="I80" s="53"/>
      <x:c r="J80" s="53"/>
    </x:row>
    <x:row r="81">
      <x:c r="B81" s="53"/>
      <x:c r="C81" s="52"/>
      <x:c r="D81" s="52"/>
      <x:c r="E81" s="52"/>
      <x:c r="F81" s="52"/>
      <x:c r="G81" s="52"/>
      <x:c r="H81" s="54"/>
      <x:c r="I81" s="53"/>
      <x:c r="J81" s="53"/>
    </x:row>
    <x:row r="82">
      <x:c r="B82" s="53"/>
      <x:c r="C82" s="52"/>
      <x:c r="D82" s="52"/>
      <x:c r="E82" s="52"/>
      <x:c r="F82" s="52"/>
      <x:c r="G82" s="52"/>
      <x:c r="H82" s="54"/>
      <x:c r="I82" s="53"/>
      <x:c r="J82" s="53"/>
    </x:row>
    <x:row r="83">
      <x:c r="B83" s="53"/>
      <x:c r="C83" s="52"/>
      <x:c r="D83" s="52"/>
      <x:c r="E83" s="52"/>
      <x:c r="F83" s="52"/>
      <x:c r="G83" s="52"/>
      <x:c r="H83" s="54"/>
      <x:c r="I83" s="53"/>
      <x:c r="J83" s="53"/>
    </x:row>
    <x:row r="84">
      <x:c r="B84" s="53"/>
      <x:c r="C84" s="52"/>
      <x:c r="D84" s="52"/>
      <x:c r="E84" s="52"/>
      <x:c r="F84" s="52"/>
      <x:c r="G84" s="52"/>
      <x:c r="H84" s="54"/>
      <x:c r="I84" s="53"/>
      <x:c r="J84" s="53"/>
    </x:row>
    <x:row r="85">
      <x:c r="B85" s="53"/>
      <x:c r="C85" s="52"/>
      <x:c r="D85" s="52"/>
      <x:c r="E85" s="52"/>
      <x:c r="F85" s="52"/>
      <x:c r="G85" s="52"/>
      <x:c r="H85" s="54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54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54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54"/>
      <x:c r="I88" s="53"/>
      <x:c r="J88" s="53"/>
    </x:row>
    <x:row r="89">
      <x:c r="B89" s="53"/>
      <x:c r="C89" s="52"/>
      <x:c r="D89" s="52"/>
      <x:c r="E89" s="52"/>
      <x:c r="F89" s="52"/>
      <x:c r="G89" s="52"/>
      <x:c r="H89" s="54"/>
      <x:c r="I89" s="53"/>
      <x:c r="J89" s="53"/>
    </x:row>
    <x:row r="90">
      <x:c r="B90" s="53"/>
      <x:c r="C90" s="52"/>
      <x:c r="D90" s="52"/>
      <x:c r="E90" s="52"/>
      <x:c r="F90" s="52"/>
      <x:c r="G90" s="52"/>
      <x:c r="H90" s="54"/>
      <x:c r="I90" s="53"/>
      <x:c r="J90" s="53"/>
    </x:row>
    <x:row r="91">
      <x:c r="B91" s="53"/>
      <x:c r="C91" s="52"/>
      <x:c r="D91" s="52"/>
      <x:c r="E91" s="52"/>
      <x:c r="F91" s="52"/>
      <x:c r="G91" s="52"/>
      <x:c r="H91" s="54"/>
      <x:c r="I91" s="53"/>
      <x:c r="J91" s="53"/>
    </x:row>
    <x:row r="92">
      <x:c r="B92" s="53"/>
      <x:c r="C92" s="52"/>
      <x:c r="D92" s="52"/>
      <x:c r="E92" s="52"/>
      <x:c r="F92" s="52"/>
      <x:c r="G92" s="52"/>
      <x:c r="H92" s="54"/>
      <x:c r="I92" s="53"/>
      <x:c r="J92" s="53"/>
    </x:row>
    <x:row r="93">
      <x:c r="B93" s="53"/>
      <x:c r="C93" s="52"/>
      <x:c r="D93" s="52"/>
      <x:c r="E93" s="52"/>
      <x:c r="F93" s="52"/>
      <x:c r="G93" s="52"/>
      <x:c r="H93" s="54"/>
      <x:c r="I93" s="53"/>
      <x:c r="J93" s="53"/>
    </x:row>
    <x:row r="94">
      <x:c r="B94" s="53"/>
      <x:c r="C94" s="52"/>
      <x:c r="D94" s="52"/>
      <x:c r="E94" s="52"/>
      <x:c r="F94" s="52"/>
      <x:c r="G94" s="52"/>
      <x:c r="H94" s="54"/>
      <x:c r="I94" s="53"/>
      <x:c r="J94" s="53"/>
    </x:row>
    <x:row r="95">
      <x:c r="B95" s="53"/>
      <x:c r="C95" s="52"/>
      <x:c r="D95" s="52"/>
      <x:c r="E95" s="52"/>
      <x:c r="F95" s="52"/>
      <x:c r="G95" s="52"/>
      <x:c r="H95" s="54"/>
      <x:c r="I95" s="53"/>
      <x:c r="J95" s="53"/>
    </x:row>
    <x:row r="96">
      <x:c r="B96" s="53"/>
      <x:c r="C96" s="52"/>
      <x:c r="D96" s="52"/>
      <x:c r="E96" s="52"/>
      <x:c r="F96" s="52"/>
      <x:c r="G96" s="52"/>
      <x:c r="H96" s="54"/>
      <x:c r="I96" s="53"/>
      <x:c r="J96" s="53"/>
    </x:row>
    <x:row r="97">
      <x:c r="B97" s="53"/>
      <x:c r="C97" s="52"/>
      <x:c r="D97" s="52"/>
      <x:c r="E97" s="52"/>
      <x:c r="F97" s="52"/>
      <x:c r="G97" s="52"/>
      <x:c r="H97" s="54"/>
      <x:c r="I97" s="53"/>
      <x:c r="J97" s="53"/>
    </x:row>
    <x:row r="98">
      <x:c r="B98" s="53"/>
      <x:c r="C98" s="52"/>
      <x:c r="D98" s="52"/>
      <x:c r="E98" s="52"/>
      <x:c r="F98" s="52"/>
      <x:c r="G98" s="52"/>
      <x:c r="H98" s="54"/>
      <x:c r="I98" s="53"/>
      <x:c r="J98" s="53"/>
    </x:row>
    <x:row r="99">
      <x:c r="B99" s="53"/>
      <x:c r="C99" s="52"/>
      <x:c r="D99" s="52"/>
      <x:c r="E99" s="52"/>
      <x:c r="F99" s="52"/>
      <x:c r="G99" s="52"/>
      <x:c r="H99" s="54"/>
      <x:c r="I99" s="53"/>
      <x:c r="J99" s="53"/>
    </x:row>
    <x:row r="100">
      <x:c r="B100" s="53"/>
      <x:c r="C100" s="52"/>
      <x:c r="D100" s="52"/>
      <x:c r="E100" s="52"/>
      <x:c r="F100" s="52"/>
      <x:c r="G100" s="52"/>
      <x:c r="H100" s="54"/>
      <x:c r="I100" s="53"/>
      <x:c r="J100" s="53"/>
    </x:row>
    <x:row r="101">
      <x:c r="B101" s="53"/>
      <x:c r="C101" s="52"/>
      <x:c r="D101" s="52"/>
      <x:c r="E101" s="52"/>
      <x:c r="F101" s="52"/>
      <x:c r="G101" s="52"/>
      <x:c r="H101" s="54"/>
      <x:c r="I101" s="53"/>
      <x:c r="J101" s="53"/>
    </x:row>
    <x:row r="102">
      <x:c r="B102" s="53"/>
      <x:c r="C102" s="52"/>
      <x:c r="D102" s="52"/>
      <x:c r="E102" s="52"/>
      <x:c r="F102" s="52"/>
      <x:c r="G102" s="52"/>
      <x:c r="H102" s="54"/>
      <x:c r="I102" s="53"/>
      <x:c r="J102" s="53"/>
    </x:row>
    <x:row r="103">
      <x:c r="B103" s="53"/>
      <x:c r="C103" s="52"/>
      <x:c r="D103" s="52"/>
      <x:c r="E103" s="52"/>
      <x:c r="F103" s="52"/>
      <x:c r="G103" s="52"/>
      <x:c r="H103" s="54"/>
      <x:c r="I103" s="53"/>
      <x:c r="J103" s="53"/>
    </x:row>
    <x:row r="104">
      <x:c r="B104" s="53"/>
      <x:c r="C104" s="52"/>
      <x:c r="D104" s="52"/>
      <x:c r="E104" s="52"/>
      <x:c r="F104" s="52"/>
      <x:c r="G104" s="52"/>
      <x:c r="H104" s="54"/>
      <x:c r="I104" s="53"/>
      <x:c r="J104" s="53"/>
    </x:row>
    <x:row r="105">
      <x:c r="B105" s="53"/>
      <x:c r="C105" s="52"/>
      <x:c r="D105" s="52"/>
      <x:c r="E105" s="52"/>
      <x:c r="F105" s="52"/>
      <x:c r="G105" s="52"/>
      <x:c r="H105" s="54"/>
      <x:c r="I105" s="53"/>
      <x:c r="J105" s="53"/>
    </x:row>
    <x:row r="106">
      <x:c r="B106" s="53"/>
      <x:c r="C106" s="52"/>
      <x:c r="D106" s="52"/>
      <x:c r="E106" s="52"/>
      <x:c r="F106" s="52"/>
      <x:c r="G106" s="52"/>
      <x:c r="H106" s="54"/>
      <x:c r="I106" s="53"/>
      <x:c r="J106" s="53"/>
    </x:row>
    <x:row r="107">
      <x:c r="B107" s="53"/>
      <x:c r="C107" s="52"/>
      <x:c r="D107" s="52"/>
      <x:c r="E107" s="52"/>
      <x:c r="F107" s="52"/>
      <x:c r="G107" s="52"/>
      <x:c r="H107" s="54"/>
      <x:c r="I107" s="53"/>
      <x:c r="J107" s="53"/>
    </x:row>
    <x:row r="108">
      <x:c r="B108" s="53"/>
      <x:c r="C108" s="52"/>
      <x:c r="D108" s="52"/>
      <x:c r="E108" s="52"/>
      <x:c r="F108" s="52"/>
      <x:c r="G108" s="52"/>
      <x:c r="H108" s="54"/>
      <x:c r="I108" s="53"/>
      <x:c r="J108" s="53"/>
    </x:row>
    <x:row r="109">
      <x:c r="B109" s="53"/>
      <x:c r="C109" s="52"/>
      <x:c r="D109" s="52"/>
      <x:c r="E109" s="52"/>
      <x:c r="F109" s="52"/>
      <x:c r="G109" s="52"/>
      <x:c r="H109" s="54"/>
      <x:c r="I109" s="53"/>
      <x:c r="J109" s="53"/>
    </x:row>
    <x:row r="110">
      <x:c r="B110" s="53"/>
      <x:c r="C110" s="52"/>
      <x:c r="D110" s="52"/>
      <x:c r="E110" s="52"/>
      <x:c r="F110" s="52"/>
      <x:c r="G110" s="52"/>
      <x:c r="H110" s="54"/>
      <x:c r="I110" s="53"/>
      <x:c r="J110" s="53"/>
    </x:row>
    <x:row r="111">
      <x:c r="B111" s="53"/>
      <x:c r="C111" s="52"/>
      <x:c r="D111" s="52"/>
      <x:c r="E111" s="52"/>
      <x:c r="F111" s="52"/>
      <x:c r="G111" s="52"/>
      <x:c r="H111" s="54"/>
      <x:c r="I111" s="53"/>
      <x:c r="J111" s="53"/>
    </x:row>
    <x:row r="112">
      <x:c r="B112" s="53"/>
      <x:c r="C112" s="52"/>
      <x:c r="D112" s="52"/>
      <x:c r="E112" s="52"/>
      <x:c r="F112" s="52"/>
      <x:c r="G112" s="52"/>
      <x:c r="H112" s="54"/>
      <x:c r="I112" s="53"/>
      <x:c r="J112" s="53"/>
    </x:row>
    <x:row r="113">
      <x:c r="B113" s="53"/>
      <x:c r="C113" s="52"/>
      <x:c r="D113" s="52"/>
      <x:c r="E113" s="52"/>
      <x:c r="F113" s="52"/>
      <x:c r="G113" s="52"/>
      <x:c r="H113" s="54"/>
      <x:c r="I113" s="53"/>
      <x:c r="J113" s="53"/>
    </x:row>
    <x:row r="114">
      <x:c r="B114" s="53"/>
      <x:c r="C114" s="52"/>
      <x:c r="D114" s="52"/>
      <x:c r="E114" s="52"/>
      <x:c r="F114" s="52"/>
      <x:c r="G114" s="52"/>
      <x:c r="H114" s="54"/>
      <x:c r="I114" s="53"/>
      <x:c r="J114" s="53"/>
    </x:row>
    <x:row r="115">
      <x:c r="B115" s="53"/>
      <x:c r="C115" s="52"/>
      <x:c r="D115" s="52"/>
      <x:c r="E115" s="52"/>
      <x:c r="F115" s="52"/>
      <x:c r="G115" s="52"/>
      <x:c r="H115" s="54"/>
      <x:c r="I115" s="53"/>
      <x:c r="J115" s="53"/>
    </x:row>
    <x:row r="116">
      <x:c r="B116" s="53"/>
      <x:c r="C116" s="52"/>
      <x:c r="D116" s="52"/>
      <x:c r="E116" s="52"/>
      <x:c r="F116" s="52"/>
      <x:c r="G116" s="52"/>
      <x:c r="H116" s="54"/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54"/>
      <x:c r="I117" s="53"/>
      <x:c r="J117" s="53"/>
    </x:row>
    <x:row r="118">
      <x:c r="B118" s="53"/>
      <x:c r="C118" s="52"/>
      <x:c r="D118" s="52"/>
      <x:c r="E118" s="52"/>
      <x:c r="F118" s="52"/>
      <x:c r="G118" s="52"/>
      <x:c r="H118" s="54"/>
      <x:c r="I118" s="53"/>
      <x:c r="J118" s="53"/>
    </x:row>
    <x:row r="119">
      <x:c r="B119" s="53"/>
      <x:c r="C119" s="52"/>
      <x:c r="D119" s="52"/>
      <x:c r="E119" s="52"/>
      <x:c r="F119" s="52"/>
      <x:c r="G119" s="52"/>
      <x:c r="H119" s="54"/>
      <x:c r="I119" s="53"/>
      <x:c r="J119" s="53"/>
    </x:row>
    <x:row r="120">
      <x:c r="B120" s="53"/>
      <x:c r="C120" s="52"/>
      <x:c r="D120" s="52"/>
      <x:c r="E120" s="52"/>
      <x:c r="F120" s="52"/>
      <x:c r="G120" s="52"/>
      <x:c r="H120" s="54"/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54"/>
      <x:c r="I121" s="53"/>
      <x:c r="J121" s="53"/>
    </x:row>
    <x:row r="122">
      <x:c r="B122" s="53"/>
      <x:c r="C122" s="52"/>
      <x:c r="D122" s="52"/>
      <x:c r="E122" s="52"/>
      <x:c r="F122" s="52"/>
      <x:c r="G122" s="52"/>
      <x:c r="H122" s="54"/>
      <x:c r="I122" s="53"/>
      <x:c r="J122" s="53"/>
    </x:row>
    <x:row r="123">
      <x:c r="B123" s="53"/>
      <x:c r="C123" s="52"/>
      <x:c r="D123" s="52"/>
      <x:c r="E123" s="52"/>
      <x:c r="F123" s="52"/>
      <x:c r="G123" s="52"/>
      <x:c r="H123" s="54"/>
      <x:c r="I123" s="53"/>
      <x:c r="J123" s="53"/>
    </x:row>
    <x:row r="124">
      <x:c r="B124" s="53"/>
      <x:c r="C124" s="52"/>
      <x:c r="D124" s="52"/>
      <x:c r="E124" s="52"/>
      <x:c r="F124" s="52"/>
      <x:c r="G124" s="52"/>
      <x:c r="H124" s="54"/>
      <x:c r="I124" s="53"/>
      <x:c r="J124" s="53"/>
    </x:row>
    <x:row r="125">
      <x:c r="B125" s="53"/>
      <x:c r="C125" s="52"/>
      <x:c r="D125" s="52"/>
      <x:c r="E125" s="52"/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/>
      <x:c r="C127" s="52"/>
      <x:c r="D127" s="52"/>
      <x:c r="E127" s="52"/>
      <x:c r="F127" s="52"/>
      <x:c r="G127" s="52"/>
      <x:c r="H127" s="54"/>
      <x:c r="I127" s="53"/>
      <x:c r="J127" s="53"/>
    </x:row>
    <x:row r="128">
      <x:c r="B128" s="53"/>
      <x:c r="C128" s="52"/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3" customWidth="1"/>
    <x:col min="10" max="10" width="18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280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>
      <x:c r="B9" s="53"/>
      <x:c r="C9" s="52"/>
      <x:c r="D9" s="52"/>
      <x:c r="E9" s="52"/>
      <x:c r="F9" s="52"/>
      <x:c r="G9" s="52"/>
      <x:c r="H9" s="54"/>
      <x:c r="I9" s="53"/>
      <x:c r="J9" s="53"/>
    </x:row>
    <x:row r="10">
      <x:c r="B10" s="53" t="s">
        <x:v>281</x:v>
      </x:c>
      <x:c r="C10" s="52" t="n">
        <x:f>D10</x:f>
        <x:v>440.29</x:v>
      </x:c>
      <x:c r="D10" s="61">
        <x:v>440.29</x:v>
      </x:c>
      <x:c r="E10" s="61">
        <x:v>581.465</x:v>
      </x:c>
      <x:c r="F10" s="61">
        <x:v>384.737</x:v>
      </x:c>
      <x:c r="G10" s="61">
        <x:v>371.374</x:v>
      </x:c>
      <x:c r="H10" s="79" t="n">
        <x:f>'Cash Flow Statement'!H23-H11</x:f>
        <x:v>254.96787295999994</x:v>
      </x:c>
      <x:c r="I10" s="53"/>
      <x:c r="J10" s="53"/>
    </x:row>
    <x:row r="11">
      <x:c r="B11" s="53" t="s">
        <x:v>282</x:v>
      </x:c>
      <x:c r="C11" s="52" t="n">
        <x:f>D11</x:f>
        <x:v>16.129</x:v>
      </x:c>
      <x:c r="D11" s="61">
        <x:v>16.129</x:v>
      </x:c>
      <x:c r="E11" s="61">
        <x:v>19.12</x:v>
      </x:c>
      <x:c r="F11" s="61">
        <x:v>21.1</x:v>
      </x:c>
      <x:c r="G11" s="61">
        <x:v>15.946</x:v>
      </x:c>
      <x:c r="H11" s="54" t="n">
        <x:f>G11</x:f>
        <x:v>15.946</x:v>
      </x:c>
      <x:c r="I11" s="53"/>
      <x:c r="J11" s="53"/>
    </x:row>
    <x:row r="12">
      <x:c r="B12" s="53" t="s">
        <x:v>283</x:v>
      </x:c>
      <x:c r="C12" s="52" t="n">
        <x:f>D12</x:f>
        <x:v>382.37</x:v>
      </x:c>
      <x:c r="D12" s="61">
        <x:v>382.37</x:v>
      </x:c>
      <x:c r="E12" s="61">
        <x:v>97.53</x:v>
      </x:c>
      <x:c r="F12" s="61">
        <x:v>160.049</x:v>
      </x:c>
      <x:c r="G12" s="61">
        <x:v>356.917</x:v>
      </x:c>
      <x:c r="H12" s="54" t="n">
        <x:f>C12*(1+H50)</x:f>
        <x:v>378.5463</x:v>
      </x:c>
      <x:c r="I12" s="53"/>
      <x:c r="J12" s="53"/>
    </x:row>
    <x:row r="13">
      <x:c r="B13" s="53" t="s">
        <x:v>284</x:v>
      </x:c>
      <x:c r="C13" s="52" t="n">
        <x:f>D13</x:f>
        <x:v>117.178</x:v>
      </x:c>
      <x:c r="D13" s="61">
        <x:v>117.178</x:v>
      </x:c>
      <x:c r="E13" s="61">
        <x:v>154.378</x:v>
      </x:c>
      <x:c r="F13" s="61">
        <x:v>141.381</x:v>
      </x:c>
      <x:c r="G13" s="61">
        <x:v>129.069</x:v>
      </x:c>
      <x:c r="H13" s="54" t="n">
        <x:f>C13*(1+H51)</x:f>
        <x:v>121.86512</x:v>
      </x:c>
      <x:c r="I13" s="53"/>
      <x:c r="J13" s="53"/>
    </x:row>
    <x:row r="14">
      <x:c r="B14" s="53" t="s">
        <x:v>285</x:v>
      </x:c>
      <x:c r="C14" s="52" t="n">
        <x:f>D14</x:f>
        <x:v>93.823</x:v>
      </x:c>
      <x:c r="D14" s="61">
        <x:v>93.823</x:v>
      </x:c>
      <x:c r="E14" s="61">
        <x:v>195.115</x:v>
      </x:c>
      <x:c r="F14" s="61">
        <x:v>115.455</x:v>
      </x:c>
      <x:c r="G14" s="61">
        <x:v>78.916</x:v>
      </x:c>
      <x:c r="H14" s="54" t="n">
        <x:f>C14*(1+H52)</x:f>
        <x:v>93.823</x:v>
      </x:c>
      <x:c r="I14" s="53"/>
      <x:c r="J14" s="53"/>
    </x:row>
    <x:row r="15">
      <x:c r="B15" s="65" t="s">
        <x:v>286</x:v>
      </x:c>
      <x:c r="C15" s="62" t="n">
        <x:f>SUM(C10:C14)</x:f>
        <x:v>1049.79</x:v>
      </x:c>
      <x:c r="D15" s="62" t="n">
        <x:f>SUM(D10:D14)</x:f>
        <x:v>1049.79</x:v>
      </x:c>
      <x:c r="E15" s="62" t="n">
        <x:f>SUM(E10:E14)</x:f>
        <x:v>1047.608</x:v>
      </x:c>
      <x:c r="F15" s="62" t="n">
        <x:f>SUM(F10:F14)</x:f>
        <x:v>822.7220000000001</x:v>
      </x:c>
      <x:c r="G15" s="62" t="n">
        <x:f>SUM(G10:G14)</x:f>
        <x:v>952.222</x:v>
      </x:c>
      <x:c r="H15" s="70" t="n">
        <x:f>SUM(H10:H14)</x:f>
        <x:v>865.1482929599999</x:v>
      </x:c>
      <x:c r="I15" s="53"/>
      <x:c r="J15" s="53"/>
    </x:row>
    <x:row r="16">
      <x:c r="B16" s="53"/>
      <x:c r="C16" s="52"/>
      <x:c r="D16" s="52"/>
      <x:c r="E16" s="52"/>
      <x:c r="F16" s="52"/>
      <x:c r="G16" s="52"/>
      <x:c r="H16" s="54"/>
      <x:c r="I16" s="53"/>
      <x:c r="J16" s="53"/>
    </x:row>
    <x:row r="17">
      <x:c r="B17" s="53" t="s">
        <x:v>287</x:v>
      </x:c>
      <x:c r="C17" s="52" t="n">
        <x:f>D17</x:f>
        <x:v>2374.654</x:v>
      </x:c>
      <x:c r="D17" s="61">
        <x:v>2374.654</x:v>
      </x:c>
      <x:c r="E17" s="61">
        <x:v>2380.418</x:v>
      </x:c>
      <x:c r="F17" s="61">
        <x:v>2413.722</x:v>
      </x:c>
      <x:c r="G17" s="61">
        <x:v>2371.161</x:v>
      </x:c>
      <x:c r="H17" s="54" t="n">
        <x:f>C17*(1+H53)</x:f>
        <x:v>2339.03419</x:v>
      </x:c>
      <x:c r="I17" s="53"/>
      <x:c r="J17" s="53"/>
    </x:row>
    <x:row r="18">
      <x:c r="B18" s="53" t="s">
        <x:v>288</x:v>
      </x:c>
      <x:c r="C18" s="52" t="n">
        <x:f>D18</x:f>
        <x:v>87.853</x:v>
      </x:c>
      <x:c r="D18" s="61">
        <x:v>87.853</x:v>
      </x:c>
      <x:c r="E18" s="61">
        <x:v>85.222</x:v>
      </x:c>
      <x:c r="F18" s="61">
        <x:v>76.317</x:v>
      </x:c>
      <x:c r="G18" s="61">
        <x:v>76.439</x:v>
      </x:c>
      <x:c r="H18" s="79" t="n">
        <x:f>'Segment - Real Estate'!H27</x:f>
        <x:v>76.439</x:v>
      </x:c>
      <x:c r="I18" s="53"/>
      <x:c r="J18" s="53"/>
    </x:row>
    <x:row r="19">
      <x:c r="B19" s="53" t="s">
        <x:v>289</x:v>
      </x:c>
      <x:c r="C19" s="52" t="n">
        <x:f>D19</x:f>
        <x:v>1675.215</x:v>
      </x:c>
      <x:c r="D19" s="61">
        <x:v>1675.215</x:v>
      </x:c>
      <x:c r="E19" s="61">
        <x:v>1664.522</x:v>
      </x:c>
      <x:c r="F19" s="61">
        <x:v>1698.098</x:v>
      </x:c>
      <x:c r="G19" s="61">
        <x:v>1703.085</x:v>
      </x:c>
      <x:c r="H19" s="54" t="n">
        <x:f>C19*(1+H54)</x:f>
        <x:v>1675.215</x:v>
      </x:c>
      <x:c r="I19" s="53"/>
      <x:c r="J19" s="53"/>
    </x:row>
    <x:row r="20">
      <x:c r="B20" s="53" t="s">
        <x:v>290</x:v>
      </x:c>
      <x:c r="C20" s="52" t="n">
        <x:f>D20</x:f>
        <x:v>298.497</x:v>
      </x:c>
      <x:c r="D20" s="61">
        <x:v>298.497</x:v>
      </x:c>
      <x:c r="E20" s="61">
        <x:v>296.035</x:v>
      </x:c>
      <x:c r="F20" s="61">
        <x:v>300.084</x:v>
      </x:c>
      <x:c r="G20" s="61">
        <x:v>299.505</x:v>
      </x:c>
      <x:c r="H20" s="54" t="n">
        <x:f>G20</x:f>
        <x:v>299.505</x:v>
      </x:c>
      <x:c r="I20" s="53"/>
      <x:c r="J20" s="53"/>
    </x:row>
    <x:row r="21">
      <x:c r="B21" s="53" t="s">
        <x:v>291</x:v>
      </x:c>
      <x:c r="C21" s="52" t="n">
        <x:f>D21</x:f>
        <x:v>242.485</x:v>
      </x:c>
      <x:c r="D21" s="61">
        <x:v>242.485</x:v>
      </x:c>
      <x:c r="E21" s="61">
        <x:v>236.527</x:v>
      </x:c>
      <x:c r="F21" s="61">
        <x:v>237.117</x:v>
      </x:c>
      <x:c r="G21" s="61">
        <x:v>231.501</x:v>
      </x:c>
      <x:c r="H21" s="54" t="n">
        <x:f>G21</x:f>
        <x:v>231.501</x:v>
      </x:c>
      <x:c r="I21" s="53"/>
      <x:c r="J21" s="53"/>
    </x:row>
    <x:row r="22">
      <x:c r="B22" s="53" t="s">
        <x:v>292</x:v>
      </x:c>
      <x:c r="C22" s="52" t="n">
        <x:f>D22</x:f>
        <x:v>49.391</x:v>
      </x:c>
      <x:c r="D22" s="61">
        <x:v>49.391</x:v>
      </x:c>
      <x:c r="E22" s="61">
        <x:v>53.43</x:v>
      </x:c>
      <x:c r="F22" s="61">
        <x:v>51.942</x:v>
      </x:c>
      <x:c r="G22" s="61">
        <x:v>52.037</x:v>
      </x:c>
      <x:c r="H22" s="54" t="n">
        <x:f>G22</x:f>
        <x:v>52.037</x:v>
      </x:c>
      <x:c r="I22" s="53"/>
      <x:c r="J22" s="53"/>
    </x:row>
    <x:row r="23">
      <x:c r="B23" s="65" t="s">
        <x:v>293</x:v>
      </x:c>
      <x:c r="C23" s="62" t="n">
        <x:f>SUM(C15,C17:C22)</x:f>
        <x:v>5777.884999999999</x:v>
      </x:c>
      <x:c r="D23" s="62" t="n">
        <x:f>SUM(D15,D17:D22)</x:f>
        <x:v>5777.884999999999</x:v>
      </x:c>
      <x:c r="E23" s="62" t="n">
        <x:f>SUM(E15,E17:E22)</x:f>
        <x:v>5763.762000000001</x:v>
      </x:c>
      <x:c r="F23" s="62" t="n">
        <x:f>SUM(F15,F17:F22)</x:f>
        <x:v>5600.002</x:v>
      </x:c>
      <x:c r="G23" s="62" t="n">
        <x:f>SUM(G15,G17:G22)</x:f>
        <x:v>5685.95</x:v>
      </x:c>
      <x:c r="H23" s="70" t="n">
        <x:f>SUM(H15,H17:H22)</x:f>
        <x:v>5538.87948296</x:v>
      </x:c>
      <x:c r="I23" s="53"/>
      <x:c r="J23" s="53"/>
    </x:row>
    <x:row r="24">
      <x:c r="B24" s="53"/>
      <x:c r="C24" s="52"/>
      <x:c r="D24" s="52"/>
      <x:c r="E24" s="52"/>
      <x:c r="F24" s="52"/>
      <x:c r="G24" s="52"/>
      <x:c r="H24" s="54"/>
      <x:c r="I24" s="53"/>
      <x:c r="J24" s="53"/>
    </x:row>
    <x:row r="25">
      <x:c r="B25" s="53" t="s">
        <x:v>294</x:v>
      </x:c>
      <x:c r="C25" s="52" t="n">
        <x:f>D25</x:f>
        <x:v>1056.665</x:v>
      </x:c>
      <x:c r="D25" s="61">
        <x:v>1056.665</x:v>
      </x:c>
      <x:c r="E25" s="61">
        <x:v>1346.298</x:v>
      </x:c>
      <x:c r="F25" s="61">
        <x:v>1236.488</x:v>
      </x:c>
      <x:c r="G25" s="61">
        <x:v>894.951</x:v>
      </x:c>
      <x:c r="H25" s="54" t="n">
        <x:f>G25*(1+H58)</x:f>
        <x:v>859.15296</x:v>
      </x:c>
      <x:c r="I25" s="53"/>
      <x:c r="J25" s="53"/>
    </x:row>
    <x:row r="26">
      <x:c r="B26" s="53" t="s">
        <x:v>295</x:v>
      </x:c>
      <x:c r="C26" s="52" t="n">
        <x:f>D26</x:f>
        <x:v>11.452</x:v>
      </x:c>
      <x:c r="D26" s="61">
        <x:v>11.452</x:v>
      </x:c>
      <x:c r="E26" s="61">
        <x:v>0.923</x:v>
      </x:c>
      <x:c r="F26" s="61">
        <x:v>13.875</x:v>
      </x:c>
      <x:c r="G26" s="61">
        <x:v>76.241</x:v>
      </x:c>
      <x:c r="H26" s="54" t="n">
        <x:f>C26</x:f>
        <x:v>11.452</x:v>
      </x:c>
      <x:c r="I26" s="53"/>
      <x:c r="J26" s="53"/>
    </x:row>
    <x:row r="27">
      <x:c r="B27" s="53" t="s">
        <x:v>296</x:v>
      </x:c>
      <x:c r="C27" s="52" t="n">
        <x:f>D27</x:f>
        <x:v>599.509</x:v>
      </x:c>
      <x:c r="D27" s="61">
        <x:v>599.509</x:v>
      </x:c>
      <x:c r="E27" s="61">
        <x:v>589.744</x:v>
      </x:c>
      <x:c r="F27" s="61">
        <x:v>73.005</x:v>
      </x:c>
      <x:c r="G27" s="61">
        <x:v>73.512</x:v>
      </x:c>
      <x:c r="H27" s="54" t="n">
        <x:f>G27</x:f>
        <x:v>73.512</x:v>
      </x:c>
      <x:c r="I27" s="53"/>
      <x:c r="J27" s="53"/>
    </x:row>
    <x:row r="28">
      <x:c r="B28" s="65" t="s">
        <x:v>297</x:v>
      </x:c>
      <x:c r="C28" s="62" t="n">
        <x:f>SUM(C25:C27)</x:f>
        <x:v>1667.626</x:v>
      </x:c>
      <x:c r="D28" s="62" t="n">
        <x:f>SUM(D25:D27)</x:f>
        <x:v>1667.626</x:v>
      </x:c>
      <x:c r="E28" s="62" t="n">
        <x:f>SUM(E25:E27)</x:f>
        <x:v>1936.9650000000001</x:v>
      </x:c>
      <x:c r="F28" s="62" t="n">
        <x:f>SUM(F25:F27)</x:f>
        <x:v>1323.368</x:v>
      </x:c>
      <x:c r="G28" s="62" t="n">
        <x:f>SUM(G25:G27)</x:f>
        <x:v>1044.704</x:v>
      </x:c>
      <x:c r="H28" s="70" t="n">
        <x:f>H25+H26+H27</x:f>
        <x:v>944.1169600000001</x:v>
      </x:c>
      <x:c r="I28" s="53"/>
      <x:c r="J28" s="53"/>
    </x:row>
    <x:row r="29">
      <x:c r="B29" s="53"/>
      <x:c r="C29" s="52"/>
      <x:c r="D29" s="52"/>
      <x:c r="E29" s="52"/>
      <x:c r="F29" s="52"/>
      <x:c r="G29" s="52"/>
      <x:c r="H29" s="54"/>
      <x:c r="I29" s="53"/>
      <x:c r="J29" s="53"/>
    </x:row>
    <x:row r="30">
      <x:c r="B30" s="53" t="s">
        <x:v>298</x:v>
      </x:c>
      <x:c r="C30" s="52" t="n">
        <x:f>D30</x:f>
        <x:v>2594.765</x:v>
      </x:c>
      <x:c r="D30" s="61">
        <x:v>2594.765</x:v>
      </x:c>
      <x:c r="E30" s="61">
        <x:v>2583.298</x:v>
      </x:c>
      <x:c r="F30" s="61">
        <x:v>2857.753</x:v>
      </x:c>
      <x:c r="G30" s="61">
        <x:v>2949.629</x:v>
      </x:c>
      <x:c r="H30" s="79" t="n">
        <x:f>G30+'Cash Flow Statement'!H17</x:f>
        <x:v>3159.629</x:v>
      </x:c>
      <x:c r="I30" s="53"/>
      <x:c r="J30" s="53"/>
    </x:row>
    <x:row r="31">
      <x:c r="B31" s="53" t="s">
        <x:v>299</x:v>
      </x:c>
      <x:c r="C31" s="52" t="n">
        <x:f>D31</x:f>
        <x:v>215.085</x:v>
      </x:c>
      <x:c r="D31" s="61">
        <x:v>215.085</x:v>
      </x:c>
      <x:c r="E31" s="61">
        <x:v>211.193</x:v>
      </x:c>
      <x:c r="F31" s="61">
        <x:v>211.9</x:v>
      </x:c>
      <x:c r="G31" s="61">
        <x:v>198.406</x:v>
      </x:c>
      <x:c r="H31" s="54" t="n">
        <x:f>G31</x:f>
        <x:v>198.406</x:v>
      </x:c>
      <x:c r="I31" s="53"/>
      <x:c r="J31" s="53"/>
    </x:row>
    <x:row r="32">
      <x:c r="B32" s="53" t="s">
        <x:v>300</x:v>
      </x:c>
      <x:c r="C32" s="52" t="n">
        <x:f>D32</x:f>
        <x:v>294.464</x:v>
      </x:c>
      <x:c r="D32" s="61">
        <x:v>294.464</x:v>
      </x:c>
      <x:c r="E32" s="61">
        <x:v>300.002</x:v>
      </x:c>
      <x:c r="F32" s="61">
        <x:v>297.938</x:v>
      </x:c>
      <x:c r="G32" s="61">
        <x:v>312.469</x:v>
      </x:c>
      <x:c r="H32" s="54" t="n">
        <x:f>G32*(1+H59)</x:f>
        <x:v>331.21714000000003</x:v>
      </x:c>
      <x:c r="I32" s="53"/>
      <x:c r="J32" s="53"/>
    </x:row>
    <x:row r="33">
      <x:c r="B33" s="53" t="s">
        <x:v>301</x:v>
      </x:c>
      <x:c r="C33" s="52" t="n">
        <x:f>D33</x:f>
        <x:v>252.041</x:v>
      </x:c>
      <x:c r="D33" s="61">
        <x:v>252.041</x:v>
      </x:c>
      <x:c r="E33" s="61">
        <x:v>264.256</x:v>
      </x:c>
      <x:c r="F33" s="61">
        <x:v>264.257</x:v>
      </x:c>
      <x:c r="G33" s="61">
        <x:v>264.648</x:v>
      </x:c>
      <x:c r="H33" s="54" t="n">
        <x:f>G33*(1+H56)</x:f>
        <x:v>276.55716</x:v>
      </x:c>
      <x:c r="I33" s="53"/>
      <x:c r="J33" s="53"/>
    </x:row>
    <x:row r="34">
      <x:c r="B34" s="65" t="s">
        <x:v>302</x:v>
      </x:c>
      <x:c r="C34" s="62" t="n">
        <x:f>SUM(C28,C30:C33)</x:f>
        <x:v>5023.981</x:v>
      </x:c>
      <x:c r="D34" s="62" t="n">
        <x:f>SUM(D28,D30:D33)</x:f>
        <x:v>5023.981</x:v>
      </x:c>
      <x:c r="E34" s="62" t="n">
        <x:f>SUM(E28,E30:E33)</x:f>
        <x:v>5295.714</x:v>
      </x:c>
      <x:c r="F34" s="62" t="n">
        <x:f>SUM(F28,F30:F33)</x:f>
        <x:v>4955.216</x:v>
      </x:c>
      <x:c r="G34" s="62" t="n">
        <x:f>SUM(G28,G30:G33)</x:f>
        <x:v>4769.856</x:v>
      </x:c>
      <x:c r="H34" s="70" t="n">
        <x:f>H28+H30+H31+H32+H33</x:f>
        <x:v>4909.92626</x:v>
      </x:c>
      <x:c r="I34" s="53"/>
      <x:c r="J34" s="53"/>
    </x:row>
    <x:row r="35">
      <x:c r="B35" s="53"/>
      <x:c r="C35" s="52"/>
      <x:c r="D35" s="52"/>
      <x:c r="E35" s="52"/>
      <x:c r="F35" s="52"/>
      <x:c r="G35" s="52"/>
      <x:c r="H35" s="54"/>
      <x:c r="I35" s="53"/>
      <x:c r="J35" s="53"/>
    </x:row>
    <x:row r="36">
      <x:c r="B36" s="53" t="s">
        <x:v>303</x:v>
      </x:c>
      <x:c r="C36" s="52" t="n">
        <x:f>D36</x:f>
        <x:v>0.469</x:v>
      </x:c>
      <x:c r="D36" s="61">
        <x:v>0.469</x:v>
      </x:c>
      <x:c r="E36" s="61">
        <x:v>0.47</x:v>
      </x:c>
      <x:c r="F36" s="61">
        <x:v>0.47</x:v>
      </x:c>
      <x:c r="G36" s="61">
        <x:v>0.47</x:v>
      </x:c>
      <x:c r="H36" s="54" t="n">
        <x:f>G36</x:f>
        <x:v>0.47</x:v>
      </x:c>
      <x:c r="I36" s="53"/>
      <x:c r="J36" s="53"/>
    </x:row>
    <x:row r="37">
      <x:c r="B37" s="53" t="s">
        <x:v>304</x:v>
      </x:c>
      <x:c r="C37" s="52" t="n">
        <x:f>D37</x:f>
        <x:v>1171.536</x:v>
      </x:c>
      <x:c r="D37" s="61">
        <x:v>1171.536</x:v>
      </x:c>
      <x:c r="E37" s="61">
        <x:v>1173.902</x:v>
      </x:c>
      <x:c r="F37" s="61">
        <x:v>1180.671</x:v>
      </x:c>
      <x:c r="G37" s="61">
        <x:v>1188.112</x:v>
      </x:c>
      <x:c r="H37" s="54" t="n">
        <x:f>G37</x:f>
        <x:v>1188.112</x:v>
      </x:c>
      <x:c r="I37" s="53"/>
      <x:c r="J37" s="53"/>
    </x:row>
    <x:row r="38">
      <x:c r="B38" s="53" t="s">
        <x:v>305</x:v>
      </x:c>
      <x:c r="C38" s="52" t="n">
        <x:f>D38</x:f>
        <x:v>-57.889</x:v>
      </x:c>
      <x:c r="D38" s="61">
        <x:v>-57.889</x:v>
      </x:c>
      <x:c r="E38" s="61">
        <x:v>-61.727</x:v>
      </x:c>
      <x:c r="F38" s="61">
        <x:v>-8.457</x:v>
      </x:c>
      <x:c r="G38" s="61">
        <x:v>-1.317</x:v>
      </x:c>
      <x:c r="H38" s="54" t="n">
        <x:f>G38</x:f>
        <x:v>-1.317</x:v>
      </x:c>
      <x:c r="I38" s="53"/>
      <x:c r="J38" s="53"/>
    </x:row>
    <x:row r="39">
      <x:c r="B39" s="53" t="s">
        <x:v>306</x:v>
      </x:c>
      <x:c r="C39" s="52" t="n">
        <x:f>D39</x:f>
        <x:v>718.662</x:v>
      </x:c>
      <x:c r="D39" s="61">
        <x:v>718.662</x:v>
      </x:c>
      <x:c r="E39" s="61">
        <x:v>452.097</x:v>
      </x:c>
      <x:c r="F39" s="61">
        <x:v>583.001</x:v>
      </x:c>
      <x:c r="G39" s="61">
        <x:v>818.331</x:v>
      </x:c>
      <x:c r="H39" s="79" t="n">
        <x:f>G39+'Income Statement'!H38-H57</x:f>
        <x:v>538.63722296</x:v>
      </x:c>
      <x:c r="I39" s="53"/>
      <x:c r="J39" s="53"/>
    </x:row>
    <x:row r="40">
      <x:c r="B40" s="53" t="s">
        <x:v>307</x:v>
      </x:c>
      <x:c r="C40" s="52" t="n">
        <x:f>D40</x:f>
        <x:v>-1408.279</x:v>
      </x:c>
      <x:c r="D40" s="61">
        <x:v>-1408.279</x:v>
      </x:c>
      <x:c r="E40" s="61">
        <x:v>-1408.279</x:v>
      </x:c>
      <x:c r="F40" s="61">
        <x:v>-1453.869</x:v>
      </x:c>
      <x:c r="G40" s="61">
        <x:v>-1453.869</x:v>
      </x:c>
      <x:c r="H40" s="54" t="n">
        <x:f>G40</x:f>
        <x:v>-1453.869</x:v>
      </x:c>
      <x:c r="I40" s="53"/>
      <x:c r="J40" s="53"/>
    </x:row>
    <x:row r="41">
      <x:c r="B41" s="53" t="s">
        <x:v>308</x:v>
      </x:c>
      <x:c r="C41" s="62" t="n">
        <x:f>SUM(C36:C40)</x:f>
        <x:v>424.49900000000025</x:v>
      </x:c>
      <x:c r="D41" s="62" t="n">
        <x:f>SUM(D36:D40)</x:f>
        <x:v>424.49900000000025</x:v>
      </x:c>
      <x:c r="E41" s="62" t="n">
        <x:f>SUM(E36:E40)</x:f>
        <x:v>156.46299999999997</x:v>
      </x:c>
      <x:c r="F41" s="62" t="n">
        <x:f>SUM(F36:F40)</x:f>
        <x:v>301.81600000000003</x:v>
      </x:c>
      <x:c r="G41" s="62" t="n">
        <x:f>SUM(G36:G40)</x:f>
        <x:v>551.7270000000001</x:v>
      </x:c>
      <x:c r="H41" s="70" t="n">
        <x:f>SUM(H36:H40)</x:f>
        <x:v>272.0332229600001</x:v>
      </x:c>
      <x:c r="I41" s="53"/>
      <x:c r="J41" s="53"/>
    </x:row>
    <x:row r="42">
      <x:c r="B42" s="53" t="s">
        <x:v>309</x:v>
      </x:c>
      <x:c r="C42" s="52" t="n">
        <x:f>D42</x:f>
        <x:v>329.405</x:v>
      </x:c>
      <x:c r="D42" s="61">
        <x:v>329.405</x:v>
      </x:c>
      <x:c r="E42" s="61">
        <x:v>311.585</x:v>
      </x:c>
      <x:c r="F42" s="61">
        <x:v>342.97</x:v>
      </x:c>
      <x:c r="G42" s="61">
        <x:v>364.367</x:v>
      </x:c>
      <x:c r="H42" s="54" t="n">
        <x:f>G42-'Income Statement'!H37</x:f>
        <x:v>356.92</x:v>
      </x:c>
      <x:c r="I42" s="53"/>
      <x:c r="J42" s="53"/>
    </x:row>
    <x:row r="43">
      <x:c r="B43" s="65" t="s">
        <x:v>310</x:v>
      </x:c>
      <x:c r="C43" s="62" t="n">
        <x:f>SUM(C41:C42)</x:f>
        <x:v>753.9040000000002</x:v>
      </x:c>
      <x:c r="D43" s="62" t="n">
        <x:f>SUM(D41:D42)</x:f>
        <x:v>753.9040000000002</x:v>
      </x:c>
      <x:c r="E43" s="62" t="n">
        <x:f>SUM(E41:E42)</x:f>
        <x:v>468.04799999999994</x:v>
      </x:c>
      <x:c r="F43" s="62" t="n">
        <x:f>SUM(F41:F42)</x:f>
        <x:v>644.7860000000001</x:v>
      </x:c>
      <x:c r="G43" s="62" t="n">
        <x:f>SUM(G41:G42)</x:f>
        <x:v>916.094</x:v>
      </x:c>
      <x:c r="H43" s="70" t="n">
        <x:f>SUM(H41:H42)</x:f>
        <x:v>628.9532229600002</x:v>
      </x:c>
      <x:c r="I43" s="53"/>
      <x:c r="J43" s="53"/>
    </x:row>
    <x:row r="44">
      <x:c r="B44" s="65" t="s">
        <x:v>311</x:v>
      </x:c>
      <x:c r="C44" s="62" t="n">
        <x:f>C23-C34-C43</x:f>
        <x:v>-6.821210263296962e-13</x:v>
      </x:c>
      <x:c r="D44" s="62" t="n">
        <x:f>D23-D34-D43</x:f>
        <x:v>-6.821210263296962e-13</x:v>
      </x:c>
      <x:c r="E44" s="62" t="n">
        <x:f>E23-E34-E43</x:f>
        <x:v>7.389644451905042e-13</x:v>
      </x:c>
      <x:c r="F44" s="62" t="n">
        <x:f>F23-F34-F43</x:f>
        <x:v>0</x:v>
      </x:c>
      <x:c r="G44" s="62" t="n">
        <x:f>G23-G34-G43</x:f>
        <x:v>0</x:v>
      </x:c>
      <x:c r="H44" s="70" t="n">
        <x:f>H23-H34-H43</x:f>
        <x:v>-2.2737367544323206e-13</x:v>
      </x:c>
      <x:c r="I44" s="53"/>
      <x:c r="J44" s="53"/>
    </x:row>
    <x:row r="45">
      <x:c r="B45" s="53"/>
      <x:c r="C45" s="52"/>
      <x:c r="D45" s="52"/>
      <x:c r="E45" s="52"/>
      <x:c r="F45" s="52"/>
      <x:c r="G45" s="52"/>
      <x:c r="H45" s="54"/>
      <x:c r="I45" s="53"/>
      <x:c r="J45" s="53"/>
    </x:row>
    <x:row r="46">
      <x:c r="B46" s="53"/>
      <x:c r="C46" s="52"/>
      <x:c r="D46" s="52"/>
      <x:c r="E46" s="52"/>
      <x:c r="F46" s="52"/>
      <x:c r="G46" s="52"/>
      <x:c r="H46" s="54"/>
      <x:c r="I46" s="53"/>
      <x:c r="J46" s="53"/>
    </x:row>
    <x:row r="47">
      <x:c r="B47" s="53"/>
      <x:c r="C47" s="52"/>
      <x:c r="D47" s="52"/>
      <x:c r="E47" s="52"/>
      <x:c r="F47" s="52"/>
      <x:c r="G47" s="52"/>
      <x:c r="H47" s="54"/>
      <x:c r="I47" s="53"/>
      <x:c r="J47" s="53"/>
    </x:row>
    <x:row r="48">
      <x:c r="B48" s="53"/>
      <x:c r="C48" s="52"/>
      <x:c r="D48" s="52"/>
      <x:c r="E48" s="52"/>
      <x:c r="F48" s="52"/>
      <x:c r="G48" s="52"/>
      <x:c r="H48" s="54"/>
      <x:c r="I48" s="53"/>
      <x:c r="J48" s="53"/>
    </x:row>
    <x:row r="49">
      <x:c r="B49" s="53"/>
      <x:c r="C49" s="52"/>
      <x:c r="D49" s="52"/>
      <x:c r="E49" s="52"/>
      <x:c r="F49" s="52"/>
      <x:c r="G49" s="52"/>
      <x:c r="H49" s="54"/>
      <x:c r="I49" s="53"/>
      <x:c r="J49" s="53"/>
    </x:row>
    <x:row r="50">
      <x:c r="B50" s="53" t="s">
        <x:v>312</x:v>
      </x:c>
      <x:c r="C50" s="56"/>
      <x:c r="D50" s="56"/>
      <x:c r="E50" s="56"/>
      <x:c r="F50" s="56"/>
      <x:c r="G50" s="56"/>
      <x:c r="H50" s="59">
        <x:v>-0.01</x:v>
      </x:c>
      <x:c r="I50" s="53"/>
      <x:c r="J50" s="53"/>
    </x:row>
    <x:row r="51">
      <x:c r="B51" s="53" t="s">
        <x:v>313</x:v>
      </x:c>
      <x:c r="C51" s="56"/>
      <x:c r="D51" s="56"/>
      <x:c r="E51" s="56"/>
      <x:c r="F51" s="56"/>
      <x:c r="G51" s="56"/>
      <x:c r="H51" s="59">
        <x:v>0.04</x:v>
      </x:c>
      <x:c r="I51" s="53"/>
      <x:c r="J51" s="53"/>
    </x:row>
    <x:row r="52">
      <x:c r="B52" s="53" t="s">
        <x:v>314</x:v>
      </x:c>
      <x:c r="C52" s="56"/>
      <x:c r="D52" s="56"/>
      <x:c r="E52" s="56"/>
      <x:c r="F52" s="56"/>
      <x:c r="G52" s="56"/>
      <x:c r="H52" s="59">
        <x:v>0</x:v>
      </x:c>
      <x:c r="I52" s="53"/>
      <x:c r="J52" s="53"/>
    </x:row>
    <x:row r="53">
      <x:c r="B53" s="53" t="s">
        <x:v>315</x:v>
      </x:c>
      <x:c r="C53" s="56"/>
      <x:c r="D53" s="56"/>
      <x:c r="E53" s="56"/>
      <x:c r="F53" s="56"/>
      <x:c r="G53" s="56"/>
      <x:c r="H53" s="59">
        <x:v>-0.015</x:v>
      </x:c>
      <x:c r="I53" s="53"/>
      <x:c r="J53" s="53"/>
    </x:row>
    <x:row r="54">
      <x:c r="B54" s="53" t="s">
        <x:v>316</x:v>
      </x:c>
      <x:c r="C54" s="56"/>
      <x:c r="D54" s="56"/>
      <x:c r="E54" s="56"/>
      <x:c r="F54" s="56"/>
      <x:c r="G54" s="56"/>
      <x:c r="H54" s="59">
        <x:v>0</x:v>
      </x:c>
      <x:c r="I54" s="53"/>
      <x:c r="J54" s="53"/>
    </x:row>
    <x:row r="55">
      <x:c r="B55" s="53" t="s">
        <x:v>317</x:v>
      </x:c>
      <x:c r="C55" s="56"/>
      <x:c r="D55" s="56"/>
      <x:c r="E55" s="56"/>
      <x:c r="F55" s="56"/>
      <x:c r="G55" s="56"/>
      <x:c r="H55" s="59">
        <x:v>0.03</x:v>
      </x:c>
      <x:c r="I55" s="53"/>
      <x:c r="J55" s="53"/>
    </x:row>
    <x:row r="56">
      <x:c r="B56" s="53" t="s">
        <x:v>318</x:v>
      </x:c>
      <x:c r="C56" s="56"/>
      <x:c r="D56" s="56"/>
      <x:c r="E56" s="56"/>
      <x:c r="F56" s="56"/>
      <x:c r="G56" s="56"/>
      <x:c r="H56" s="59">
        <x:v>0.045</x:v>
      </x:c>
      <x:c r="I56" s="53"/>
      <x:c r="J56" s="53"/>
    </x:row>
    <x:row r="57">
      <x:c r="B57" s="53" t="s">
        <x:v>319</x:v>
      </x:c>
      <x:c r="C57" s="52"/>
      <x:c r="D57" s="52"/>
      <x:c r="E57" s="52"/>
      <x:c r="F57" s="52"/>
      <x:c r="G57" s="52"/>
      <x:c r="H57" s="76">
        <x:v>79.1</x:v>
      </x:c>
      <x:c r="I57" s="53"/>
      <x:c r="J57" s="53"/>
    </x:row>
    <x:row r="58">
      <x:c r="B58" s="53" t="s">
        <x:v>320</x:v>
      </x:c>
      <x:c r="C58" s="56"/>
      <x:c r="D58" s="56"/>
      <x:c r="E58" s="56"/>
      <x:c r="F58" s="56"/>
      <x:c r="G58" s="56"/>
      <x:c r="H58" s="59">
        <x:v>-0.04</x:v>
      </x:c>
      <x:c r="I58" s="53"/>
      <x:c r="J58" s="53"/>
    </x:row>
    <x:row r="59">
      <x:c r="B59" s="53" t="s">
        <x:v>321</x:v>
      </x:c>
      <x:c r="C59" s="56"/>
      <x:c r="D59" s="56"/>
      <x:c r="E59" s="56"/>
      <x:c r="F59" s="56"/>
      <x:c r="G59" s="56"/>
      <x:c r="H59" s="59">
        <x:v>0.06</x:v>
      </x:c>
      <x:c r="I59" s="53"/>
      <x:c r="J59" s="53"/>
    </x:row>
    <x:row r="60">
      <x:c r="B60" s="53"/>
      <x:c r="C60" s="52"/>
      <x:c r="D60" s="52"/>
      <x:c r="E60" s="52"/>
      <x:c r="F60" s="52"/>
      <x:c r="G60" s="52"/>
      <x:c r="H60" s="54"/>
      <x:c r="I60" s="53"/>
      <x:c r="J60" s="53"/>
    </x:row>
    <x:row r="61">
      <x:c r="B61" s="53"/>
      <x:c r="C61" s="52"/>
      <x:c r="D61" s="52"/>
      <x:c r="E61" s="52"/>
      <x:c r="F61" s="52"/>
      <x:c r="G61" s="52"/>
      <x:c r="H61" s="54"/>
      <x:c r="I61" s="53"/>
      <x:c r="J61" s="53"/>
    </x:row>
    <x:row r="62">
      <x:c r="B62" s="53"/>
      <x:c r="C62" s="52"/>
      <x:c r="D62" s="52"/>
      <x:c r="E62" s="52"/>
      <x:c r="F62" s="52"/>
      <x:c r="G62" s="52"/>
      <x:c r="H62" s="54"/>
      <x:c r="I62" s="53"/>
      <x:c r="J62" s="53"/>
    </x:row>
    <x:row r="63">
      <x:c r="B63" s="53"/>
      <x:c r="C63" s="52"/>
      <x:c r="D63" s="52"/>
      <x:c r="E63" s="52"/>
      <x:c r="F63" s="52"/>
      <x:c r="G63" s="52"/>
      <x:c r="H63" s="54"/>
      <x:c r="I63" s="53"/>
      <x:c r="J63" s="53"/>
    </x:row>
    <x:row r="64">
      <x:c r="B64" s="53"/>
      <x:c r="C64" s="52"/>
      <x:c r="D64" s="52"/>
      <x:c r="E64" s="52"/>
      <x:c r="F64" s="52"/>
      <x:c r="G64" s="52"/>
      <x:c r="H64" s="54"/>
      <x:c r="I64" s="53"/>
      <x:c r="J64" s="53"/>
    </x:row>
    <x:row r="65">
      <x:c r="B65" s="53"/>
      <x:c r="C65" s="52"/>
      <x:c r="D65" s="52"/>
      <x:c r="E65" s="52"/>
      <x:c r="F65" s="52"/>
      <x:c r="G65" s="52"/>
      <x:c r="H65" s="54"/>
      <x:c r="I65" s="53"/>
      <x:c r="J65" s="53"/>
    </x:row>
    <x:row r="66">
      <x:c r="B66" s="53"/>
      <x:c r="C66" s="52"/>
      <x:c r="D66" s="52"/>
      <x:c r="E66" s="52"/>
      <x:c r="F66" s="52"/>
      <x:c r="G66" s="52"/>
      <x:c r="H66" s="54"/>
      <x:c r="I66" s="53"/>
      <x:c r="J66" s="53"/>
    </x:row>
    <x:row r="67">
      <x:c r="B67" s="53"/>
      <x:c r="C67" s="52"/>
      <x:c r="D67" s="52"/>
      <x:c r="E67" s="52"/>
      <x:c r="F67" s="52"/>
      <x:c r="G67" s="52"/>
      <x:c r="H67" s="54"/>
      <x:c r="I67" s="53"/>
      <x:c r="J67" s="53"/>
    </x:row>
    <x:row r="68">
      <x:c r="B68" s="53"/>
      <x:c r="C68" s="52"/>
      <x:c r="D68" s="52"/>
      <x:c r="E68" s="52"/>
      <x:c r="F68" s="52"/>
      <x:c r="G68" s="52"/>
      <x:c r="H68" s="54"/>
      <x:c r="I68" s="53"/>
      <x:c r="J68" s="53"/>
    </x:row>
    <x:row r="69">
      <x:c r="B69" s="53"/>
      <x:c r="C69" s="52"/>
      <x:c r="D69" s="52"/>
      <x:c r="E69" s="52"/>
      <x:c r="F69" s="52"/>
      <x:c r="G69" s="52"/>
      <x:c r="H69" s="54"/>
      <x:c r="I69" s="53"/>
      <x:c r="J69" s="53"/>
    </x:row>
    <x:row r="70">
      <x:c r="B70" s="53"/>
      <x:c r="C70" s="52"/>
      <x:c r="D70" s="52"/>
      <x:c r="E70" s="52"/>
      <x:c r="F70" s="52"/>
      <x:c r="G70" s="52"/>
      <x:c r="H70" s="54"/>
      <x:c r="I70" s="53"/>
      <x:c r="J70" s="53"/>
    </x:row>
    <x:row r="71">
      <x:c r="B71" s="53"/>
      <x:c r="C71" s="52"/>
      <x:c r="D71" s="52"/>
      <x:c r="E71" s="52"/>
      <x:c r="F71" s="52"/>
      <x:c r="G71" s="52"/>
      <x:c r="H71" s="54"/>
      <x:c r="I71" s="53"/>
      <x:c r="J71" s="53"/>
    </x:row>
    <x:row r="72">
      <x:c r="B72" s="53"/>
      <x:c r="C72" s="52"/>
      <x:c r="D72" s="52"/>
      <x:c r="E72" s="52"/>
      <x:c r="F72" s="52"/>
      <x:c r="G72" s="52"/>
      <x:c r="H72" s="54"/>
      <x:c r="I72" s="53"/>
      <x:c r="J72" s="53"/>
    </x:row>
    <x:row r="73">
      <x:c r="B73" s="53"/>
      <x:c r="C73" s="52"/>
      <x:c r="D73" s="52"/>
      <x:c r="E73" s="52"/>
      <x:c r="F73" s="52"/>
      <x:c r="G73" s="52"/>
      <x:c r="H73" s="54"/>
      <x:c r="I73" s="53"/>
      <x:c r="J73" s="53"/>
    </x:row>
    <x:row r="74">
      <x:c r="B74" s="53"/>
      <x:c r="C74" s="52"/>
      <x:c r="D74" s="52"/>
      <x:c r="E74" s="52"/>
      <x:c r="F74" s="52"/>
      <x:c r="G74" s="52"/>
      <x:c r="H74" s="54"/>
      <x:c r="I74" s="53"/>
      <x:c r="J74" s="53"/>
    </x:row>
    <x:row r="75">
      <x:c r="B75" s="53"/>
      <x:c r="C75" s="52"/>
      <x:c r="D75" s="52"/>
      <x:c r="E75" s="52"/>
      <x:c r="F75" s="52"/>
      <x:c r="G75" s="52"/>
      <x:c r="H75" s="54"/>
      <x:c r="I75" s="53"/>
      <x:c r="J75" s="53"/>
    </x:row>
    <x:row r="76">
      <x:c r="B76" s="53"/>
      <x:c r="C76" s="52"/>
      <x:c r="D76" s="52"/>
      <x:c r="E76" s="52"/>
      <x:c r="F76" s="52"/>
      <x:c r="G76" s="52"/>
      <x:c r="H76" s="54"/>
      <x:c r="I76" s="53"/>
      <x:c r="J76" s="53"/>
    </x:row>
    <x:row r="77">
      <x:c r="B77" s="53"/>
      <x:c r="C77" s="52"/>
      <x:c r="D77" s="52"/>
      <x:c r="E77" s="52"/>
      <x:c r="F77" s="52"/>
      <x:c r="G77" s="52"/>
      <x:c r="H77" s="54"/>
      <x:c r="I77" s="53"/>
      <x:c r="J77" s="53"/>
    </x:row>
    <x:row r="78">
      <x:c r="B78" s="53"/>
      <x:c r="C78" s="52"/>
      <x:c r="D78" s="52"/>
      <x:c r="E78" s="52"/>
      <x:c r="F78" s="52"/>
      <x:c r="G78" s="52"/>
      <x:c r="H78" s="54"/>
      <x:c r="I78" s="53"/>
      <x:c r="J78" s="53"/>
    </x:row>
    <x:row r="79">
      <x:c r="B79" s="53"/>
      <x:c r="C79" s="52"/>
      <x:c r="D79" s="52"/>
      <x:c r="E79" s="52"/>
      <x:c r="F79" s="52"/>
      <x:c r="G79" s="52"/>
      <x:c r="H79" s="54"/>
      <x:c r="I79" s="53"/>
      <x:c r="J79" s="53"/>
    </x:row>
    <x:row r="80">
      <x:c r="B80" s="53"/>
      <x:c r="C80" s="52"/>
      <x:c r="D80" s="52"/>
      <x:c r="E80" s="52"/>
      <x:c r="F80" s="52"/>
      <x:c r="G80" s="52"/>
      <x:c r="H80" s="54"/>
      <x:c r="I80" s="53"/>
      <x:c r="J80" s="53"/>
    </x:row>
    <x:row r="81">
      <x:c r="B81" s="53"/>
      <x:c r="C81" s="52"/>
      <x:c r="D81" s="52"/>
      <x:c r="E81" s="52"/>
      <x:c r="F81" s="52"/>
      <x:c r="G81" s="52"/>
      <x:c r="H81" s="54"/>
      <x:c r="I81" s="53"/>
      <x:c r="J81" s="53"/>
    </x:row>
    <x:row r="82">
      <x:c r="B82" s="53"/>
      <x:c r="C82" s="52"/>
      <x:c r="D82" s="52"/>
      <x:c r="E82" s="52"/>
      <x:c r="F82" s="52"/>
      <x:c r="G82" s="52"/>
      <x:c r="H82" s="54"/>
      <x:c r="I82" s="53"/>
      <x:c r="J82" s="53"/>
    </x:row>
    <x:row r="83">
      <x:c r="B83" s="53"/>
      <x:c r="C83" s="52"/>
      <x:c r="D83" s="52"/>
      <x:c r="E83" s="52"/>
      <x:c r="F83" s="52"/>
      <x:c r="G83" s="52"/>
      <x:c r="H83" s="54"/>
      <x:c r="I83" s="53"/>
      <x:c r="J83" s="53"/>
    </x:row>
    <x:row r="84">
      <x:c r="B84" s="53"/>
      <x:c r="C84" s="52"/>
      <x:c r="D84" s="52"/>
      <x:c r="E84" s="52"/>
      <x:c r="F84" s="52"/>
      <x:c r="G84" s="52"/>
      <x:c r="H84" s="54"/>
      <x:c r="I84" s="53"/>
      <x:c r="J84" s="53"/>
    </x:row>
    <x:row r="85">
      <x:c r="B85" s="53"/>
      <x:c r="C85" s="52"/>
      <x:c r="D85" s="52"/>
      <x:c r="E85" s="52"/>
      <x:c r="F85" s="52"/>
      <x:c r="G85" s="52"/>
      <x:c r="H85" s="54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54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54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54"/>
      <x:c r="I88" s="53"/>
      <x:c r="J88" s="53"/>
    </x:row>
    <x:row r="89">
      <x:c r="B89" s="53"/>
      <x:c r="C89" s="52"/>
      <x:c r="D89" s="52"/>
      <x:c r="E89" s="52"/>
      <x:c r="F89" s="52"/>
      <x:c r="G89" s="52"/>
      <x:c r="H89" s="54"/>
      <x:c r="I89" s="53"/>
      <x:c r="J89" s="53"/>
    </x:row>
    <x:row r="90">
      <x:c r="B90" s="53"/>
      <x:c r="C90" s="52"/>
      <x:c r="D90" s="52"/>
      <x:c r="E90" s="52"/>
      <x:c r="F90" s="52"/>
      <x:c r="G90" s="52"/>
      <x:c r="H90" s="54"/>
      <x:c r="I90" s="53"/>
      <x:c r="J90" s="53"/>
    </x:row>
    <x:row r="91">
      <x:c r="B91" s="53"/>
      <x:c r="C91" s="52"/>
      <x:c r="D91" s="52"/>
      <x:c r="E91" s="52"/>
      <x:c r="F91" s="52"/>
      <x:c r="G91" s="52"/>
      <x:c r="H91" s="54"/>
      <x:c r="I91" s="53"/>
      <x:c r="J91" s="53"/>
    </x:row>
    <x:row r="92">
      <x:c r="B92" s="53"/>
      <x:c r="C92" s="52"/>
      <x:c r="D92" s="52"/>
      <x:c r="E92" s="52"/>
      <x:c r="F92" s="52"/>
      <x:c r="G92" s="52"/>
      <x:c r="H92" s="54"/>
      <x:c r="I92" s="53"/>
      <x:c r="J92" s="53"/>
    </x:row>
    <x:row r="93">
      <x:c r="B93" s="53"/>
      <x:c r="C93" s="52"/>
      <x:c r="D93" s="52"/>
      <x:c r="E93" s="52"/>
      <x:c r="F93" s="52"/>
      <x:c r="G93" s="52"/>
      <x:c r="H93" s="54"/>
      <x:c r="I93" s="53"/>
      <x:c r="J93" s="53"/>
    </x:row>
    <x:row r="94">
      <x:c r="B94" s="53"/>
      <x:c r="C94" s="52"/>
      <x:c r="D94" s="52"/>
      <x:c r="E94" s="52"/>
      <x:c r="F94" s="52"/>
      <x:c r="G94" s="52"/>
      <x:c r="H94" s="54"/>
      <x:c r="I94" s="53"/>
      <x:c r="J94" s="53"/>
    </x:row>
    <x:row r="95">
      <x:c r="B95" s="53"/>
      <x:c r="C95" s="52"/>
      <x:c r="D95" s="52"/>
      <x:c r="E95" s="52"/>
      <x:c r="F95" s="52"/>
      <x:c r="G95" s="52"/>
      <x:c r="H95" s="54"/>
      <x:c r="I95" s="53"/>
      <x:c r="J95" s="53"/>
    </x:row>
    <x:row r="96">
      <x:c r="B96" s="53"/>
      <x:c r="C96" s="52"/>
      <x:c r="D96" s="52"/>
      <x:c r="E96" s="52"/>
      <x:c r="F96" s="52"/>
      <x:c r="G96" s="52"/>
      <x:c r="H96" s="54"/>
      <x:c r="I96" s="53"/>
      <x:c r="J96" s="53"/>
    </x:row>
    <x:row r="97">
      <x:c r="B97" s="53"/>
      <x:c r="C97" s="52"/>
      <x:c r="D97" s="52"/>
      <x:c r="E97" s="52"/>
      <x:c r="F97" s="52"/>
      <x:c r="G97" s="52"/>
      <x:c r="H97" s="54"/>
      <x:c r="I97" s="53"/>
      <x:c r="J97" s="53"/>
    </x:row>
    <x:row r="98">
      <x:c r="B98" s="53"/>
      <x:c r="C98" s="52"/>
      <x:c r="D98" s="52"/>
      <x:c r="E98" s="52"/>
      <x:c r="F98" s="52"/>
      <x:c r="G98" s="52"/>
      <x:c r="H98" s="54"/>
      <x:c r="I98" s="53"/>
      <x:c r="J98" s="53"/>
    </x:row>
    <x:row r="99">
      <x:c r="B99" s="53"/>
      <x:c r="C99" s="52"/>
      <x:c r="D99" s="52"/>
      <x:c r="E99" s="52"/>
      <x:c r="F99" s="52"/>
      <x:c r="G99" s="52"/>
      <x:c r="H99" s="54"/>
      <x:c r="I99" s="53"/>
      <x:c r="J99" s="53"/>
    </x:row>
    <x:row r="100">
      <x:c r="B100" s="53"/>
      <x:c r="C100" s="52"/>
      <x:c r="D100" s="52"/>
      <x:c r="E100" s="52"/>
      <x:c r="F100" s="52"/>
      <x:c r="G100" s="52"/>
      <x:c r="H100" s="54"/>
      <x:c r="I100" s="53"/>
      <x:c r="J100" s="53"/>
    </x:row>
    <x:row r="101">
      <x:c r="B101" s="53"/>
      <x:c r="C101" s="52"/>
      <x:c r="D101" s="52"/>
      <x:c r="E101" s="52"/>
      <x:c r="F101" s="52"/>
      <x:c r="G101" s="52"/>
      <x:c r="H101" s="54"/>
      <x:c r="I101" s="53"/>
      <x:c r="J101" s="53"/>
    </x:row>
    <x:row r="102">
      <x:c r="B102" s="53"/>
      <x:c r="C102" s="52"/>
      <x:c r="D102" s="52"/>
      <x:c r="E102" s="52"/>
      <x:c r="F102" s="52"/>
      <x:c r="G102" s="52"/>
      <x:c r="H102" s="54"/>
      <x:c r="I102" s="53"/>
      <x:c r="J102" s="53"/>
    </x:row>
    <x:row r="103">
      <x:c r="B103" s="53"/>
      <x:c r="C103" s="52"/>
      <x:c r="D103" s="52"/>
      <x:c r="E103" s="52"/>
      <x:c r="F103" s="52"/>
      <x:c r="G103" s="52"/>
      <x:c r="H103" s="54"/>
      <x:c r="I103" s="53"/>
      <x:c r="J103" s="53"/>
    </x:row>
    <x:row r="104">
      <x:c r="B104" s="53"/>
      <x:c r="C104" s="52"/>
      <x:c r="D104" s="52"/>
      <x:c r="E104" s="52"/>
      <x:c r="F104" s="52"/>
      <x:c r="G104" s="52"/>
      <x:c r="H104" s="54"/>
      <x:c r="I104" s="53"/>
      <x:c r="J104" s="53"/>
    </x:row>
    <x:row r="105">
      <x:c r="B105" s="53"/>
      <x:c r="C105" s="52"/>
      <x:c r="D105" s="52"/>
      <x:c r="E105" s="52"/>
      <x:c r="F105" s="52"/>
      <x:c r="G105" s="52"/>
      <x:c r="H105" s="54"/>
      <x:c r="I105" s="53"/>
      <x:c r="J105" s="53"/>
    </x:row>
    <x:row r="106">
      <x:c r="B106" s="53"/>
      <x:c r="C106" s="52"/>
      <x:c r="D106" s="52"/>
      <x:c r="E106" s="52"/>
      <x:c r="F106" s="52"/>
      <x:c r="G106" s="52"/>
      <x:c r="H106" s="54"/>
      <x:c r="I106" s="53"/>
      <x:c r="J106" s="53"/>
    </x:row>
    <x:row r="107">
      <x:c r="B107" s="53"/>
      <x:c r="C107" s="52"/>
      <x:c r="D107" s="52"/>
      <x:c r="E107" s="52"/>
      <x:c r="F107" s="52"/>
      <x:c r="G107" s="52"/>
      <x:c r="H107" s="54"/>
      <x:c r="I107" s="53"/>
      <x:c r="J107" s="53"/>
    </x:row>
    <x:row r="108">
      <x:c r="B108" s="53"/>
      <x:c r="C108" s="52"/>
      <x:c r="D108" s="52"/>
      <x:c r="E108" s="52"/>
      <x:c r="F108" s="52"/>
      <x:c r="G108" s="52"/>
      <x:c r="H108" s="54"/>
      <x:c r="I108" s="53"/>
      <x:c r="J108" s="53"/>
    </x:row>
    <x:row r="109">
      <x:c r="B109" s="53"/>
      <x:c r="C109" s="52"/>
      <x:c r="D109" s="52"/>
      <x:c r="E109" s="52"/>
      <x:c r="F109" s="52"/>
      <x:c r="G109" s="52"/>
      <x:c r="H109" s="54"/>
      <x:c r="I109" s="53"/>
      <x:c r="J109" s="53"/>
    </x:row>
    <x:row r="110">
      <x:c r="B110" s="53"/>
      <x:c r="C110" s="52"/>
      <x:c r="D110" s="52"/>
      <x:c r="E110" s="52"/>
      <x:c r="F110" s="52"/>
      <x:c r="G110" s="52"/>
      <x:c r="H110" s="54"/>
      <x:c r="I110" s="53"/>
      <x:c r="J110" s="53"/>
    </x:row>
    <x:row r="111">
      <x:c r="B111" s="53"/>
      <x:c r="C111" s="52"/>
      <x:c r="D111" s="52"/>
      <x:c r="E111" s="52"/>
      <x:c r="F111" s="52"/>
      <x:c r="G111" s="52"/>
      <x:c r="H111" s="54"/>
      <x:c r="I111" s="53"/>
      <x:c r="J111" s="53"/>
    </x:row>
    <x:row r="112">
      <x:c r="B112" s="53"/>
      <x:c r="C112" s="52"/>
      <x:c r="D112" s="52"/>
      <x:c r="E112" s="52"/>
      <x:c r="F112" s="52"/>
      <x:c r="G112" s="52"/>
      <x:c r="H112" s="54"/>
      <x:c r="I112" s="53"/>
      <x:c r="J112" s="53"/>
    </x:row>
    <x:row r="113">
      <x:c r="B113" s="53"/>
      <x:c r="C113" s="52"/>
      <x:c r="D113" s="52"/>
      <x:c r="E113" s="52"/>
      <x:c r="F113" s="52"/>
      <x:c r="G113" s="52"/>
      <x:c r="H113" s="54"/>
      <x:c r="I113" s="53"/>
      <x:c r="J113" s="53"/>
    </x:row>
    <x:row r="114">
      <x:c r="B114" s="53"/>
      <x:c r="C114" s="52"/>
      <x:c r="D114" s="52"/>
      <x:c r="E114" s="52"/>
      <x:c r="F114" s="52"/>
      <x:c r="G114" s="52"/>
      <x:c r="H114" s="54"/>
      <x:c r="I114" s="53"/>
      <x:c r="J114" s="53"/>
    </x:row>
    <x:row r="115">
      <x:c r="B115" s="53"/>
      <x:c r="C115" s="52"/>
      <x:c r="D115" s="52"/>
      <x:c r="E115" s="52"/>
      <x:c r="F115" s="52"/>
      <x:c r="G115" s="52"/>
      <x:c r="H115" s="54"/>
      <x:c r="I115" s="53"/>
      <x:c r="J115" s="53"/>
    </x:row>
    <x:row r="116">
      <x:c r="B116" s="53"/>
      <x:c r="C116" s="52"/>
      <x:c r="D116" s="52"/>
      <x:c r="E116" s="52"/>
      <x:c r="F116" s="52"/>
      <x:c r="G116" s="52"/>
      <x:c r="H116" s="54"/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54"/>
      <x:c r="I117" s="53"/>
      <x:c r="J117" s="53"/>
    </x:row>
    <x:row r="118">
      <x:c r="B118" s="53"/>
      <x:c r="C118" s="52"/>
      <x:c r="D118" s="52"/>
      <x:c r="E118" s="52"/>
      <x:c r="F118" s="52"/>
      <x:c r="G118" s="52"/>
      <x:c r="H118" s="54"/>
      <x:c r="I118" s="53"/>
      <x:c r="J118" s="53"/>
    </x:row>
    <x:row r="119">
      <x:c r="B119" s="53"/>
      <x:c r="C119" s="52"/>
      <x:c r="D119" s="52"/>
      <x:c r="E119" s="52"/>
      <x:c r="F119" s="52"/>
      <x:c r="G119" s="52"/>
      <x:c r="H119" s="54"/>
      <x:c r="I119" s="53"/>
      <x:c r="J119" s="53"/>
    </x:row>
    <x:row r="120">
      <x:c r="B120" s="53"/>
      <x:c r="C120" s="52"/>
      <x:c r="D120" s="52"/>
      <x:c r="E120" s="52"/>
      <x:c r="F120" s="52"/>
      <x:c r="G120" s="52"/>
      <x:c r="H120" s="54"/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54"/>
      <x:c r="I121" s="53"/>
      <x:c r="J121" s="53"/>
    </x:row>
    <x:row r="122">
      <x:c r="B122" s="53"/>
      <x:c r="C122" s="52"/>
      <x:c r="D122" s="52"/>
      <x:c r="E122" s="52"/>
      <x:c r="F122" s="52"/>
      <x:c r="G122" s="52"/>
      <x:c r="H122" s="54"/>
      <x:c r="I122" s="53"/>
      <x:c r="J122" s="53"/>
    </x:row>
    <x:row r="123">
      <x:c r="B123" s="53"/>
      <x:c r="C123" s="52"/>
      <x:c r="D123" s="52"/>
      <x:c r="E123" s="52"/>
      <x:c r="F123" s="52"/>
      <x:c r="G123" s="52"/>
      <x:c r="H123" s="54"/>
      <x:c r="I123" s="53"/>
      <x:c r="J123" s="53"/>
    </x:row>
    <x:row r="124">
      <x:c r="B124" s="53"/>
      <x:c r="C124" s="52"/>
      <x:c r="D124" s="52"/>
      <x:c r="E124" s="52"/>
      <x:c r="F124" s="52"/>
      <x:c r="G124" s="52"/>
      <x:c r="H124" s="54"/>
      <x:c r="I124" s="53"/>
      <x:c r="J124" s="53"/>
    </x:row>
    <x:row r="125">
      <x:c r="B125" s="53"/>
      <x:c r="C125" s="52"/>
      <x:c r="D125" s="52"/>
      <x:c r="E125" s="52"/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/>
      <x:c r="C127" s="52"/>
      <x:c r="D127" s="52"/>
      <x:c r="E127" s="52"/>
      <x:c r="F127" s="52"/>
      <x:c r="G127" s="52"/>
      <x:c r="H127" s="54"/>
      <x:c r="I127" s="53"/>
      <x:c r="J127" s="53"/>
    </x:row>
    <x:row r="128">
      <x:c r="B128" s="53"/>
      <x:c r="C128" s="52"/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3" customWidth="1"/>
    <x:col min="10" max="10" width="55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322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>
      <x:c r="B9" s="53"/>
      <x:c r="C9" s="52"/>
      <x:c r="D9" s="52"/>
      <x:c r="E9" s="52"/>
      <x:c r="F9" s="52"/>
      <x:c r="G9" s="52"/>
      <x:c r="H9" s="54"/>
      <x:c r="I9" s="53"/>
      <x:c r="J9" s="53"/>
    </x:row>
    <x:row r="10">
      <x:c r="B10" s="53" t="s">
        <x:v>323</x:v>
      </x:c>
      <x:c r="C10" s="60" t="n">
        <x:f>D10-Inputs!C121</x:f>
        <x:v>-169.72799999999995</x:v>
      </x:c>
      <x:c r="D10" s="55">
        <x:v>554.87</x:v>
      </x:c>
      <x:c r="E10" s="55">
        <x:v>315.943</x:v>
      </x:c>
      <x:c r="F10" s="60" t="n">
        <x:f>Inputs!D121-E10</x:f>
        <x:v>259.90700000000004</x:v>
      </x:c>
      <x:c r="G10" s="60" t="n">
        <x:f>Inputs!E121-Inputs!D121</x:f>
        <x:v>6.816000000000031</x:v>
      </x:c>
      <x:c r="H10" s="70" t="n">
        <x:f>H39+H40</x:f>
        <x:v>-189.12748704000012</x:v>
      </x:c>
      <x:c r="I10" s="53"/>
      <x:c r="J10" s="53"/>
    </x:row>
    <x:row r="11">
      <x:c r="B11" s="53" t="s">
        <x:v>324</x:v>
      </x:c>
      <x:c r="C11" s="57" t="n">
        <x:f>D11-Inputs!C122</x:f>
        <x:v>-55.941</x:v>
      </x:c>
      <x:c r="D11" s="61">
        <x:v>-235.191</x:v>
      </x:c>
      <x:c r="E11" s="61">
        <x:v>-71.673</x:v>
      </x:c>
      <x:c r="F11" s="57" t="n">
        <x:f>Inputs!D122-E11</x:f>
        <x:v>-74.911</x:v>
      </x:c>
      <x:c r="G11" s="57" t="n">
        <x:f>Inputs!E122-Inputs!D122</x:f>
        <x:v>-35.05599999999998</x:v>
      </x:c>
      <x:c r="H11" s="54" t="n">
        <x:f>C11*(1+H34)</x:f>
        <x:v>-58.17864</x:v>
      </x:c>
      <x:c r="I11" s="53"/>
      <x:c r="J11" s="53"/>
    </x:row>
    <x:row r="12">
      <x:c r="B12" s="53" t="s">
        <x:v>325</x:v>
      </x:c>
      <x:c r="C12" s="52" t="n">
        <x:f>C13-C11</x:f>
        <x:v>6.925999999999988</x:v>
      </x:c>
      <x:c r="D12" s="52" t="n">
        <x:f>D13-D11</x:f>
        <x:v>30.69399999999999</x:v>
      </x:c>
      <x:c r="E12" s="52" t="n">
        <x:f>E13-E11</x:f>
        <x:v>0</x:v>
      </x:c>
      <x:c r="F12" s="52" t="n">
        <x:f>F13-F11</x:f>
        <x:v>0.5829999999999984</x:v>
      </x:c>
      <x:c r="G12" s="52" t="n">
        <x:f>G13-G11</x:f>
        <x:v>2.1159999999999854</x:v>
      </x:c>
      <x:c r="H12" s="54" t="n">
        <x:f>H35</x:f>
        <x:v>0</x:v>
      </x:c>
      <x:c r="I12" s="53"/>
      <x:c r="J12" s="53"/>
    </x:row>
    <x:row r="13">
      <x:c r="B13" s="53" t="s">
        <x:v>326</x:v>
      </x:c>
      <x:c r="C13" s="60" t="n">
        <x:f>D13-Inputs!C123</x:f>
        <x:v>-49.015000000000015</x:v>
      </x:c>
      <x:c r="D13" s="55">
        <x:v>-204.497</x:v>
      </x:c>
      <x:c r="E13" s="55">
        <x:v>-71.673</x:v>
      </x:c>
      <x:c r="F13" s="60" t="n">
        <x:f>Inputs!D123-E13</x:f>
        <x:v>-74.328</x:v>
      </x:c>
      <x:c r="G13" s="60" t="n">
        <x:f>Inputs!E123-Inputs!D123</x:f>
        <x:v>-32.94</x:v>
      </x:c>
      <x:c r="H13" s="70" t="n">
        <x:f>SUM(H11:H12)</x:f>
        <x:v>-58.17864</x:v>
      </x:c>
      <x:c r="I13" s="53"/>
      <x:c r="J13" s="53"/>
    </x:row>
    <x:row r="14">
      <x:c r="B14" s="53"/>
      <x:c r="C14" s="52"/>
      <x:c r="D14" s="52"/>
      <x:c r="E14" s="52"/>
      <x:c r="F14" s="52"/>
      <x:c r="G14" s="52"/>
      <x:c r="H14" s="54"/>
      <x:c r="I14" s="53"/>
      <x:c r="J14" s="53"/>
    </x:row>
    <x:row r="15">
      <x:c r="B15" s="53" t="s">
        <x:v>327</x:v>
      </x:c>
      <x:c r="C15" s="61">
        <x:v>-200</x:v>
      </x:c>
      <x:c r="D15" s="61">
        <x:v>-270</x:v>
      </x:c>
      <x:c r="E15" s="61">
        <x:v>0</x:v>
      </x:c>
      <x:c r="F15" s="61">
        <x:v>-45</x:v>
      </x:c>
      <x:c r="G15" s="61">
        <x:v>0</x:v>
      </x:c>
      <x:c r="H15" s="79" t="n">
        <x:f>-'Share Count'!H13</x:f>
        <x:v>0</x:v>
      </x:c>
      <x:c r="I15" s="53"/>
      <x:c r="J15" s="53"/>
    </x:row>
    <x:row r="16">
      <x:c r="B16" s="53" t="s">
        <x:v>328</x:v>
      </x:c>
      <x:c r="C16" s="61">
        <x:v>-79.713</x:v>
      </x:c>
      <x:c r="D16" s="61">
        <x:v>-328.168</x:v>
      </x:c>
      <x:c r="E16" s="61">
        <x:v>-79.813</x:v>
      </x:c>
      <x:c r="F16" s="61">
        <x:v>-79.103</x:v>
      </x:c>
      <x:c r="G16" s="61">
        <x:v>-79.105</x:v>
      </x:c>
      <x:c r="H16" s="79" t="n">
        <x:f>-'Balance Sheet'!H57</x:f>
        <x:v>-79.1</x:v>
      </x:c>
      <x:c r="I16" s="53"/>
      <x:c r="J16" s="53"/>
    </x:row>
    <x:row r="17">
      <x:c r="B17" s="53" t="s">
        <x:v>329</x:v>
      </x:c>
      <x:c r="C17" s="52" t="n">
        <x:f>C18-SUM(C15:C16)</x:f>
        <x:v>472.782</x:v>
      </x:c>
      <x:c r="D17" s="52" t="n">
        <x:f>D18-SUM(D15:D16)</x:f>
        <x:v>355.521</x:v>
      </x:c>
      <x:c r="E17" s="52" t="n">
        <x:f>E18-SUM(E15:E16)</x:f>
        <x:v>-21.167999999999992</x:v>
      </x:c>
      <x:c r="F17" s="52" t="n">
        <x:f>F18-SUM(F15:F16)</x:f>
        <x:v>-268.072</x:v>
      </x:c>
      <x:c r="G17" s="52" t="n">
        <x:f>G18-SUM(G15:G16)</x:f>
        <x:v>85.009</x:v>
      </x:c>
      <x:c r="H17" s="54" t="n">
        <x:f>H36</x:f>
        <x:v>210</x:v>
      </x:c>
      <x:c r="I17" s="53"/>
      <x:c r="J17" s="53"/>
    </x:row>
    <x:row r="18">
      <x:c r="B18" s="53" t="s">
        <x:v>330</x:v>
      </x:c>
      <x:c r="C18" s="60" t="n">
        <x:f>D18-Inputs!C124</x:f>
        <x:v>193.06900000000002</x:v>
      </x:c>
      <x:c r="D18" s="55">
        <x:v>-242.647</x:v>
      </x:c>
      <x:c r="E18" s="55">
        <x:v>-100.981</x:v>
      </x:c>
      <x:c r="F18" s="60" t="n">
        <x:f>Inputs!D124-E18</x:f>
        <x:v>-392.175</x:v>
      </x:c>
      <x:c r="G18" s="60" t="n">
        <x:f>Inputs!E124-Inputs!D124</x:f>
        <x:v>5.903999999999996</x:v>
      </x:c>
      <x:c r="H18" s="70" t="n">
        <x:f>SUM(H15:H17)</x:f>
        <x:v>130.9</x:v>
      </x:c>
      <x:c r="I18" s="53"/>
      <x:c r="J18" s="53"/>
    </x:row>
    <x:row r="19">
      <x:c r="B19" s="53" t="s">
        <x:v>331</x:v>
      </x:c>
      <x:c r="C19" s="57" t="n">
        <x:f>D19-Inputs!C125</x:f>
        <x:v>1.2810000000000006</x:v>
      </x:c>
      <x:c r="D19" s="61">
        <x:v>11.63</x:v>
      </x:c>
      <x:c r="E19" s="61">
        <x:v>0.877</x:v>
      </x:c>
      <x:c r="F19" s="57" t="n">
        <x:f>Inputs!D125-E19</x:f>
        <x:v>11.847999999999999</x:v>
      </x:c>
      <x:c r="G19" s="57" t="n">
        <x:f>Inputs!E125-Inputs!D125</x:f>
        <x:v>1.7030000000000012</x:v>
      </x:c>
      <x:c r="H19" s="54" t="n">
        <x:f>H37</x:f>
        <x:v>0</x:v>
      </x:c>
      <x:c r="I19" s="53"/>
      <x:c r="J19" s="53"/>
    </x:row>
    <x:row r="20">
      <x:c r="B20" s="53"/>
      <x:c r="C20" s="52"/>
      <x:c r="D20" s="52"/>
      <x:c r="E20" s="52"/>
      <x:c r="F20" s="52"/>
      <x:c r="G20" s="52"/>
      <x:c r="H20" s="54"/>
      <x:c r="I20" s="53"/>
      <x:c r="J20" s="53"/>
    </x:row>
    <x:row r="21">
      <x:c r="B21" s="65" t="s">
        <x:v>332</x:v>
      </x:c>
      <x:c r="C21" s="62" t="n">
        <x:f>SUM(C10,C13,C18:C19)</x:f>
        <x:v>-24.392999999999944</x:v>
      </x:c>
      <x:c r="D21" s="62" t="n">
        <x:f>SUM(D10,D13,D18:D19)</x:f>
        <x:v>119.356</x:v>
      </x:c>
      <x:c r="E21" s="62" t="n">
        <x:f>SUM(E10,E13,E18:E19)</x:f>
        <x:v>144.166</x:v>
      </x:c>
      <x:c r="F21" s="62" t="n">
        <x:f>SUM(F10,F13,F18:F19)</x:f>
        <x:v>-194.74799999999996</x:v>
      </x:c>
      <x:c r="G21" s="62" t="n">
        <x:f>SUM(G10,G13,G18:G19)</x:f>
        <x:v>-18.516999999999967</x:v>
      </x:c>
      <x:c r="H21" s="70" t="n">
        <x:f>H10+H13+H18+H19</x:f>
        <x:v>-116.40612704000011</x:v>
      </x:c>
      <x:c r="I21" s="53"/>
      <x:c r="J21" s="53"/>
    </x:row>
    <x:row r="22">
      <x:c r="B22" s="53" t="s">
        <x:v>333</x:v>
      </x:c>
      <x:c r="C22" s="61">
        <x:v>480.812</x:v>
      </x:c>
      <x:c r="D22" s="61">
        <x:v>337.063</x:v>
      </x:c>
      <x:c r="E22" s="57" t="n">
        <x:f>'Balance Sheet'!C10+'Balance Sheet'!C11</x:f>
        <x:v>456.41900000000004</x:v>
      </x:c>
      <x:c r="F22" s="57" t="n">
        <x:f>'Balance Sheet'!E10+'Balance Sheet'!E11</x:f>
        <x:v>600.585</x:v>
      </x:c>
      <x:c r="G22" s="57" t="n">
        <x:f>'Balance Sheet'!F10+'Balance Sheet'!F11</x:f>
        <x:v>405.83700000000005</x:v>
      </x:c>
      <x:c r="H22" s="79" t="n">
        <x:f>'Balance Sheet'!G10+'Balance Sheet'!G11</x:f>
        <x:v>387.32000000000005</x:v>
      </x:c>
      <x:c r="I22" s="53"/>
      <x:c r="J22" s="53"/>
    </x:row>
    <x:row r="23">
      <x:c r="B23" s="53" t="s">
        <x:v>334</x:v>
      </x:c>
      <x:c r="C23" s="62" t="n">
        <x:f>SUM(C22,C21)</x:f>
        <x:v>456.4190000000001</x:v>
      </x:c>
      <x:c r="D23" s="62" t="n">
        <x:f>SUM(D22,D21)</x:f>
        <x:v>456.419</x:v>
      </x:c>
      <x:c r="E23" s="62" t="n">
        <x:f>SUM(E22,E21)</x:f>
        <x:v>600.585</x:v>
      </x:c>
      <x:c r="F23" s="62" t="n">
        <x:f>SUM(F22,F21)</x:f>
        <x:v>405.8370000000001</x:v>
      </x:c>
      <x:c r="G23" s="62" t="n">
        <x:f>SUM(G22,G21)</x:f>
        <x:v>387.32000000000005</x:v>
      </x:c>
      <x:c r="H23" s="70" t="n">
        <x:f>H22+H21</x:f>
        <x:v>270.91387295999994</x:v>
      </x:c>
      <x:c r="I23" s="53"/>
      <x:c r="J23" s="53"/>
    </x:row>
    <x:row r="24">
      <x:c r="B24" s="53" t="s">
        <x:v>335</x:v>
      </x:c>
      <x:c r="C24" s="57" t="n">
        <x:f>'Balance Sheet'!C10+'Balance Sheet'!C11</x:f>
        <x:v>456.41900000000004</x:v>
      </x:c>
      <x:c r="D24" s="57" t="n">
        <x:f>'Balance Sheet'!D10+'Balance Sheet'!D11</x:f>
        <x:v>456.41900000000004</x:v>
      </x:c>
      <x:c r="E24" s="57" t="n">
        <x:f>'Balance Sheet'!E10+'Balance Sheet'!E11</x:f>
        <x:v>600.585</x:v>
      </x:c>
      <x:c r="F24" s="57" t="n">
        <x:f>'Balance Sheet'!F10+'Balance Sheet'!F11</x:f>
        <x:v>405.83700000000005</x:v>
      </x:c>
      <x:c r="G24" s="57" t="n">
        <x:f>'Balance Sheet'!G10+'Balance Sheet'!G11</x:f>
        <x:v>387.32000000000005</x:v>
      </x:c>
      <x:c r="H24" s="79" t="n">
        <x:f>'Balance Sheet'!H10+'Balance Sheet'!H11</x:f>
        <x:v>270.91387295999994</x:v>
      </x:c>
      <x:c r="I24" s="53"/>
      <x:c r="J24" s="53"/>
    </x:row>
    <x:row r="25">
      <x:c r="B25" s="65" t="s">
        <x:v>336</x:v>
      </x:c>
      <x:c r="C25" s="62" t="n">
        <x:f>C23-C24</x:f>
        <x:v>5.684341886080802e-14</x:v>
      </x:c>
      <x:c r="D25" s="62" t="n">
        <x:f>D23-D24</x:f>
        <x:v>-5.684341886080802e-14</x:v>
      </x:c>
      <x:c r="E25" s="62" t="n">
        <x:f>E23-E24</x:f>
        <x:v>0</x:v>
      </x:c>
      <x:c r="F25" s="62" t="n">
        <x:f>F23-F24</x:f>
        <x:v>5.684341886080802e-14</x:v>
      </x:c>
      <x:c r="G25" s="62" t="n">
        <x:f>G23-G24</x:f>
        <x:v>0</x:v>
      </x:c>
      <x:c r="H25" s="70" t="n">
        <x:f>H23-H24</x:f>
        <x:v>0</x:v>
      </x:c>
      <x:c r="I25" s="53"/>
      <x:c r="J25" s="53"/>
    </x:row>
    <x:row r="26">
      <x:c r="B26" s="53"/>
      <x:c r="C26" s="52"/>
      <x:c r="D26" s="52"/>
      <x:c r="E26" s="52"/>
      <x:c r="F26" s="52"/>
      <x:c r="G26" s="52"/>
      <x:c r="H26" s="54"/>
      <x:c r="I26" s="53"/>
      <x:c r="J26" s="53"/>
    </x:row>
    <x:row r="27">
      <x:c r="B27" s="53"/>
      <x:c r="C27" s="52"/>
      <x:c r="D27" s="52"/>
      <x:c r="E27" s="52"/>
      <x:c r="F27" s="52"/>
      <x:c r="G27" s="52"/>
      <x:c r="H27" s="54"/>
      <x:c r="I27" s="53"/>
      <x:c r="J27" s="53"/>
    </x:row>
    <x:row r="28">
      <x:c r="B28" s="53"/>
      <x:c r="C28" s="52"/>
      <x:c r="D28" s="52"/>
      <x:c r="E28" s="52"/>
      <x:c r="F28" s="52"/>
      <x:c r="G28" s="52"/>
      <x:c r="H28" s="54"/>
      <x:c r="I28" s="53"/>
      <x:c r="J28" s="53"/>
    </x:row>
    <x:row r="29">
      <x:c r="B29" s="53"/>
      <x:c r="C29" s="52"/>
      <x:c r="D29" s="52"/>
      <x:c r="E29" s="52"/>
      <x:c r="F29" s="52"/>
      <x:c r="G29" s="52"/>
      <x:c r="H29" s="54"/>
      <x:c r="I29" s="53"/>
      <x:c r="J29" s="53"/>
    </x:row>
    <x:row r="30">
      <x:c r="B30" s="53"/>
      <x:c r="C30" s="52"/>
      <x:c r="D30" s="52"/>
      <x:c r="E30" s="52"/>
      <x:c r="F30" s="52"/>
      <x:c r="G30" s="52"/>
      <x:c r="H30" s="54"/>
      <x:c r="I30" s="53"/>
      <x:c r="J30" s="53"/>
    </x:row>
    <x:row r="31">
      <x:c r="B31" s="53"/>
      <x:c r="C31" s="52"/>
      <x:c r="D31" s="52"/>
      <x:c r="E31" s="52"/>
      <x:c r="F31" s="52"/>
      <x:c r="G31" s="52"/>
      <x:c r="H31" s="54"/>
      <x:c r="I31" s="53"/>
      <x:c r="J31" s="53"/>
    </x:row>
    <x:row r="32">
      <x:c r="B32" s="53"/>
      <x:c r="C32" s="52"/>
      <x:c r="D32" s="52"/>
      <x:c r="E32" s="52"/>
      <x:c r="F32" s="52"/>
      <x:c r="G32" s="52"/>
      <x:c r="H32" s="54"/>
      <x:c r="I32" s="53"/>
      <x:c r="J32" s="53"/>
    </x:row>
    <x:row r="33">
      <x:c r="B33" s="53" t="s">
        <x:v>337</x:v>
      </x:c>
      <x:c r="C33" s="56"/>
      <x:c r="D33" s="56"/>
      <x:c r="E33" s="56"/>
      <x:c r="F33" s="56"/>
      <x:c r="G33" s="56"/>
      <x:c r="H33" s="59">
        <x:v>0.06</x:v>
      </x:c>
      <x:c r="I33" s="53"/>
      <x:c r="J33" s="53"/>
    </x:row>
    <x:row r="34">
      <x:c r="B34" s="53" t="s">
        <x:v>338</x:v>
      </x:c>
      <x:c r="C34" s="56"/>
      <x:c r="D34" s="56"/>
      <x:c r="E34" s="56"/>
      <x:c r="F34" s="56"/>
      <x:c r="G34" s="56"/>
      <x:c r="H34" s="59">
        <x:v>0.04</x:v>
      </x:c>
      <x:c r="I34" s="53"/>
      <x:c r="J34" s="53"/>
    </x:row>
    <x:row r="35">
      <x:c r="B35" s="53" t="s">
        <x:v>339</x:v>
      </x:c>
      <x:c r="C35" s="52"/>
      <x:c r="D35" s="52"/>
      <x:c r="E35" s="52"/>
      <x:c r="F35" s="52"/>
      <x:c r="G35" s="52"/>
      <x:c r="H35" s="76">
        <x:v>0</x:v>
      </x:c>
      <x:c r="I35" s="53"/>
      <x:c r="J35" s="53"/>
    </x:row>
    <x:row r="36">
      <x:c r="B36" s="53" t="s">
        <x:v>340</x:v>
      </x:c>
      <x:c r="C36" s="52"/>
      <x:c r="D36" s="52"/>
      <x:c r="E36" s="52"/>
      <x:c r="F36" s="52"/>
      <x:c r="G36" s="52"/>
      <x:c r="H36" s="76">
        <x:v>210</x:v>
      </x:c>
      <x:c r="I36" s="53"/>
      <x:c r="J36" s="53"/>
    </x:row>
    <x:row r="37">
      <x:c r="B37" s="53" t="s">
        <x:v>341</x:v>
      </x:c>
      <x:c r="C37" s="52"/>
      <x:c r="D37" s="52"/>
      <x:c r="E37" s="52"/>
      <x:c r="F37" s="52"/>
      <x:c r="G37" s="52"/>
      <x:c r="H37" s="76">
        <x:v>0</x:v>
      </x:c>
      <x:c r="I37" s="53"/>
      <x:c r="J37" s="53"/>
    </x:row>
    <x:row r="38">
      <x:c r="B38" s="53"/>
      <x:c r="C38" s="52"/>
      <x:c r="D38" s="52"/>
      <x:c r="E38" s="52"/>
      <x:c r="F38" s="52"/>
      <x:c r="G38" s="52"/>
      <x:c r="H38" s="54"/>
      <x:c r="I38" s="53"/>
      <x:c r="J38" s="53"/>
    </x:row>
    <x:row r="39">
      <x:c r="B39" s="53" t="s">
        <x:v>342</x:v>
      </x:c>
      <x:c r="C39" s="52"/>
      <x:c r="D39" s="52"/>
      <x:c r="E39" s="52"/>
      <x:c r="F39" s="52"/>
      <x:c r="G39" s="52"/>
      <x:c r="H39" s="54" t="n">
        <x:f>C10*(1+H33)</x:f>
        <x:v>-179.91167999999996</x:v>
      </x:c>
      <x:c r="I39" s="53"/>
      <x:c r="J39" s="53"/>
    </x:row>
    <x:row r="40" ht="54">
      <x:c r="B40" s="53" t="s">
        <x:v>343</x:v>
      </x:c>
      <x:c r="C40" s="52"/>
      <x:c r="D40" s="52"/>
      <x:c r="E40" s="52"/>
      <x:c r="F40" s="52"/>
      <x:c r="G40" s="52"/>
      <x:c r="H40" s="79" t="n">
        <x:f>'Balance Sheet'!H34+'Balance Sheet'!H43-SUM('Balance Sheet'!H12:H14)-SUM('Balance Sheet'!H17:H22)-H22-H13-H18-H19-H39</x:f>
        <x:v>-9.215807040000158</x:v>
      </x:c>
      <x:c r="I40" s="53"/>
      <x:c r="J40" s="73" t="s">
        <x:v>344</x:v>
      </x:c>
    </x:row>
    <x:row r="41">
      <x:c r="B41" s="53"/>
      <x:c r="C41" s="52"/>
      <x:c r="D41" s="52"/>
      <x:c r="E41" s="52"/>
      <x:c r="F41" s="52"/>
      <x:c r="G41" s="52"/>
      <x:c r="H41" s="54"/>
      <x:c r="I41" s="53"/>
      <x:c r="J41" s="53"/>
    </x:row>
    <x:row r="42">
      <x:c r="B42" s="53"/>
      <x:c r="C42" s="52"/>
      <x:c r="D42" s="52"/>
      <x:c r="E42" s="52"/>
      <x:c r="F42" s="52"/>
      <x:c r="G42" s="52"/>
      <x:c r="H42" s="54"/>
      <x:c r="I42" s="53"/>
      <x:c r="J42" s="53"/>
    </x:row>
    <x:row r="43">
      <x:c r="B43" s="53"/>
      <x:c r="C43" s="52"/>
      <x:c r="D43" s="52"/>
      <x:c r="E43" s="52"/>
      <x:c r="F43" s="52"/>
      <x:c r="G43" s="52"/>
      <x:c r="H43" s="54"/>
      <x:c r="I43" s="53"/>
      <x:c r="J43" s="53"/>
    </x:row>
    <x:row r="44">
      <x:c r="B44" s="53"/>
      <x:c r="C44" s="52"/>
      <x:c r="D44" s="52"/>
      <x:c r="E44" s="52"/>
      <x:c r="F44" s="52"/>
      <x:c r="G44" s="52"/>
      <x:c r="H44" s="54"/>
      <x:c r="I44" s="53"/>
      <x:c r="J44" s="53"/>
    </x:row>
    <x:row r="45">
      <x:c r="B45" s="53"/>
      <x:c r="C45" s="52"/>
      <x:c r="D45" s="52"/>
      <x:c r="E45" s="52"/>
      <x:c r="F45" s="52"/>
      <x:c r="G45" s="52"/>
      <x:c r="H45" s="54"/>
      <x:c r="I45" s="53"/>
      <x:c r="J45" s="53"/>
    </x:row>
    <x:row r="46">
      <x:c r="B46" s="53"/>
      <x:c r="C46" s="52"/>
      <x:c r="D46" s="52"/>
      <x:c r="E46" s="52"/>
      <x:c r="F46" s="52"/>
      <x:c r="G46" s="52"/>
      <x:c r="H46" s="54"/>
      <x:c r="I46" s="53"/>
      <x:c r="J46" s="53"/>
    </x:row>
    <x:row r="47">
      <x:c r="B47" s="53"/>
      <x:c r="C47" s="52"/>
      <x:c r="D47" s="52"/>
      <x:c r="E47" s="52"/>
      <x:c r="F47" s="52"/>
      <x:c r="G47" s="52"/>
      <x:c r="H47" s="54"/>
      <x:c r="I47" s="53"/>
      <x:c r="J47" s="53"/>
    </x:row>
    <x:row r="48">
      <x:c r="B48" s="53"/>
      <x:c r="C48" s="52"/>
      <x:c r="D48" s="52"/>
      <x:c r="E48" s="52"/>
      <x:c r="F48" s="52"/>
      <x:c r="G48" s="52"/>
      <x:c r="H48" s="54"/>
      <x:c r="I48" s="53"/>
      <x:c r="J48" s="53"/>
    </x:row>
    <x:row r="49">
      <x:c r="B49" s="53"/>
      <x:c r="C49" s="52"/>
      <x:c r="D49" s="52"/>
      <x:c r="E49" s="52"/>
      <x:c r="F49" s="52"/>
      <x:c r="G49" s="52"/>
      <x:c r="H49" s="54"/>
      <x:c r="I49" s="53"/>
      <x:c r="J49" s="53"/>
    </x:row>
    <x:row r="50">
      <x:c r="B50" s="53"/>
      <x:c r="C50" s="52"/>
      <x:c r="D50" s="52"/>
      <x:c r="E50" s="52"/>
      <x:c r="F50" s="52"/>
      <x:c r="G50" s="52"/>
      <x:c r="H50" s="54"/>
      <x:c r="I50" s="53"/>
      <x:c r="J50" s="53"/>
    </x:row>
    <x:row r="51">
      <x:c r="B51" s="53"/>
      <x:c r="C51" s="52"/>
      <x:c r="D51" s="52"/>
      <x:c r="E51" s="52"/>
      <x:c r="F51" s="52"/>
      <x:c r="G51" s="52"/>
      <x:c r="H51" s="54"/>
      <x:c r="I51" s="53"/>
      <x:c r="J51" s="53"/>
    </x:row>
    <x:row r="52">
      <x:c r="B52" s="53"/>
      <x:c r="C52" s="52"/>
      <x:c r="D52" s="52"/>
      <x:c r="E52" s="52"/>
      <x:c r="F52" s="52"/>
      <x:c r="G52" s="52"/>
      <x:c r="H52" s="54"/>
      <x:c r="I52" s="53"/>
      <x:c r="J52" s="53"/>
    </x:row>
    <x:row r="53">
      <x:c r="B53" s="53"/>
      <x:c r="C53" s="52"/>
      <x:c r="D53" s="52"/>
      <x:c r="E53" s="52"/>
      <x:c r="F53" s="52"/>
      <x:c r="G53" s="52"/>
      <x:c r="H53" s="54"/>
      <x:c r="I53" s="53"/>
      <x:c r="J53" s="53"/>
    </x:row>
    <x:row r="54">
      <x:c r="B54" s="53"/>
      <x:c r="C54" s="52"/>
      <x:c r="D54" s="52"/>
      <x:c r="E54" s="52"/>
      <x:c r="F54" s="52"/>
      <x:c r="G54" s="52"/>
      <x:c r="H54" s="54"/>
      <x:c r="I54" s="53"/>
      <x:c r="J54" s="53"/>
    </x:row>
    <x:row r="55">
      <x:c r="B55" s="53"/>
      <x:c r="C55" s="52"/>
      <x:c r="D55" s="52"/>
      <x:c r="E55" s="52"/>
      <x:c r="F55" s="52"/>
      <x:c r="G55" s="52"/>
      <x:c r="H55" s="54"/>
      <x:c r="I55" s="53"/>
      <x:c r="J55" s="53"/>
    </x:row>
    <x:row r="56">
      <x:c r="B56" s="53"/>
      <x:c r="C56" s="52"/>
      <x:c r="D56" s="52"/>
      <x:c r="E56" s="52"/>
      <x:c r="F56" s="52"/>
      <x:c r="G56" s="52"/>
      <x:c r="H56" s="54"/>
      <x:c r="I56" s="53"/>
      <x:c r="J56" s="53"/>
    </x:row>
    <x:row r="57">
      <x:c r="B57" s="53"/>
      <x:c r="C57" s="52"/>
      <x:c r="D57" s="52"/>
      <x:c r="E57" s="52"/>
      <x:c r="F57" s="52"/>
      <x:c r="G57" s="52"/>
      <x:c r="H57" s="54"/>
      <x:c r="I57" s="53"/>
      <x:c r="J57" s="53"/>
    </x:row>
    <x:row r="58">
      <x:c r="B58" s="53"/>
      <x:c r="C58" s="52"/>
      <x:c r="D58" s="52"/>
      <x:c r="E58" s="52"/>
      <x:c r="F58" s="52"/>
      <x:c r="G58" s="52"/>
      <x:c r="H58" s="54"/>
      <x:c r="I58" s="53"/>
      <x:c r="J58" s="53"/>
    </x:row>
    <x:row r="59">
      <x:c r="B59" s="53"/>
      <x:c r="C59" s="52"/>
      <x:c r="D59" s="52"/>
      <x:c r="E59" s="52"/>
      <x:c r="F59" s="52"/>
      <x:c r="G59" s="52"/>
      <x:c r="H59" s="54"/>
      <x:c r="I59" s="53"/>
      <x:c r="J59" s="53"/>
    </x:row>
    <x:row r="60">
      <x:c r="B60" s="53"/>
      <x:c r="C60" s="52"/>
      <x:c r="D60" s="52"/>
      <x:c r="E60" s="52"/>
      <x:c r="F60" s="52"/>
      <x:c r="G60" s="52"/>
      <x:c r="H60" s="54"/>
      <x:c r="I60" s="53"/>
      <x:c r="J60" s="53"/>
    </x:row>
    <x:row r="61">
      <x:c r="B61" s="53"/>
      <x:c r="C61" s="52"/>
      <x:c r="D61" s="52"/>
      <x:c r="E61" s="52"/>
      <x:c r="F61" s="52"/>
      <x:c r="G61" s="52"/>
      <x:c r="H61" s="54"/>
      <x:c r="I61" s="53"/>
      <x:c r="J61" s="53"/>
    </x:row>
    <x:row r="62">
      <x:c r="B62" s="53"/>
      <x:c r="C62" s="52"/>
      <x:c r="D62" s="52"/>
      <x:c r="E62" s="52"/>
      <x:c r="F62" s="52"/>
      <x:c r="G62" s="52"/>
      <x:c r="H62" s="54"/>
      <x:c r="I62" s="53"/>
      <x:c r="J62" s="53"/>
    </x:row>
    <x:row r="63">
      <x:c r="B63" s="53"/>
      <x:c r="C63" s="52"/>
      <x:c r="D63" s="52"/>
      <x:c r="E63" s="52"/>
      <x:c r="F63" s="52"/>
      <x:c r="G63" s="52"/>
      <x:c r="H63" s="54"/>
      <x:c r="I63" s="53"/>
      <x:c r="J63" s="53"/>
    </x:row>
    <x:row r="64">
      <x:c r="B64" s="53"/>
      <x:c r="C64" s="52"/>
      <x:c r="D64" s="52"/>
      <x:c r="E64" s="52"/>
      <x:c r="F64" s="52"/>
      <x:c r="G64" s="52"/>
      <x:c r="H64" s="54"/>
      <x:c r="I64" s="53"/>
      <x:c r="J64" s="53"/>
    </x:row>
    <x:row r="65">
      <x:c r="B65" s="53"/>
      <x:c r="C65" s="52"/>
      <x:c r="D65" s="52"/>
      <x:c r="E65" s="52"/>
      <x:c r="F65" s="52"/>
      <x:c r="G65" s="52"/>
      <x:c r="H65" s="54"/>
      <x:c r="I65" s="53"/>
      <x:c r="J65" s="53"/>
    </x:row>
    <x:row r="66">
      <x:c r="B66" s="53"/>
      <x:c r="C66" s="52"/>
      <x:c r="D66" s="52"/>
      <x:c r="E66" s="52"/>
      <x:c r="F66" s="52"/>
      <x:c r="G66" s="52"/>
      <x:c r="H66" s="54"/>
      <x:c r="I66" s="53"/>
      <x:c r="J66" s="53"/>
    </x:row>
    <x:row r="67">
      <x:c r="B67" s="53"/>
      <x:c r="C67" s="52"/>
      <x:c r="D67" s="52"/>
      <x:c r="E67" s="52"/>
      <x:c r="F67" s="52"/>
      <x:c r="G67" s="52"/>
      <x:c r="H67" s="54"/>
      <x:c r="I67" s="53"/>
      <x:c r="J67" s="53"/>
    </x:row>
    <x:row r="68">
      <x:c r="B68" s="53"/>
      <x:c r="C68" s="52"/>
      <x:c r="D68" s="52"/>
      <x:c r="E68" s="52"/>
      <x:c r="F68" s="52"/>
      <x:c r="G68" s="52"/>
      <x:c r="H68" s="54"/>
      <x:c r="I68" s="53"/>
      <x:c r="J68" s="53"/>
    </x:row>
    <x:row r="69">
      <x:c r="B69" s="53"/>
      <x:c r="C69" s="52"/>
      <x:c r="D69" s="52"/>
      <x:c r="E69" s="52"/>
      <x:c r="F69" s="52"/>
      <x:c r="G69" s="52"/>
      <x:c r="H69" s="54"/>
      <x:c r="I69" s="53"/>
      <x:c r="J69" s="53"/>
    </x:row>
    <x:row r="70">
      <x:c r="B70" s="53"/>
      <x:c r="C70" s="52"/>
      <x:c r="D70" s="52"/>
      <x:c r="E70" s="52"/>
      <x:c r="F70" s="52"/>
      <x:c r="G70" s="52"/>
      <x:c r="H70" s="54"/>
      <x:c r="I70" s="53"/>
      <x:c r="J70" s="53"/>
    </x:row>
    <x:row r="71">
      <x:c r="B71" s="53"/>
      <x:c r="C71" s="52"/>
      <x:c r="D71" s="52"/>
      <x:c r="E71" s="52"/>
      <x:c r="F71" s="52"/>
      <x:c r="G71" s="52"/>
      <x:c r="H71" s="54"/>
      <x:c r="I71" s="53"/>
      <x:c r="J71" s="53"/>
    </x:row>
    <x:row r="72">
      <x:c r="B72" s="53"/>
      <x:c r="C72" s="52"/>
      <x:c r="D72" s="52"/>
      <x:c r="E72" s="52"/>
      <x:c r="F72" s="52"/>
      <x:c r="G72" s="52"/>
      <x:c r="H72" s="54"/>
      <x:c r="I72" s="53"/>
      <x:c r="J72" s="53"/>
    </x:row>
    <x:row r="73">
      <x:c r="B73" s="53"/>
      <x:c r="C73" s="52"/>
      <x:c r="D73" s="52"/>
      <x:c r="E73" s="52"/>
      <x:c r="F73" s="52"/>
      <x:c r="G73" s="52"/>
      <x:c r="H73" s="54"/>
      <x:c r="I73" s="53"/>
      <x:c r="J73" s="53"/>
    </x:row>
    <x:row r="74">
      <x:c r="B74" s="53"/>
      <x:c r="C74" s="52"/>
      <x:c r="D74" s="52"/>
      <x:c r="E74" s="52"/>
      <x:c r="F74" s="52"/>
      <x:c r="G74" s="52"/>
      <x:c r="H74" s="54"/>
      <x:c r="I74" s="53"/>
      <x:c r="J74" s="53"/>
    </x:row>
    <x:row r="75">
      <x:c r="B75" s="53"/>
      <x:c r="C75" s="52"/>
      <x:c r="D75" s="52"/>
      <x:c r="E75" s="52"/>
      <x:c r="F75" s="52"/>
      <x:c r="G75" s="52"/>
      <x:c r="H75" s="54"/>
      <x:c r="I75" s="53"/>
      <x:c r="J75" s="53"/>
    </x:row>
    <x:row r="76">
      <x:c r="B76" s="53"/>
      <x:c r="C76" s="52"/>
      <x:c r="D76" s="52"/>
      <x:c r="E76" s="52"/>
      <x:c r="F76" s="52"/>
      <x:c r="G76" s="52"/>
      <x:c r="H76" s="54"/>
      <x:c r="I76" s="53"/>
      <x:c r="J76" s="53"/>
    </x:row>
    <x:row r="77">
      <x:c r="B77" s="53"/>
      <x:c r="C77" s="52"/>
      <x:c r="D77" s="52"/>
      <x:c r="E77" s="52"/>
      <x:c r="F77" s="52"/>
      <x:c r="G77" s="52"/>
      <x:c r="H77" s="54"/>
      <x:c r="I77" s="53"/>
      <x:c r="J77" s="53"/>
    </x:row>
    <x:row r="78">
      <x:c r="B78" s="53"/>
      <x:c r="C78" s="52"/>
      <x:c r="D78" s="52"/>
      <x:c r="E78" s="52"/>
      <x:c r="F78" s="52"/>
      <x:c r="G78" s="52"/>
      <x:c r="H78" s="54"/>
      <x:c r="I78" s="53"/>
      <x:c r="J78" s="53"/>
    </x:row>
    <x:row r="79">
      <x:c r="B79" s="53"/>
      <x:c r="C79" s="52"/>
      <x:c r="D79" s="52"/>
      <x:c r="E79" s="52"/>
      <x:c r="F79" s="52"/>
      <x:c r="G79" s="52"/>
      <x:c r="H79" s="54"/>
      <x:c r="I79" s="53"/>
      <x:c r="J79" s="53"/>
    </x:row>
    <x:row r="80">
      <x:c r="B80" s="53"/>
      <x:c r="C80" s="52"/>
      <x:c r="D80" s="52"/>
      <x:c r="E80" s="52"/>
      <x:c r="F80" s="52"/>
      <x:c r="G80" s="52"/>
      <x:c r="H80" s="54"/>
      <x:c r="I80" s="53"/>
      <x:c r="J80" s="53"/>
    </x:row>
    <x:row r="81">
      <x:c r="B81" s="53"/>
      <x:c r="C81" s="52"/>
      <x:c r="D81" s="52"/>
      <x:c r="E81" s="52"/>
      <x:c r="F81" s="52"/>
      <x:c r="G81" s="52"/>
      <x:c r="H81" s="54"/>
      <x:c r="I81" s="53"/>
      <x:c r="J81" s="53"/>
    </x:row>
    <x:row r="82">
      <x:c r="B82" s="53"/>
      <x:c r="C82" s="52"/>
      <x:c r="D82" s="52"/>
      <x:c r="E82" s="52"/>
      <x:c r="F82" s="52"/>
      <x:c r="G82" s="52"/>
      <x:c r="H82" s="54"/>
      <x:c r="I82" s="53"/>
      <x:c r="J82" s="53"/>
    </x:row>
    <x:row r="83">
      <x:c r="B83" s="53"/>
      <x:c r="C83" s="52"/>
      <x:c r="D83" s="52"/>
      <x:c r="E83" s="52"/>
      <x:c r="F83" s="52"/>
      <x:c r="G83" s="52"/>
      <x:c r="H83" s="54"/>
      <x:c r="I83" s="53"/>
      <x:c r="J83" s="53"/>
    </x:row>
    <x:row r="84">
      <x:c r="B84" s="53"/>
      <x:c r="C84" s="52"/>
      <x:c r="D84" s="52"/>
      <x:c r="E84" s="52"/>
      <x:c r="F84" s="52"/>
      <x:c r="G84" s="52"/>
      <x:c r="H84" s="54"/>
      <x:c r="I84" s="53"/>
      <x:c r="J84" s="53"/>
    </x:row>
    <x:row r="85">
      <x:c r="B85" s="53"/>
      <x:c r="C85" s="52"/>
      <x:c r="D85" s="52"/>
      <x:c r="E85" s="52"/>
      <x:c r="F85" s="52"/>
      <x:c r="G85" s="52"/>
      <x:c r="H85" s="54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54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54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54"/>
      <x:c r="I88" s="53"/>
      <x:c r="J88" s="53"/>
    </x:row>
    <x:row r="89">
      <x:c r="B89" s="53"/>
      <x:c r="C89" s="52"/>
      <x:c r="D89" s="52"/>
      <x:c r="E89" s="52"/>
      <x:c r="F89" s="52"/>
      <x:c r="G89" s="52"/>
      <x:c r="H89" s="54"/>
      <x:c r="I89" s="53"/>
      <x:c r="J89" s="53"/>
    </x:row>
    <x:row r="90">
      <x:c r="B90" s="53"/>
      <x:c r="C90" s="52"/>
      <x:c r="D90" s="52"/>
      <x:c r="E90" s="52"/>
      <x:c r="F90" s="52"/>
      <x:c r="G90" s="52"/>
      <x:c r="H90" s="54"/>
      <x:c r="I90" s="53"/>
      <x:c r="J90" s="53"/>
    </x:row>
    <x:row r="91">
      <x:c r="B91" s="53"/>
      <x:c r="C91" s="52"/>
      <x:c r="D91" s="52"/>
      <x:c r="E91" s="52"/>
      <x:c r="F91" s="52"/>
      <x:c r="G91" s="52"/>
      <x:c r="H91" s="54"/>
      <x:c r="I91" s="53"/>
      <x:c r="J91" s="53"/>
    </x:row>
    <x:row r="92">
      <x:c r="B92" s="53"/>
      <x:c r="C92" s="52"/>
      <x:c r="D92" s="52"/>
      <x:c r="E92" s="52"/>
      <x:c r="F92" s="52"/>
      <x:c r="G92" s="52"/>
      <x:c r="H92" s="54"/>
      <x:c r="I92" s="53"/>
      <x:c r="J92" s="53"/>
    </x:row>
    <x:row r="93">
      <x:c r="B93" s="53"/>
      <x:c r="C93" s="52"/>
      <x:c r="D93" s="52"/>
      <x:c r="E93" s="52"/>
      <x:c r="F93" s="52"/>
      <x:c r="G93" s="52"/>
      <x:c r="H93" s="54"/>
      <x:c r="I93" s="53"/>
      <x:c r="J93" s="53"/>
    </x:row>
    <x:row r="94">
      <x:c r="B94" s="53"/>
      <x:c r="C94" s="52"/>
      <x:c r="D94" s="52"/>
      <x:c r="E94" s="52"/>
      <x:c r="F94" s="52"/>
      <x:c r="G94" s="52"/>
      <x:c r="H94" s="54"/>
      <x:c r="I94" s="53"/>
      <x:c r="J94" s="53"/>
    </x:row>
    <x:row r="95">
      <x:c r="B95" s="53"/>
      <x:c r="C95" s="52"/>
      <x:c r="D95" s="52"/>
      <x:c r="E95" s="52"/>
      <x:c r="F95" s="52"/>
      <x:c r="G95" s="52"/>
      <x:c r="H95" s="54"/>
      <x:c r="I95" s="53"/>
      <x:c r="J95" s="53"/>
    </x:row>
    <x:row r="96">
      <x:c r="B96" s="53"/>
      <x:c r="C96" s="52"/>
      <x:c r="D96" s="52"/>
      <x:c r="E96" s="52"/>
      <x:c r="F96" s="52"/>
      <x:c r="G96" s="52"/>
      <x:c r="H96" s="54"/>
      <x:c r="I96" s="53"/>
      <x:c r="J96" s="53"/>
    </x:row>
    <x:row r="97">
      <x:c r="B97" s="53"/>
      <x:c r="C97" s="52"/>
      <x:c r="D97" s="52"/>
      <x:c r="E97" s="52"/>
      <x:c r="F97" s="52"/>
      <x:c r="G97" s="52"/>
      <x:c r="H97" s="54"/>
      <x:c r="I97" s="53"/>
      <x:c r="J97" s="53"/>
    </x:row>
    <x:row r="98">
      <x:c r="B98" s="53"/>
      <x:c r="C98" s="52"/>
      <x:c r="D98" s="52"/>
      <x:c r="E98" s="52"/>
      <x:c r="F98" s="52"/>
      <x:c r="G98" s="52"/>
      <x:c r="H98" s="54"/>
      <x:c r="I98" s="53"/>
      <x:c r="J98" s="53"/>
    </x:row>
    <x:row r="99">
      <x:c r="B99" s="53"/>
      <x:c r="C99" s="52"/>
      <x:c r="D99" s="52"/>
      <x:c r="E99" s="52"/>
      <x:c r="F99" s="52"/>
      <x:c r="G99" s="52"/>
      <x:c r="H99" s="54"/>
      <x:c r="I99" s="53"/>
      <x:c r="J99" s="53"/>
    </x:row>
    <x:row r="100">
      <x:c r="B100" s="53"/>
      <x:c r="C100" s="52"/>
      <x:c r="D100" s="52"/>
      <x:c r="E100" s="52"/>
      <x:c r="F100" s="52"/>
      <x:c r="G100" s="52"/>
      <x:c r="H100" s="54"/>
      <x:c r="I100" s="53"/>
      <x:c r="J100" s="53"/>
    </x:row>
    <x:row r="101">
      <x:c r="B101" s="53"/>
      <x:c r="C101" s="52"/>
      <x:c r="D101" s="52"/>
      <x:c r="E101" s="52"/>
      <x:c r="F101" s="52"/>
      <x:c r="G101" s="52"/>
      <x:c r="H101" s="54"/>
      <x:c r="I101" s="53"/>
      <x:c r="J101" s="53"/>
    </x:row>
    <x:row r="102">
      <x:c r="B102" s="53"/>
      <x:c r="C102" s="52"/>
      <x:c r="D102" s="52"/>
      <x:c r="E102" s="52"/>
      <x:c r="F102" s="52"/>
      <x:c r="G102" s="52"/>
      <x:c r="H102" s="54"/>
      <x:c r="I102" s="53"/>
      <x:c r="J102" s="53"/>
    </x:row>
    <x:row r="103">
      <x:c r="B103" s="53"/>
      <x:c r="C103" s="52"/>
      <x:c r="D103" s="52"/>
      <x:c r="E103" s="52"/>
      <x:c r="F103" s="52"/>
      <x:c r="G103" s="52"/>
      <x:c r="H103" s="54"/>
      <x:c r="I103" s="53"/>
      <x:c r="J103" s="53"/>
    </x:row>
    <x:row r="104">
      <x:c r="B104" s="53"/>
      <x:c r="C104" s="52"/>
      <x:c r="D104" s="52"/>
      <x:c r="E104" s="52"/>
      <x:c r="F104" s="52"/>
      <x:c r="G104" s="52"/>
      <x:c r="H104" s="54"/>
      <x:c r="I104" s="53"/>
      <x:c r="J104" s="53"/>
    </x:row>
    <x:row r="105">
      <x:c r="B105" s="53"/>
      <x:c r="C105" s="52"/>
      <x:c r="D105" s="52"/>
      <x:c r="E105" s="52"/>
      <x:c r="F105" s="52"/>
      <x:c r="G105" s="52"/>
      <x:c r="H105" s="54"/>
      <x:c r="I105" s="53"/>
      <x:c r="J105" s="53"/>
    </x:row>
    <x:row r="106">
      <x:c r="B106" s="53"/>
      <x:c r="C106" s="52"/>
      <x:c r="D106" s="52"/>
      <x:c r="E106" s="52"/>
      <x:c r="F106" s="52"/>
      <x:c r="G106" s="52"/>
      <x:c r="H106" s="54"/>
      <x:c r="I106" s="53"/>
      <x:c r="J106" s="53"/>
    </x:row>
    <x:row r="107">
      <x:c r="B107" s="53"/>
      <x:c r="C107" s="52"/>
      <x:c r="D107" s="52"/>
      <x:c r="E107" s="52"/>
      <x:c r="F107" s="52"/>
      <x:c r="G107" s="52"/>
      <x:c r="H107" s="54"/>
      <x:c r="I107" s="53"/>
      <x:c r="J107" s="53"/>
    </x:row>
    <x:row r="108">
      <x:c r="B108" s="53"/>
      <x:c r="C108" s="52"/>
      <x:c r="D108" s="52"/>
      <x:c r="E108" s="52"/>
      <x:c r="F108" s="52"/>
      <x:c r="G108" s="52"/>
      <x:c r="H108" s="54"/>
      <x:c r="I108" s="53"/>
      <x:c r="J108" s="53"/>
    </x:row>
    <x:row r="109">
      <x:c r="B109" s="53"/>
      <x:c r="C109" s="52"/>
      <x:c r="D109" s="52"/>
      <x:c r="E109" s="52"/>
      <x:c r="F109" s="52"/>
      <x:c r="G109" s="52"/>
      <x:c r="H109" s="54"/>
      <x:c r="I109" s="53"/>
      <x:c r="J109" s="53"/>
    </x:row>
    <x:row r="110">
      <x:c r="B110" s="53"/>
      <x:c r="C110" s="52"/>
      <x:c r="D110" s="52"/>
      <x:c r="E110" s="52"/>
      <x:c r="F110" s="52"/>
      <x:c r="G110" s="52"/>
      <x:c r="H110" s="54"/>
      <x:c r="I110" s="53"/>
      <x:c r="J110" s="53"/>
    </x:row>
    <x:row r="111">
      <x:c r="B111" s="53"/>
      <x:c r="C111" s="52"/>
      <x:c r="D111" s="52"/>
      <x:c r="E111" s="52"/>
      <x:c r="F111" s="52"/>
      <x:c r="G111" s="52"/>
      <x:c r="H111" s="54"/>
      <x:c r="I111" s="53"/>
      <x:c r="J111" s="53"/>
    </x:row>
    <x:row r="112">
      <x:c r="B112" s="53"/>
      <x:c r="C112" s="52"/>
      <x:c r="D112" s="52"/>
      <x:c r="E112" s="52"/>
      <x:c r="F112" s="52"/>
      <x:c r="G112" s="52"/>
      <x:c r="H112" s="54"/>
      <x:c r="I112" s="53"/>
      <x:c r="J112" s="53"/>
    </x:row>
    <x:row r="113">
      <x:c r="B113" s="53"/>
      <x:c r="C113" s="52"/>
      <x:c r="D113" s="52"/>
      <x:c r="E113" s="52"/>
      <x:c r="F113" s="52"/>
      <x:c r="G113" s="52"/>
      <x:c r="H113" s="54"/>
      <x:c r="I113" s="53"/>
      <x:c r="J113" s="53"/>
    </x:row>
    <x:row r="114">
      <x:c r="B114" s="53"/>
      <x:c r="C114" s="52"/>
      <x:c r="D114" s="52"/>
      <x:c r="E114" s="52"/>
      <x:c r="F114" s="52"/>
      <x:c r="G114" s="52"/>
      <x:c r="H114" s="54"/>
      <x:c r="I114" s="53"/>
      <x:c r="J114" s="53"/>
    </x:row>
    <x:row r="115">
      <x:c r="B115" s="53"/>
      <x:c r="C115" s="52"/>
      <x:c r="D115" s="52"/>
      <x:c r="E115" s="52"/>
      <x:c r="F115" s="52"/>
      <x:c r="G115" s="52"/>
      <x:c r="H115" s="54"/>
      <x:c r="I115" s="53"/>
      <x:c r="J115" s="53"/>
    </x:row>
    <x:row r="116">
      <x:c r="B116" s="53"/>
      <x:c r="C116" s="52"/>
      <x:c r="D116" s="52"/>
      <x:c r="E116" s="52"/>
      <x:c r="F116" s="52"/>
      <x:c r="G116" s="52"/>
      <x:c r="H116" s="54"/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54"/>
      <x:c r="I117" s="53"/>
      <x:c r="J117" s="53"/>
    </x:row>
    <x:row r="118">
      <x:c r="B118" s="53"/>
      <x:c r="C118" s="52"/>
      <x:c r="D118" s="52"/>
      <x:c r="E118" s="52"/>
      <x:c r="F118" s="52"/>
      <x:c r="G118" s="52"/>
      <x:c r="H118" s="54"/>
      <x:c r="I118" s="53"/>
      <x:c r="J118" s="53"/>
    </x:row>
    <x:row r="119">
      <x:c r="B119" s="53"/>
      <x:c r="C119" s="52"/>
      <x:c r="D119" s="52"/>
      <x:c r="E119" s="52"/>
      <x:c r="F119" s="52"/>
      <x:c r="G119" s="52"/>
      <x:c r="H119" s="54"/>
      <x:c r="I119" s="53"/>
      <x:c r="J119" s="53"/>
    </x:row>
    <x:row r="120">
      <x:c r="B120" s="53"/>
      <x:c r="C120" s="52"/>
      <x:c r="D120" s="52"/>
      <x:c r="E120" s="52"/>
      <x:c r="F120" s="52"/>
      <x:c r="G120" s="52"/>
      <x:c r="H120" s="54"/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54"/>
      <x:c r="I121" s="53"/>
      <x:c r="J121" s="53"/>
    </x:row>
    <x:row r="122">
      <x:c r="B122" s="53"/>
      <x:c r="C122" s="52"/>
      <x:c r="D122" s="52"/>
      <x:c r="E122" s="52"/>
      <x:c r="F122" s="52"/>
      <x:c r="G122" s="52"/>
      <x:c r="H122" s="54"/>
      <x:c r="I122" s="53"/>
      <x:c r="J122" s="53"/>
    </x:row>
    <x:row r="123">
      <x:c r="B123" s="53"/>
      <x:c r="C123" s="52"/>
      <x:c r="D123" s="52"/>
      <x:c r="E123" s="52"/>
      <x:c r="F123" s="52"/>
      <x:c r="G123" s="52"/>
      <x:c r="H123" s="54"/>
      <x:c r="I123" s="53"/>
      <x:c r="J123" s="53"/>
    </x:row>
    <x:row r="124">
      <x:c r="B124" s="53"/>
      <x:c r="C124" s="52"/>
      <x:c r="D124" s="52"/>
      <x:c r="E124" s="52"/>
      <x:c r="F124" s="52"/>
      <x:c r="G124" s="52"/>
      <x:c r="H124" s="54"/>
      <x:c r="I124" s="53"/>
      <x:c r="J124" s="53"/>
    </x:row>
    <x:row r="125">
      <x:c r="B125" s="53"/>
      <x:c r="C125" s="52"/>
      <x:c r="D125" s="52"/>
      <x:c r="E125" s="52"/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/>
      <x:c r="C127" s="52"/>
      <x:c r="D127" s="52"/>
      <x:c r="E127" s="52"/>
      <x:c r="F127" s="52"/>
      <x:c r="G127" s="52"/>
      <x:c r="H127" s="54"/>
      <x:c r="I127" s="53"/>
      <x:c r="J127" s="53"/>
    </x:row>
    <x:row r="128">
      <x:c r="B128" s="53"/>
      <x:c r="C128" s="52"/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3" customWidth="1"/>
    <x:col min="10" max="10" width="18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345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>
      <x:c r="B9" s="53"/>
      <x:c r="C9" s="52"/>
      <x:c r="D9" s="52"/>
      <x:c r="E9" s="52"/>
      <x:c r="F9" s="52"/>
      <x:c r="G9" s="52"/>
      <x:c r="H9" s="54"/>
      <x:c r="I9" s="53"/>
      <x:c r="J9" s="53"/>
    </x:row>
    <x:row r="10">
      <x:c r="B10" s="53" t="s">
        <x:v>346</x:v>
      </x:c>
      <x:c r="C10" s="57" t="n">
        <x:f>'Revenue summary'!C22*C17</x:f>
        <x:v>187.18940999999998</x:v>
      </x:c>
      <x:c r="D10" s="61">
        <x:v>2423.245</x:v>
      </x:c>
      <x:c r="E10" s="57" t="n">
        <x:f>'Revenue summary'!E22*E17</x:f>
        <x:v>208.69233</x:v>
      </x:c>
      <x:c r="F10" s="57" t="n">
        <x:f>'Revenue summary'!F22*F17</x:f>
        <x:v>932.18152</x:v>
      </x:c>
      <x:c r="G10" s="57" t="n">
        <x:f>'Revenue summary'!G22*G17</x:f>
        <x:v>1048.5022500000002</x:v>
      </x:c>
      <x:c r="H10" s="79" t="n">
        <x:f>'Revenue summary'!H22*H17</x:f>
        <x:v>181.29792310000002</x:v>
      </x:c>
      <x:c r="I10" s="53"/>
      <x:c r="J10" s="53" t="s">
        <x:v>347</x:v>
      </x:c>
    </x:row>
    <x:row r="11">
      <x:c r="B11" s="53" t="s">
        <x:v>348</x:v>
      </x:c>
      <x:c r="C11" s="57" t="n">
        <x:f>'Revenue summary'!C22*C18</x:f>
        <x:v>28.485345</x:v>
      </x:c>
      <x:c r="D11" s="57" t="n">
        <x:f>Inputs!C85</x:f>
        <x:v>335.3</x:v>
      </x:c>
      <x:c r="E11" s="57" t="n">
        <x:f>'Revenue summary'!E22*E18</x:f>
        <x:v>33.878625</x:v>
      </x:c>
      <x:c r="F11" s="57" t="n">
        <x:f>'Revenue summary'!F22*F18</x:f>
        <x:v>119.23252000000001</x:v>
      </x:c>
      <x:c r="G11" s="57" t="n">
        <x:f>'Revenue summary'!G22*G18</x:f>
        <x:v>126.54337500000001</x:v>
      </x:c>
      <x:c r="H11" s="79" t="n">
        <x:f>'Revenue summary'!H22*H18</x:f>
        <x:v>27.194688465000002</x:v>
      </x:c>
      <x:c r="I11" s="53"/>
      <x:c r="J11" s="53"/>
    </x:row>
    <x:row r="12">
      <x:c r="B12" s="53" t="s">
        <x:v>349</x:v>
      </x:c>
      <x:c r="C12" s="57" t="n">
        <x:f>'Revenue summary'!C22-SUM(C10:C11)</x:f>
        <x:v>55.61424500000001</x:v>
      </x:c>
      <x:c r="D12" s="57" t="n">
        <x:f>'Revenue summary'!D22-SUM(D10:D11)</x:f>
        <x:v>205.80199999999968</x:v>
      </x:c>
      <x:c r="E12" s="57" t="n">
        <x:f>'Revenue summary'!E22-SUM(E10:E11)</x:f>
        <x:v>28.458045</x:v>
      </x:c>
      <x:c r="F12" s="57" t="n">
        <x:f>'Revenue summary'!F22-SUM(F10:F11)</x:f>
        <x:v>32.51796000000013</x:v>
      </x:c>
      <x:c r="G12" s="57" t="n">
        <x:f>'Revenue summary'!G22-SUM(G10:G11)</x:f>
        <x:v>30.129374999999982</x:v>
      </x:c>
      <x:c r="H12" s="79" t="n">
        <x:f>'Revenue summary'!H22*H19</x:f>
        <x:v>50.50442143500001</x:v>
      </x:c>
      <x:c r="I12" s="53"/>
      <x:c r="J12" s="53"/>
    </x:row>
    <x:row r="13">
      <x:c r="B13" s="53" t="s">
        <x:v>350</x:v>
      </x:c>
      <x:c r="C13" s="62" t="n">
        <x:f>SUM(C11:C12)</x:f>
        <x:v>84.09959</x:v>
      </x:c>
      <x:c r="D13" s="62" t="n">
        <x:f>SUM(D11:D12)</x:f>
        <x:v>541.1019999999996</x:v>
      </x:c>
      <x:c r="E13" s="62" t="n">
        <x:f>SUM(E11:E12)</x:f>
        <x:v>62.33667</x:v>
      </x:c>
      <x:c r="F13" s="62" t="n">
        <x:f>SUM(F11:F12)</x:f>
        <x:v>151.75048000000015</x:v>
      </x:c>
      <x:c r="G13" s="62" t="n">
        <x:f>SUM(G11:G12)</x:f>
        <x:v>156.67275</x:v>
      </x:c>
      <x:c r="H13" s="70" t="n">
        <x:f>H11+H12</x:f>
        <x:v>77.69910990000001</x:v>
      </x:c>
      <x:c r="I13" s="53"/>
      <x:c r="J13" s="53"/>
    </x:row>
    <x:row r="14">
      <x:c r="B14" s="65" t="s">
        <x:v>351</x:v>
      </x:c>
      <x:c r="C14" s="62" t="n">
        <x:f>SUM(C10,C13)</x:f>
        <x:v>271.289</x:v>
      </x:c>
      <x:c r="D14" s="62" t="n">
        <x:f>SUM(D10,D13)</x:f>
        <x:v>2964.3469999999998</x:v>
      </x:c>
      <x:c r="E14" s="62" t="n">
        <x:f>SUM(E10,E13)</x:f>
        <x:v>271.029</x:v>
      </x:c>
      <x:c r="F14" s="62" t="n">
        <x:f>SUM(F10,F13)</x:f>
        <x:v>1083.9320000000002</x:v>
      </x:c>
      <x:c r="G14" s="62" t="n">
        <x:f>SUM(G10,G13)</x:f>
        <x:v>1205.1750000000002</x:v>
      </x:c>
      <x:c r="H14" s="70" t="n">
        <x:f>H10+H13</x:f>
        <x:v>258.99703300000004</x:v>
      </x:c>
      <x:c r="I14" s="53"/>
      <x:c r="J14" s="53"/>
    </x:row>
    <x:row r="15">
      <x:c r="B15" s="65" t="s">
        <x:v>352</x:v>
      </x:c>
      <x:c r="C15" s="60" t="n">
        <x:f>C14-'Revenue summary'!C22</x:f>
        <x:v>0</x:v>
      </x:c>
      <x:c r="D15" s="60" t="n">
        <x:f>D14-'Revenue summary'!D22</x:f>
        <x:v>0</x:v>
      </x:c>
      <x:c r="E15" s="60" t="n">
        <x:f>E14-'Revenue summary'!E22</x:f>
        <x:v>0</x:v>
      </x:c>
      <x:c r="F15" s="60" t="n">
        <x:f>F14-'Revenue summary'!F22</x:f>
        <x:v>2.2737367544323206e-13</x:v>
      </x:c>
      <x:c r="G15" s="60" t="n">
        <x:f>G14-'Revenue summary'!G22</x:f>
        <x:v>0</x:v>
      </x:c>
      <x:c r="H15" s="78" t="n">
        <x:f>H14-'Revenue summary'!H22</x:f>
        <x:v>0</x:v>
      </x:c>
      <x:c r="I15" s="53"/>
      <x:c r="J15" s="53"/>
    </x:row>
    <x:row r="16">
      <x:c r="B16" s="53"/>
      <x:c r="C16" s="52"/>
      <x:c r="D16" s="52"/>
      <x:c r="E16" s="52"/>
      <x:c r="F16" s="52"/>
      <x:c r="G16" s="52"/>
      <x:c r="H16" s="54"/>
      <x:c r="I16" s="53"/>
      <x:c r="J16" s="53"/>
    </x:row>
    <x:row r="17">
      <x:c r="B17" s="53" t="s">
        <x:v>353</x:v>
      </x:c>
      <x:c r="C17" s="64">
        <x:v>0.69</x:v>
      </x:c>
      <x:c r="D17" s="56" t="n">
        <x:f>D10/D14</x:f>
        <x:v>0.8174633401555217</x:v>
      </x:c>
      <x:c r="E17" s="64">
        <x:v>0.77</x:v>
      </x:c>
      <x:c r="F17" s="64">
        <x:v>0.86</x:v>
      </x:c>
      <x:c r="G17" s="64">
        <x:v>0.87</x:v>
      </x:c>
      <x:c r="H17" s="59">
        <x:v>0.7</x:v>
      </x:c>
      <x:c r="I17" s="53"/>
      <x:c r="J17" s="53"/>
    </x:row>
    <x:row r="18">
      <x:c r="B18" s="53" t="s">
        <x:v>354</x:v>
      </x:c>
      <x:c r="C18" s="64">
        <x:v>0.105</x:v>
      </x:c>
      <x:c r="D18" s="56" t="n">
        <x:f>D11/D14</x:f>
        <x:v>0.11311091447796093</x:v>
      </x:c>
      <x:c r="E18" s="64">
        <x:v>0.125</x:v>
      </x:c>
      <x:c r="F18" s="64">
        <x:v>0.11</x:v>
      </x:c>
      <x:c r="G18" s="64">
        <x:v>0.105</x:v>
      </x:c>
      <x:c r="H18" s="59">
        <x:v>0.105</x:v>
      </x:c>
      <x:c r="I18" s="53"/>
      <x:c r="J18" s="53"/>
    </x:row>
    <x:row r="19">
      <x:c r="B19" s="53" t="s">
        <x:v>355</x:v>
      </x:c>
      <x:c r="C19" s="56" t="n">
        <x:f>IFERROR(C12/C14,0)</x:f>
        <x:v>0.20500000000000004</x:v>
      </x:c>
      <x:c r="D19" s="56" t="n">
        <x:f>D12/D14</x:f>
        <x:v>0.06942574536651738</x:v>
      </x:c>
      <x:c r="E19" s="56" t="n">
        <x:f>IFERROR(E12/E14,0)</x:f>
        <x:v>0.105</x:v>
      </x:c>
      <x:c r="F19" s="56" t="n">
        <x:f>IFERROR(F12/F14,0)</x:f>
        <x:v>0.030000000000000113</x:v>
      </x:c>
      <x:c r="G19" s="56" t="n">
        <x:f>IFERROR(G12/G14,0)</x:f>
        <x:v>0.02499999999999998</x:v>
      </x:c>
      <x:c r="H19" s="59">
        <x:v>0.195</x:v>
      </x:c>
      <x:c r="I19" s="53"/>
      <x:c r="J19" s="53"/>
    </x:row>
    <x:row r="20">
      <x:c r="B20" s="53"/>
      <x:c r="C20" s="52"/>
      <x:c r="D20" s="52"/>
      <x:c r="E20" s="52"/>
      <x:c r="F20" s="52"/>
      <x:c r="G20" s="52"/>
      <x:c r="H20" s="54"/>
      <x:c r="I20" s="53"/>
      <x:c r="J20" s="53"/>
    </x:row>
    <x:row r="21">
      <x:c r="B21" s="53"/>
      <x:c r="C21" s="52"/>
      <x:c r="D21" s="52"/>
      <x:c r="E21" s="52"/>
      <x:c r="F21" s="52"/>
      <x:c r="G21" s="52"/>
      <x:c r="H21" s="54"/>
      <x:c r="I21" s="53"/>
      <x:c r="J21" s="53"/>
    </x:row>
    <x:row r="22">
      <x:c r="B22" s="53" t="s">
        <x:v>356</x:v>
      </x:c>
      <x:c r="C22" s="52"/>
      <x:c r="D22" s="52"/>
      <x:c r="E22" s="52"/>
      <x:c r="F22" s="52"/>
      <x:c r="G22" s="52"/>
      <x:c r="H22" s="54"/>
      <x:c r="I22" s="53"/>
      <x:c r="J22" s="53" t="s">
        <x:v>357</x:v>
      </x:c>
    </x:row>
    <x:row r="23">
      <x:c r="B23" s="53"/>
      <x:c r="C23" s="52"/>
      <x:c r="D23" s="52"/>
      <x:c r="E23" s="52"/>
      <x:c r="F23" s="52"/>
      <x:c r="G23" s="52"/>
      <x:c r="H23" s="54"/>
      <x:c r="I23" s="53"/>
      <x:c r="J23" s="53"/>
    </x:row>
    <x:row r="24">
      <x:c r="B24" s="53"/>
      <x:c r="C24" s="52"/>
      <x:c r="D24" s="52"/>
      <x:c r="E24" s="52"/>
      <x:c r="F24" s="52"/>
      <x:c r="G24" s="52"/>
      <x:c r="H24" s="54"/>
      <x:c r="I24" s="53"/>
      <x:c r="J24" s="53"/>
    </x:row>
    <x:row r="25">
      <x:c r="B25" s="53"/>
      <x:c r="C25" s="52"/>
      <x:c r="D25" s="52"/>
      <x:c r="E25" s="52"/>
      <x:c r="F25" s="52"/>
      <x:c r="G25" s="52"/>
      <x:c r="H25" s="54"/>
      <x:c r="I25" s="53"/>
      <x:c r="J25" s="53"/>
    </x:row>
    <x:row r="26">
      <x:c r="B26" s="53"/>
      <x:c r="C26" s="52"/>
      <x:c r="D26" s="52"/>
      <x:c r="E26" s="52"/>
      <x:c r="F26" s="52"/>
      <x:c r="G26" s="52"/>
      <x:c r="H26" s="54"/>
      <x:c r="I26" s="53"/>
      <x:c r="J26" s="53"/>
    </x:row>
    <x:row r="27">
      <x:c r="B27" s="53"/>
      <x:c r="C27" s="52"/>
      <x:c r="D27" s="52"/>
      <x:c r="E27" s="52"/>
      <x:c r="F27" s="52"/>
      <x:c r="G27" s="52"/>
      <x:c r="H27" s="54"/>
      <x:c r="I27" s="53"/>
      <x:c r="J27" s="53"/>
    </x:row>
    <x:row r="28">
      <x:c r="B28" s="53"/>
      <x:c r="C28" s="52"/>
      <x:c r="D28" s="52"/>
      <x:c r="E28" s="52"/>
      <x:c r="F28" s="52"/>
      <x:c r="G28" s="52"/>
      <x:c r="H28" s="54"/>
      <x:c r="I28" s="53"/>
      <x:c r="J28" s="53"/>
    </x:row>
    <x:row r="29">
      <x:c r="B29" s="53"/>
      <x:c r="C29" s="52"/>
      <x:c r="D29" s="52"/>
      <x:c r="E29" s="52"/>
      <x:c r="F29" s="52"/>
      <x:c r="G29" s="52"/>
      <x:c r="H29" s="54"/>
      <x:c r="I29" s="53"/>
      <x:c r="J29" s="53"/>
    </x:row>
    <x:row r="30">
      <x:c r="B30" s="53"/>
      <x:c r="C30" s="52"/>
      <x:c r="D30" s="52"/>
      <x:c r="E30" s="52"/>
      <x:c r="F30" s="52"/>
      <x:c r="G30" s="52"/>
      <x:c r="H30" s="54"/>
      <x:c r="I30" s="53"/>
      <x:c r="J30" s="53"/>
    </x:row>
    <x:row r="31">
      <x:c r="B31" s="53"/>
      <x:c r="C31" s="52"/>
      <x:c r="D31" s="52"/>
      <x:c r="E31" s="52"/>
      <x:c r="F31" s="52"/>
      <x:c r="G31" s="52"/>
      <x:c r="H31" s="54"/>
      <x:c r="I31" s="53"/>
      <x:c r="J31" s="53"/>
    </x:row>
    <x:row r="32">
      <x:c r="B32" s="53"/>
      <x:c r="C32" s="52"/>
      <x:c r="D32" s="52"/>
      <x:c r="E32" s="52"/>
      <x:c r="F32" s="52"/>
      <x:c r="G32" s="52"/>
      <x:c r="H32" s="54"/>
      <x:c r="I32" s="53"/>
      <x:c r="J32" s="53"/>
    </x:row>
    <x:row r="33">
      <x:c r="B33" s="53"/>
      <x:c r="C33" s="52"/>
      <x:c r="D33" s="52"/>
      <x:c r="E33" s="52"/>
      <x:c r="F33" s="52"/>
      <x:c r="G33" s="52"/>
      <x:c r="H33" s="54"/>
      <x:c r="I33" s="53"/>
      <x:c r="J33" s="53"/>
    </x:row>
    <x:row r="34">
      <x:c r="B34" s="53"/>
      <x:c r="C34" s="52"/>
      <x:c r="D34" s="52"/>
      <x:c r="E34" s="52"/>
      <x:c r="F34" s="52"/>
      <x:c r="G34" s="52"/>
      <x:c r="H34" s="54"/>
      <x:c r="I34" s="53"/>
      <x:c r="J34" s="53"/>
    </x:row>
    <x:row r="35">
      <x:c r="B35" s="53"/>
      <x:c r="C35" s="52"/>
      <x:c r="D35" s="52"/>
      <x:c r="E35" s="52"/>
      <x:c r="F35" s="52"/>
      <x:c r="G35" s="52"/>
      <x:c r="H35" s="54"/>
      <x:c r="I35" s="53"/>
      <x:c r="J35" s="53"/>
    </x:row>
    <x:row r="36">
      <x:c r="B36" s="53"/>
      <x:c r="C36" s="52"/>
      <x:c r="D36" s="52"/>
      <x:c r="E36" s="52"/>
      <x:c r="F36" s="52"/>
      <x:c r="G36" s="52"/>
      <x:c r="H36" s="54"/>
      <x:c r="I36" s="53"/>
      <x:c r="J36" s="53"/>
    </x:row>
    <x:row r="37">
      <x:c r="B37" s="53"/>
      <x:c r="C37" s="52"/>
      <x:c r="D37" s="52"/>
      <x:c r="E37" s="52"/>
      <x:c r="F37" s="52"/>
      <x:c r="G37" s="52"/>
      <x:c r="H37" s="54"/>
      <x:c r="I37" s="53"/>
      <x:c r="J37" s="53"/>
    </x:row>
    <x:row r="38">
      <x:c r="B38" s="53"/>
      <x:c r="C38" s="52"/>
      <x:c r="D38" s="52"/>
      <x:c r="E38" s="52"/>
      <x:c r="F38" s="52"/>
      <x:c r="G38" s="52"/>
      <x:c r="H38" s="54"/>
      <x:c r="I38" s="53"/>
      <x:c r="J38" s="53"/>
    </x:row>
    <x:row r="39">
      <x:c r="B39" s="53"/>
      <x:c r="C39" s="52"/>
      <x:c r="D39" s="52"/>
      <x:c r="E39" s="52"/>
      <x:c r="F39" s="52"/>
      <x:c r="G39" s="52"/>
      <x:c r="H39" s="54"/>
      <x:c r="I39" s="53"/>
      <x:c r="J39" s="53"/>
    </x:row>
    <x:row r="40">
      <x:c r="B40" s="53"/>
      <x:c r="C40" s="52"/>
      <x:c r="D40" s="52"/>
      <x:c r="E40" s="52"/>
      <x:c r="F40" s="52"/>
      <x:c r="G40" s="52"/>
      <x:c r="H40" s="54"/>
      <x:c r="I40" s="53"/>
      <x:c r="J40" s="53"/>
    </x:row>
    <x:row r="41">
      <x:c r="B41" s="53"/>
      <x:c r="C41" s="52"/>
      <x:c r="D41" s="52"/>
      <x:c r="E41" s="52"/>
      <x:c r="F41" s="52"/>
      <x:c r="G41" s="52"/>
      <x:c r="H41" s="54"/>
      <x:c r="I41" s="53"/>
      <x:c r="J41" s="53"/>
    </x:row>
    <x:row r="42">
      <x:c r="B42" s="53"/>
      <x:c r="C42" s="52"/>
      <x:c r="D42" s="52"/>
      <x:c r="E42" s="52"/>
      <x:c r="F42" s="52"/>
      <x:c r="G42" s="52"/>
      <x:c r="H42" s="54"/>
      <x:c r="I42" s="53"/>
      <x:c r="J42" s="53"/>
    </x:row>
    <x:row r="43">
      <x:c r="B43" s="53"/>
      <x:c r="C43" s="52"/>
      <x:c r="D43" s="52"/>
      <x:c r="E43" s="52"/>
      <x:c r="F43" s="52"/>
      <x:c r="G43" s="52"/>
      <x:c r="H43" s="54"/>
      <x:c r="I43" s="53"/>
      <x:c r="J43" s="53"/>
    </x:row>
    <x:row r="44">
      <x:c r="B44" s="53"/>
      <x:c r="C44" s="52"/>
      <x:c r="D44" s="52"/>
      <x:c r="E44" s="52"/>
      <x:c r="F44" s="52"/>
      <x:c r="G44" s="52"/>
      <x:c r="H44" s="54"/>
      <x:c r="I44" s="53"/>
      <x:c r="J44" s="53"/>
    </x:row>
    <x:row r="45">
      <x:c r="B45" s="53"/>
      <x:c r="C45" s="52"/>
      <x:c r="D45" s="52"/>
      <x:c r="E45" s="52"/>
      <x:c r="F45" s="52"/>
      <x:c r="G45" s="52"/>
      <x:c r="H45" s="54"/>
      <x:c r="I45" s="53"/>
      <x:c r="J45" s="53"/>
    </x:row>
    <x:row r="46">
      <x:c r="B46" s="53"/>
      <x:c r="C46" s="52"/>
      <x:c r="D46" s="52"/>
      <x:c r="E46" s="52"/>
      <x:c r="F46" s="52"/>
      <x:c r="G46" s="52"/>
      <x:c r="H46" s="54"/>
      <x:c r="I46" s="53"/>
      <x:c r="J46" s="53"/>
    </x:row>
    <x:row r="47">
      <x:c r="B47" s="53"/>
      <x:c r="C47" s="52"/>
      <x:c r="D47" s="52"/>
      <x:c r="E47" s="52"/>
      <x:c r="F47" s="52"/>
      <x:c r="G47" s="52"/>
      <x:c r="H47" s="54"/>
      <x:c r="I47" s="53"/>
      <x:c r="J47" s="53"/>
    </x:row>
    <x:row r="48">
      <x:c r="B48" s="53"/>
      <x:c r="C48" s="52"/>
      <x:c r="D48" s="52"/>
      <x:c r="E48" s="52"/>
      <x:c r="F48" s="52"/>
      <x:c r="G48" s="52"/>
      <x:c r="H48" s="54"/>
      <x:c r="I48" s="53"/>
      <x:c r="J48" s="53"/>
    </x:row>
    <x:row r="49">
      <x:c r="B49" s="53"/>
      <x:c r="C49" s="52"/>
      <x:c r="D49" s="52"/>
      <x:c r="E49" s="52"/>
      <x:c r="F49" s="52"/>
      <x:c r="G49" s="52"/>
      <x:c r="H49" s="54"/>
      <x:c r="I49" s="53"/>
      <x:c r="J49" s="53"/>
    </x:row>
    <x:row r="50">
      <x:c r="B50" s="53"/>
      <x:c r="C50" s="52"/>
      <x:c r="D50" s="52"/>
      <x:c r="E50" s="52"/>
      <x:c r="F50" s="52"/>
      <x:c r="G50" s="52"/>
      <x:c r="H50" s="54"/>
      <x:c r="I50" s="53"/>
      <x:c r="J50" s="53"/>
    </x:row>
    <x:row r="51">
      <x:c r="B51" s="53"/>
      <x:c r="C51" s="52"/>
      <x:c r="D51" s="52"/>
      <x:c r="E51" s="52"/>
      <x:c r="F51" s="52"/>
      <x:c r="G51" s="52"/>
      <x:c r="H51" s="54"/>
      <x:c r="I51" s="53"/>
      <x:c r="J51" s="53"/>
    </x:row>
    <x:row r="52">
      <x:c r="B52" s="53"/>
      <x:c r="C52" s="52"/>
      <x:c r="D52" s="52"/>
      <x:c r="E52" s="52"/>
      <x:c r="F52" s="52"/>
      <x:c r="G52" s="52"/>
      <x:c r="H52" s="54"/>
      <x:c r="I52" s="53"/>
      <x:c r="J52" s="53"/>
    </x:row>
    <x:row r="53">
      <x:c r="B53" s="53"/>
      <x:c r="C53" s="52"/>
      <x:c r="D53" s="52"/>
      <x:c r="E53" s="52"/>
      <x:c r="F53" s="52"/>
      <x:c r="G53" s="52"/>
      <x:c r="H53" s="54"/>
      <x:c r="I53" s="53"/>
      <x:c r="J53" s="53"/>
    </x:row>
    <x:row r="54">
      <x:c r="B54" s="53"/>
      <x:c r="C54" s="52"/>
      <x:c r="D54" s="52"/>
      <x:c r="E54" s="52"/>
      <x:c r="F54" s="52"/>
      <x:c r="G54" s="52"/>
      <x:c r="H54" s="54"/>
      <x:c r="I54" s="53"/>
      <x:c r="J54" s="53"/>
    </x:row>
    <x:row r="55">
      <x:c r="B55" s="53"/>
      <x:c r="C55" s="52"/>
      <x:c r="D55" s="52"/>
      <x:c r="E55" s="52"/>
      <x:c r="F55" s="52"/>
      <x:c r="G55" s="52"/>
      <x:c r="H55" s="54"/>
      <x:c r="I55" s="53"/>
      <x:c r="J55" s="53"/>
    </x:row>
    <x:row r="56">
      <x:c r="B56" s="53"/>
      <x:c r="C56" s="52"/>
      <x:c r="D56" s="52"/>
      <x:c r="E56" s="52"/>
      <x:c r="F56" s="52"/>
      <x:c r="G56" s="52"/>
      <x:c r="H56" s="54"/>
      <x:c r="I56" s="53"/>
      <x:c r="J56" s="53"/>
    </x:row>
    <x:row r="57">
      <x:c r="B57" s="53"/>
      <x:c r="C57" s="52"/>
      <x:c r="D57" s="52"/>
      <x:c r="E57" s="52"/>
      <x:c r="F57" s="52"/>
      <x:c r="G57" s="52"/>
      <x:c r="H57" s="54"/>
      <x:c r="I57" s="53"/>
      <x:c r="J57" s="53"/>
    </x:row>
    <x:row r="58">
      <x:c r="B58" s="53"/>
      <x:c r="C58" s="52"/>
      <x:c r="D58" s="52"/>
      <x:c r="E58" s="52"/>
      <x:c r="F58" s="52"/>
      <x:c r="G58" s="52"/>
      <x:c r="H58" s="54"/>
      <x:c r="I58" s="53"/>
      <x:c r="J58" s="53"/>
    </x:row>
    <x:row r="59">
      <x:c r="B59" s="53"/>
      <x:c r="C59" s="52"/>
      <x:c r="D59" s="52"/>
      <x:c r="E59" s="52"/>
      <x:c r="F59" s="52"/>
      <x:c r="G59" s="52"/>
      <x:c r="H59" s="54"/>
      <x:c r="I59" s="53"/>
      <x:c r="J59" s="53"/>
    </x:row>
    <x:row r="60">
      <x:c r="B60" s="53"/>
      <x:c r="C60" s="52"/>
      <x:c r="D60" s="52"/>
      <x:c r="E60" s="52"/>
      <x:c r="F60" s="52"/>
      <x:c r="G60" s="52"/>
      <x:c r="H60" s="54"/>
      <x:c r="I60" s="53"/>
      <x:c r="J60" s="53"/>
    </x:row>
    <x:row r="61">
      <x:c r="B61" s="53"/>
      <x:c r="C61" s="52"/>
      <x:c r="D61" s="52"/>
      <x:c r="E61" s="52"/>
      <x:c r="F61" s="52"/>
      <x:c r="G61" s="52"/>
      <x:c r="H61" s="54"/>
      <x:c r="I61" s="53"/>
      <x:c r="J61" s="53"/>
    </x:row>
    <x:row r="62">
      <x:c r="B62" s="53"/>
      <x:c r="C62" s="52"/>
      <x:c r="D62" s="52"/>
      <x:c r="E62" s="52"/>
      <x:c r="F62" s="52"/>
      <x:c r="G62" s="52"/>
      <x:c r="H62" s="54"/>
      <x:c r="I62" s="53"/>
      <x:c r="J62" s="53"/>
    </x:row>
    <x:row r="63">
      <x:c r="B63" s="53"/>
      <x:c r="C63" s="52"/>
      <x:c r="D63" s="52"/>
      <x:c r="E63" s="52"/>
      <x:c r="F63" s="52"/>
      <x:c r="G63" s="52"/>
      <x:c r="H63" s="54"/>
      <x:c r="I63" s="53"/>
      <x:c r="J63" s="53"/>
    </x:row>
    <x:row r="64">
      <x:c r="B64" s="53"/>
      <x:c r="C64" s="52"/>
      <x:c r="D64" s="52"/>
      <x:c r="E64" s="52"/>
      <x:c r="F64" s="52"/>
      <x:c r="G64" s="52"/>
      <x:c r="H64" s="54"/>
      <x:c r="I64" s="53"/>
      <x:c r="J64" s="53"/>
    </x:row>
    <x:row r="65">
      <x:c r="B65" s="53"/>
      <x:c r="C65" s="52"/>
      <x:c r="D65" s="52"/>
      <x:c r="E65" s="52"/>
      <x:c r="F65" s="52"/>
      <x:c r="G65" s="52"/>
      <x:c r="H65" s="54"/>
      <x:c r="I65" s="53"/>
      <x:c r="J65" s="53"/>
    </x:row>
    <x:row r="66">
      <x:c r="B66" s="53"/>
      <x:c r="C66" s="52"/>
      <x:c r="D66" s="52"/>
      <x:c r="E66" s="52"/>
      <x:c r="F66" s="52"/>
      <x:c r="G66" s="52"/>
      <x:c r="H66" s="54"/>
      <x:c r="I66" s="53"/>
      <x:c r="J66" s="53"/>
    </x:row>
    <x:row r="67">
      <x:c r="B67" s="53"/>
      <x:c r="C67" s="52"/>
      <x:c r="D67" s="52"/>
      <x:c r="E67" s="52"/>
      <x:c r="F67" s="52"/>
      <x:c r="G67" s="52"/>
      <x:c r="H67" s="54"/>
      <x:c r="I67" s="53"/>
      <x:c r="J67" s="53"/>
    </x:row>
    <x:row r="68">
      <x:c r="B68" s="53"/>
      <x:c r="C68" s="52"/>
      <x:c r="D68" s="52"/>
      <x:c r="E68" s="52"/>
      <x:c r="F68" s="52"/>
      <x:c r="G68" s="52"/>
      <x:c r="H68" s="54"/>
      <x:c r="I68" s="53"/>
      <x:c r="J68" s="53"/>
    </x:row>
    <x:row r="69">
      <x:c r="B69" s="53"/>
      <x:c r="C69" s="52"/>
      <x:c r="D69" s="52"/>
      <x:c r="E69" s="52"/>
      <x:c r="F69" s="52"/>
      <x:c r="G69" s="52"/>
      <x:c r="H69" s="54"/>
      <x:c r="I69" s="53"/>
      <x:c r="J69" s="53"/>
    </x:row>
    <x:row r="70">
      <x:c r="B70" s="53"/>
      <x:c r="C70" s="52"/>
      <x:c r="D70" s="52"/>
      <x:c r="E70" s="52"/>
      <x:c r="F70" s="52"/>
      <x:c r="G70" s="52"/>
      <x:c r="H70" s="54"/>
      <x:c r="I70" s="53"/>
      <x:c r="J70" s="53"/>
    </x:row>
    <x:row r="71">
      <x:c r="B71" s="53"/>
      <x:c r="C71" s="52"/>
      <x:c r="D71" s="52"/>
      <x:c r="E71" s="52"/>
      <x:c r="F71" s="52"/>
      <x:c r="G71" s="52"/>
      <x:c r="H71" s="54"/>
      <x:c r="I71" s="53"/>
      <x:c r="J71" s="53"/>
    </x:row>
    <x:row r="72">
      <x:c r="B72" s="53"/>
      <x:c r="C72" s="52"/>
      <x:c r="D72" s="52"/>
      <x:c r="E72" s="52"/>
      <x:c r="F72" s="52"/>
      <x:c r="G72" s="52"/>
      <x:c r="H72" s="54"/>
      <x:c r="I72" s="53"/>
      <x:c r="J72" s="53"/>
    </x:row>
    <x:row r="73">
      <x:c r="B73" s="53"/>
      <x:c r="C73" s="52"/>
      <x:c r="D73" s="52"/>
      <x:c r="E73" s="52"/>
      <x:c r="F73" s="52"/>
      <x:c r="G73" s="52"/>
      <x:c r="H73" s="54"/>
      <x:c r="I73" s="53"/>
      <x:c r="J73" s="53"/>
    </x:row>
    <x:row r="74">
      <x:c r="B74" s="53"/>
      <x:c r="C74" s="52"/>
      <x:c r="D74" s="52"/>
      <x:c r="E74" s="52"/>
      <x:c r="F74" s="52"/>
      <x:c r="G74" s="52"/>
      <x:c r="H74" s="54"/>
      <x:c r="I74" s="53"/>
      <x:c r="J74" s="53"/>
    </x:row>
    <x:row r="75">
      <x:c r="B75" s="53"/>
      <x:c r="C75" s="52"/>
      <x:c r="D75" s="52"/>
      <x:c r="E75" s="52"/>
      <x:c r="F75" s="52"/>
      <x:c r="G75" s="52"/>
      <x:c r="H75" s="54"/>
      <x:c r="I75" s="53"/>
      <x:c r="J75" s="53"/>
    </x:row>
    <x:row r="76">
      <x:c r="B76" s="53"/>
      <x:c r="C76" s="52"/>
      <x:c r="D76" s="52"/>
      <x:c r="E76" s="52"/>
      <x:c r="F76" s="52"/>
      <x:c r="G76" s="52"/>
      <x:c r="H76" s="54"/>
      <x:c r="I76" s="53"/>
      <x:c r="J76" s="53"/>
    </x:row>
    <x:row r="77">
      <x:c r="B77" s="53"/>
      <x:c r="C77" s="52"/>
      <x:c r="D77" s="52"/>
      <x:c r="E77" s="52"/>
      <x:c r="F77" s="52"/>
      <x:c r="G77" s="52"/>
      <x:c r="H77" s="54"/>
      <x:c r="I77" s="53"/>
      <x:c r="J77" s="53"/>
    </x:row>
    <x:row r="78">
      <x:c r="B78" s="53"/>
      <x:c r="C78" s="52"/>
      <x:c r="D78" s="52"/>
      <x:c r="E78" s="52"/>
      <x:c r="F78" s="52"/>
      <x:c r="G78" s="52"/>
      <x:c r="H78" s="54"/>
      <x:c r="I78" s="53"/>
      <x:c r="J78" s="53"/>
    </x:row>
    <x:row r="79">
      <x:c r="B79" s="53"/>
      <x:c r="C79" s="52"/>
      <x:c r="D79" s="52"/>
      <x:c r="E79" s="52"/>
      <x:c r="F79" s="52"/>
      <x:c r="G79" s="52"/>
      <x:c r="H79" s="54"/>
      <x:c r="I79" s="53"/>
      <x:c r="J79" s="53"/>
    </x:row>
    <x:row r="80">
      <x:c r="B80" s="53"/>
      <x:c r="C80" s="52"/>
      <x:c r="D80" s="52"/>
      <x:c r="E80" s="52"/>
      <x:c r="F80" s="52"/>
      <x:c r="G80" s="52"/>
      <x:c r="H80" s="54"/>
      <x:c r="I80" s="53"/>
      <x:c r="J80" s="53"/>
    </x:row>
    <x:row r="81">
      <x:c r="B81" s="53"/>
      <x:c r="C81" s="52"/>
      <x:c r="D81" s="52"/>
      <x:c r="E81" s="52"/>
      <x:c r="F81" s="52"/>
      <x:c r="G81" s="52"/>
      <x:c r="H81" s="54"/>
      <x:c r="I81" s="53"/>
      <x:c r="J81" s="53"/>
    </x:row>
    <x:row r="82">
      <x:c r="B82" s="53"/>
      <x:c r="C82" s="52"/>
      <x:c r="D82" s="52"/>
      <x:c r="E82" s="52"/>
      <x:c r="F82" s="52"/>
      <x:c r="G82" s="52"/>
      <x:c r="H82" s="54"/>
      <x:c r="I82" s="53"/>
      <x:c r="J82" s="53"/>
    </x:row>
    <x:row r="83">
      <x:c r="B83" s="53"/>
      <x:c r="C83" s="52"/>
      <x:c r="D83" s="52"/>
      <x:c r="E83" s="52"/>
      <x:c r="F83" s="52"/>
      <x:c r="G83" s="52"/>
      <x:c r="H83" s="54"/>
      <x:c r="I83" s="53"/>
      <x:c r="J83" s="53"/>
    </x:row>
    <x:row r="84">
      <x:c r="B84" s="53"/>
      <x:c r="C84" s="52"/>
      <x:c r="D84" s="52"/>
      <x:c r="E84" s="52"/>
      <x:c r="F84" s="52"/>
      <x:c r="G84" s="52"/>
      <x:c r="H84" s="54"/>
      <x:c r="I84" s="53"/>
      <x:c r="J84" s="53"/>
    </x:row>
    <x:row r="85">
      <x:c r="B85" s="53"/>
      <x:c r="C85" s="52"/>
      <x:c r="D85" s="52"/>
      <x:c r="E85" s="52"/>
      <x:c r="F85" s="52"/>
      <x:c r="G85" s="52"/>
      <x:c r="H85" s="54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54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54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54"/>
      <x:c r="I88" s="53"/>
      <x:c r="J88" s="53"/>
    </x:row>
    <x:row r="89">
      <x:c r="B89" s="53"/>
      <x:c r="C89" s="52"/>
      <x:c r="D89" s="52"/>
      <x:c r="E89" s="52"/>
      <x:c r="F89" s="52"/>
      <x:c r="G89" s="52"/>
      <x:c r="H89" s="54"/>
      <x:c r="I89" s="53"/>
      <x:c r="J89" s="53"/>
    </x:row>
    <x:row r="90">
      <x:c r="B90" s="53"/>
      <x:c r="C90" s="52"/>
      <x:c r="D90" s="52"/>
      <x:c r="E90" s="52"/>
      <x:c r="F90" s="52"/>
      <x:c r="G90" s="52"/>
      <x:c r="H90" s="54"/>
      <x:c r="I90" s="53"/>
      <x:c r="J90" s="53"/>
    </x:row>
    <x:row r="91">
      <x:c r="B91" s="53"/>
      <x:c r="C91" s="52"/>
      <x:c r="D91" s="52"/>
      <x:c r="E91" s="52"/>
      <x:c r="F91" s="52"/>
      <x:c r="G91" s="52"/>
      <x:c r="H91" s="54"/>
      <x:c r="I91" s="53"/>
      <x:c r="J91" s="53"/>
    </x:row>
    <x:row r="92">
      <x:c r="B92" s="53"/>
      <x:c r="C92" s="52"/>
      <x:c r="D92" s="52"/>
      <x:c r="E92" s="52"/>
      <x:c r="F92" s="52"/>
      <x:c r="G92" s="52"/>
      <x:c r="H92" s="54"/>
      <x:c r="I92" s="53"/>
      <x:c r="J92" s="53"/>
    </x:row>
    <x:row r="93">
      <x:c r="B93" s="53"/>
      <x:c r="C93" s="52"/>
      <x:c r="D93" s="52"/>
      <x:c r="E93" s="52"/>
      <x:c r="F93" s="52"/>
      <x:c r="G93" s="52"/>
      <x:c r="H93" s="54"/>
      <x:c r="I93" s="53"/>
      <x:c r="J93" s="53"/>
    </x:row>
    <x:row r="94">
      <x:c r="B94" s="53"/>
      <x:c r="C94" s="52"/>
      <x:c r="D94" s="52"/>
      <x:c r="E94" s="52"/>
      <x:c r="F94" s="52"/>
      <x:c r="G94" s="52"/>
      <x:c r="H94" s="54"/>
      <x:c r="I94" s="53"/>
      <x:c r="J94" s="53"/>
    </x:row>
    <x:row r="95">
      <x:c r="B95" s="53"/>
      <x:c r="C95" s="52"/>
      <x:c r="D95" s="52"/>
      <x:c r="E95" s="52"/>
      <x:c r="F95" s="52"/>
      <x:c r="G95" s="52"/>
      <x:c r="H95" s="54"/>
      <x:c r="I95" s="53"/>
      <x:c r="J95" s="53"/>
    </x:row>
    <x:row r="96">
      <x:c r="B96" s="53"/>
      <x:c r="C96" s="52"/>
      <x:c r="D96" s="52"/>
      <x:c r="E96" s="52"/>
      <x:c r="F96" s="52"/>
      <x:c r="G96" s="52"/>
      <x:c r="H96" s="54"/>
      <x:c r="I96" s="53"/>
      <x:c r="J96" s="53"/>
    </x:row>
    <x:row r="97">
      <x:c r="B97" s="53"/>
      <x:c r="C97" s="52"/>
      <x:c r="D97" s="52"/>
      <x:c r="E97" s="52"/>
      <x:c r="F97" s="52"/>
      <x:c r="G97" s="52"/>
      <x:c r="H97" s="54"/>
      <x:c r="I97" s="53"/>
      <x:c r="J97" s="53"/>
    </x:row>
    <x:row r="98">
      <x:c r="B98" s="53"/>
      <x:c r="C98" s="52"/>
      <x:c r="D98" s="52"/>
      <x:c r="E98" s="52"/>
      <x:c r="F98" s="52"/>
      <x:c r="G98" s="52"/>
      <x:c r="H98" s="54"/>
      <x:c r="I98" s="53"/>
      <x:c r="J98" s="53"/>
    </x:row>
    <x:row r="99">
      <x:c r="B99" s="53"/>
      <x:c r="C99" s="52"/>
      <x:c r="D99" s="52"/>
      <x:c r="E99" s="52"/>
      <x:c r="F99" s="52"/>
      <x:c r="G99" s="52"/>
      <x:c r="H99" s="54"/>
      <x:c r="I99" s="53"/>
      <x:c r="J99" s="53"/>
    </x:row>
    <x:row r="100">
      <x:c r="B100" s="53"/>
      <x:c r="C100" s="52"/>
      <x:c r="D100" s="52"/>
      <x:c r="E100" s="52"/>
      <x:c r="F100" s="52"/>
      <x:c r="G100" s="52"/>
      <x:c r="H100" s="54"/>
      <x:c r="I100" s="53"/>
      <x:c r="J100" s="53"/>
    </x:row>
    <x:row r="101">
      <x:c r="B101" s="53"/>
      <x:c r="C101" s="52"/>
      <x:c r="D101" s="52"/>
      <x:c r="E101" s="52"/>
      <x:c r="F101" s="52"/>
      <x:c r="G101" s="52"/>
      <x:c r="H101" s="54"/>
      <x:c r="I101" s="53"/>
      <x:c r="J101" s="53"/>
    </x:row>
    <x:row r="102">
      <x:c r="B102" s="53"/>
      <x:c r="C102" s="52"/>
      <x:c r="D102" s="52"/>
      <x:c r="E102" s="52"/>
      <x:c r="F102" s="52"/>
      <x:c r="G102" s="52"/>
      <x:c r="H102" s="54"/>
      <x:c r="I102" s="53"/>
      <x:c r="J102" s="53"/>
    </x:row>
    <x:row r="103">
      <x:c r="B103" s="53"/>
      <x:c r="C103" s="52"/>
      <x:c r="D103" s="52"/>
      <x:c r="E103" s="52"/>
      <x:c r="F103" s="52"/>
      <x:c r="G103" s="52"/>
      <x:c r="H103" s="54"/>
      <x:c r="I103" s="53"/>
      <x:c r="J103" s="53"/>
    </x:row>
    <x:row r="104">
      <x:c r="B104" s="53"/>
      <x:c r="C104" s="52"/>
      <x:c r="D104" s="52"/>
      <x:c r="E104" s="52"/>
      <x:c r="F104" s="52"/>
      <x:c r="G104" s="52"/>
      <x:c r="H104" s="54"/>
      <x:c r="I104" s="53"/>
      <x:c r="J104" s="53"/>
    </x:row>
    <x:row r="105">
      <x:c r="B105" s="53"/>
      <x:c r="C105" s="52"/>
      <x:c r="D105" s="52"/>
      <x:c r="E105" s="52"/>
      <x:c r="F105" s="52"/>
      <x:c r="G105" s="52"/>
      <x:c r="H105" s="54"/>
      <x:c r="I105" s="53"/>
      <x:c r="J105" s="53"/>
    </x:row>
    <x:row r="106">
      <x:c r="B106" s="53"/>
      <x:c r="C106" s="52"/>
      <x:c r="D106" s="52"/>
      <x:c r="E106" s="52"/>
      <x:c r="F106" s="52"/>
      <x:c r="G106" s="52"/>
      <x:c r="H106" s="54"/>
      <x:c r="I106" s="53"/>
      <x:c r="J106" s="53"/>
    </x:row>
    <x:row r="107">
      <x:c r="B107" s="53"/>
      <x:c r="C107" s="52"/>
      <x:c r="D107" s="52"/>
      <x:c r="E107" s="52"/>
      <x:c r="F107" s="52"/>
      <x:c r="G107" s="52"/>
      <x:c r="H107" s="54"/>
      <x:c r="I107" s="53"/>
      <x:c r="J107" s="53"/>
    </x:row>
    <x:row r="108">
      <x:c r="B108" s="53"/>
      <x:c r="C108" s="52"/>
      <x:c r="D108" s="52"/>
      <x:c r="E108" s="52"/>
      <x:c r="F108" s="52"/>
      <x:c r="G108" s="52"/>
      <x:c r="H108" s="54"/>
      <x:c r="I108" s="53"/>
      <x:c r="J108" s="53"/>
    </x:row>
    <x:row r="109">
      <x:c r="B109" s="53"/>
      <x:c r="C109" s="52"/>
      <x:c r="D109" s="52"/>
      <x:c r="E109" s="52"/>
      <x:c r="F109" s="52"/>
      <x:c r="G109" s="52"/>
      <x:c r="H109" s="54"/>
      <x:c r="I109" s="53"/>
      <x:c r="J109" s="53"/>
    </x:row>
    <x:row r="110">
      <x:c r="B110" s="53"/>
      <x:c r="C110" s="52"/>
      <x:c r="D110" s="52"/>
      <x:c r="E110" s="52"/>
      <x:c r="F110" s="52"/>
      <x:c r="G110" s="52"/>
      <x:c r="H110" s="54"/>
      <x:c r="I110" s="53"/>
      <x:c r="J110" s="53"/>
    </x:row>
    <x:row r="111">
      <x:c r="B111" s="53"/>
      <x:c r="C111" s="52"/>
      <x:c r="D111" s="52"/>
      <x:c r="E111" s="52"/>
      <x:c r="F111" s="52"/>
      <x:c r="G111" s="52"/>
      <x:c r="H111" s="54"/>
      <x:c r="I111" s="53"/>
      <x:c r="J111" s="53"/>
    </x:row>
    <x:row r="112">
      <x:c r="B112" s="53"/>
      <x:c r="C112" s="52"/>
      <x:c r="D112" s="52"/>
      <x:c r="E112" s="52"/>
      <x:c r="F112" s="52"/>
      <x:c r="G112" s="52"/>
      <x:c r="H112" s="54"/>
      <x:c r="I112" s="53"/>
      <x:c r="J112" s="53"/>
    </x:row>
    <x:row r="113">
      <x:c r="B113" s="53"/>
      <x:c r="C113" s="52"/>
      <x:c r="D113" s="52"/>
      <x:c r="E113" s="52"/>
      <x:c r="F113" s="52"/>
      <x:c r="G113" s="52"/>
      <x:c r="H113" s="54"/>
      <x:c r="I113" s="53"/>
      <x:c r="J113" s="53"/>
    </x:row>
    <x:row r="114">
      <x:c r="B114" s="53"/>
      <x:c r="C114" s="52"/>
      <x:c r="D114" s="52"/>
      <x:c r="E114" s="52"/>
      <x:c r="F114" s="52"/>
      <x:c r="G114" s="52"/>
      <x:c r="H114" s="54"/>
      <x:c r="I114" s="53"/>
      <x:c r="J114" s="53"/>
    </x:row>
    <x:row r="115">
      <x:c r="B115" s="53"/>
      <x:c r="C115" s="52"/>
      <x:c r="D115" s="52"/>
      <x:c r="E115" s="52"/>
      <x:c r="F115" s="52"/>
      <x:c r="G115" s="52"/>
      <x:c r="H115" s="54"/>
      <x:c r="I115" s="53"/>
      <x:c r="J115" s="53"/>
    </x:row>
    <x:row r="116">
      <x:c r="B116" s="53"/>
      <x:c r="C116" s="52"/>
      <x:c r="D116" s="52"/>
      <x:c r="E116" s="52"/>
      <x:c r="F116" s="52"/>
      <x:c r="G116" s="52"/>
      <x:c r="H116" s="54"/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54"/>
      <x:c r="I117" s="53"/>
      <x:c r="J117" s="53"/>
    </x:row>
    <x:row r="118">
      <x:c r="B118" s="53"/>
      <x:c r="C118" s="52"/>
      <x:c r="D118" s="52"/>
      <x:c r="E118" s="52"/>
      <x:c r="F118" s="52"/>
      <x:c r="G118" s="52"/>
      <x:c r="H118" s="54"/>
      <x:c r="I118" s="53"/>
      <x:c r="J118" s="53"/>
    </x:row>
    <x:row r="119">
      <x:c r="B119" s="53"/>
      <x:c r="C119" s="52"/>
      <x:c r="D119" s="52"/>
      <x:c r="E119" s="52"/>
      <x:c r="F119" s="52"/>
      <x:c r="G119" s="52"/>
      <x:c r="H119" s="54"/>
      <x:c r="I119" s="53"/>
      <x:c r="J119" s="53"/>
    </x:row>
    <x:row r="120">
      <x:c r="B120" s="53"/>
      <x:c r="C120" s="52"/>
      <x:c r="D120" s="52"/>
      <x:c r="E120" s="52"/>
      <x:c r="F120" s="52"/>
      <x:c r="G120" s="52"/>
      <x:c r="H120" s="54"/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54"/>
      <x:c r="I121" s="53"/>
      <x:c r="J121" s="53"/>
    </x:row>
    <x:row r="122">
      <x:c r="B122" s="53"/>
      <x:c r="C122" s="52"/>
      <x:c r="D122" s="52"/>
      <x:c r="E122" s="52"/>
      <x:c r="F122" s="52"/>
      <x:c r="G122" s="52"/>
      <x:c r="H122" s="54"/>
      <x:c r="I122" s="53"/>
      <x:c r="J122" s="53"/>
    </x:row>
    <x:row r="123">
      <x:c r="B123" s="53"/>
      <x:c r="C123" s="52"/>
      <x:c r="D123" s="52"/>
      <x:c r="E123" s="52"/>
      <x:c r="F123" s="52"/>
      <x:c r="G123" s="52"/>
      <x:c r="H123" s="54"/>
      <x:c r="I123" s="53"/>
      <x:c r="J123" s="53"/>
    </x:row>
    <x:row r="124">
      <x:c r="B124" s="53"/>
      <x:c r="C124" s="52"/>
      <x:c r="D124" s="52"/>
      <x:c r="E124" s="52"/>
      <x:c r="F124" s="52"/>
      <x:c r="G124" s="52"/>
      <x:c r="H124" s="54"/>
      <x:c r="I124" s="53"/>
      <x:c r="J124" s="53"/>
    </x:row>
    <x:row r="125">
      <x:c r="B125" s="53"/>
      <x:c r="C125" s="52"/>
      <x:c r="D125" s="52"/>
      <x:c r="E125" s="52"/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/>
      <x:c r="C127" s="52"/>
      <x:c r="D127" s="52"/>
      <x:c r="E127" s="52"/>
      <x:c r="F127" s="52"/>
      <x:c r="G127" s="52"/>
      <x:c r="H127" s="54"/>
      <x:c r="I127" s="53"/>
      <x:c r="J127" s="53"/>
    </x:row>
    <x:row r="128">
      <x:c r="B128" s="53"/>
      <x:c r="C128" s="52"/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3" customWidth="1"/>
    <x:col min="10" max="10" width="18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358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>
      <x:c r="B9" s="53"/>
      <x:c r="C9" s="52"/>
      <x:c r="D9" s="52"/>
      <x:c r="E9" s="52"/>
      <x:c r="F9" s="52"/>
      <x:c r="G9" s="52"/>
      <x:c r="H9" s="54"/>
      <x:c r="I9" s="53"/>
      <x:c r="J9" s="53"/>
    </x:row>
    <x:row r="10">
      <x:c r="B10" s="53" t="s">
        <x:v>359</x:v>
      </x:c>
      <x:c r="C10" s="55">
        <x:v>36.524</x:v>
      </x:c>
      <x:c r="D10" s="55">
        <x:v>37.155</x:v>
      </x:c>
      <x:c r="E10" s="55">
        <x:v>35.91</x:v>
      </x:c>
      <x:c r="F10" s="55">
        <x:v>35.753</x:v>
      </x:c>
      <x:c r="G10" s="55">
        <x:v>35.633</x:v>
      </x:c>
      <x:c r="H10" s="70" t="n">
        <x:f>G10+H15-H14</x:f>
        <x:v>35.633</x:v>
      </x:c>
      <x:c r="I10" s="53"/>
      <x:c r="J10" s="53"/>
    </x:row>
    <x:row r="11">
      <x:c r="B11" s="53" t="s">
        <x:v>360</x:v>
      </x:c>
      <x:c r="C11" s="52" t="n">
        <x:f>C12-C10</x:f>
        <x:v>0</x:v>
      </x:c>
      <x:c r="D11" s="52" t="n">
        <x:f>D12-D10</x:f>
        <x:v>0.04899999999999949</x:v>
      </x:c>
      <x:c r="E11" s="52" t="n">
        <x:f>E12-E10</x:f>
        <x:v>0</x:v>
      </x:c>
      <x:c r="F11" s="52" t="n">
        <x:f>F12-F10</x:f>
        <x:v>0.030000000000001137</x:v>
      </x:c>
      <x:c r="G11" s="52" t="n">
        <x:f>G12-G10</x:f>
        <x:v>0.05299999999999727</x:v>
      </x:c>
      <x:c r="H11" s="79" t="n">
        <x:f>IF('Income Statement'!H38&lt;0,0,G11)</x:f>
        <x:v>0</x:v>
      </x:c>
      <x:c r="I11" s="53"/>
      <x:c r="J11" s="53"/>
    </x:row>
    <x:row r="12">
      <x:c r="B12" s="53" t="s">
        <x:v>361</x:v>
      </x:c>
      <x:c r="C12" s="55">
        <x:v>36.524</x:v>
      </x:c>
      <x:c r="D12" s="55">
        <x:v>37.204</x:v>
      </x:c>
      <x:c r="E12" s="55">
        <x:v>35.91</x:v>
      </x:c>
      <x:c r="F12" s="55">
        <x:v>35.783</x:v>
      </x:c>
      <x:c r="G12" s="55">
        <x:v>35.686</x:v>
      </x:c>
      <x:c r="H12" s="70" t="n">
        <x:f>SUM(H10:H11)</x:f>
        <x:v>35.633</x:v>
      </x:c>
      <x:c r="I12" s="53"/>
      <x:c r="J12" s="53"/>
    </x:row>
    <x:row r="13">
      <x:c r="B13" s="53" t="s">
        <x:v>362</x:v>
      </x:c>
      <x:c r="C13" s="61">
        <x:v>200</x:v>
      </x:c>
      <x:c r="D13" s="61">
        <x:v>270</x:v>
      </x:c>
      <x:c r="E13" s="61">
        <x:v>0</x:v>
      </x:c>
      <x:c r="F13" s="61">
        <x:v>45</x:v>
      </x:c>
      <x:c r="G13" s="61">
        <x:v>0</x:v>
      </x:c>
      <x:c r="H13" s="76">
        <x:v>0</x:v>
      </x:c>
      <x:c r="I13" s="53"/>
      <x:c r="J13" s="53"/>
    </x:row>
    <x:row r="14">
      <x:c r="B14" s="53" t="s">
        <x:v>363</x:v>
      </x:c>
      <x:c r="C14" s="61">
        <x:v>1.29</x:v>
      </x:c>
      <x:c r="D14" s="61">
        <x:v>1.69</x:v>
      </x:c>
      <x:c r="E14" s="61">
        <x:v>0</x:v>
      </x:c>
      <x:c r="F14" s="61">
        <x:v>0.322709</x:v>
      </x:c>
      <x:c r="G14" s="61">
        <x:v>0</x:v>
      </x:c>
      <x:c r="H14" s="76">
        <x:v>0</x:v>
      </x:c>
      <x:c r="I14" s="53"/>
      <x:c r="J14" s="53"/>
    </x:row>
    <x:row r="15">
      <x:c r="B15" s="53" t="s">
        <x:v>364</x:v>
      </x:c>
      <x:c r="C15" s="52"/>
      <x:c r="D15" s="52"/>
      <x:c r="E15" s="52"/>
      <x:c r="F15" s="52"/>
      <x:c r="G15" s="52"/>
      <x:c r="H15" s="76">
        <x:v>0</x:v>
      </x:c>
      <x:c r="I15" s="53"/>
      <x:c r="J15" s="53"/>
    </x:row>
    <x:row r="16">
      <x:c r="B16" s="53" t="s">
        <x:v>365</x:v>
      </x:c>
      <x:c r="C16" s="60" t="n">
        <x:f>IF('Income Statement'!C38&lt;0,C10,C12)</x:f>
        <x:v>36.524</x:v>
      </x:c>
      <x:c r="D16" s="60" t="n">
        <x:f>IF('Income Statement'!D38&lt;0,D10,D12)</x:f>
        <x:v>37.204</x:v>
      </x:c>
      <x:c r="E16" s="60" t="n">
        <x:f>IF('Income Statement'!E38&lt;0,E10,E12)</x:f>
        <x:v>35.91</x:v>
      </x:c>
      <x:c r="F16" s="60" t="n">
        <x:f>IF('Income Statement'!F38&lt;0,F10,F12)</x:f>
        <x:v>35.783</x:v>
      </x:c>
      <x:c r="G16" s="60" t="n">
        <x:f>IF('Income Statement'!G38&lt;0,G10,G12)</x:f>
        <x:v>35.686</x:v>
      </x:c>
      <x:c r="H16" s="78" t="n">
        <x:f>IF('Income Statement'!H38&lt;0,H10,H12)</x:f>
        <x:v>35.633</x:v>
      </x:c>
      <x:c r="I16" s="53"/>
      <x:c r="J16" s="53"/>
    </x:row>
    <x:row r="17">
      <x:c r="B17" s="53" t="s">
        <x:v>366</x:v>
      </x:c>
      <x:c r="C17" s="56"/>
      <x:c r="D17" s="56"/>
      <x:c r="E17" s="56"/>
      <x:c r="F17" s="56"/>
      <x:c r="G17" s="56"/>
      <x:c r="H17" s="69" t="n">
        <x:f>H10/C10-1</x:f>
        <x:v>-0.02439491840981267</x:v>
      </x:c>
      <x:c r="I17" s="53"/>
      <x:c r="J17" s="53"/>
    </x:row>
    <x:row r="18">
      <x:c r="B18" s="53" t="s">
        <x:v>367</x:v>
      </x:c>
      <x:c r="C18" s="52"/>
      <x:c r="D18" s="52"/>
      <x:c r="E18" s="52"/>
      <x:c r="F18" s="52"/>
      <x:c r="G18" s="52"/>
      <x:c r="H18" s="54" t="n">
        <x:f>H10-G10</x:f>
        <x:v>0</x:v>
      </x:c>
      <x:c r="I18" s="53"/>
      <x:c r="J18" s="53"/>
    </x:row>
    <x:row r="19">
      <x:c r="B19" s="53" t="s">
        <x:v>368</x:v>
      </x:c>
      <x:c r="C19" s="52" t="n">
        <x:f>C12-C10-C11</x:f>
        <x:v>0</x:v>
      </x:c>
      <x:c r="D19" s="52" t="n">
        <x:f>D12-D10-D11</x:f>
        <x:v>0</x:v>
      </x:c>
      <x:c r="E19" s="52" t="n">
        <x:f>E12-E10-E11</x:f>
        <x:v>0</x:v>
      </x:c>
      <x:c r="F19" s="52" t="n">
        <x:f>F12-F10-F11</x:f>
        <x:v>0</x:v>
      </x:c>
      <x:c r="G19" s="52" t="n">
        <x:f>G12-G10-G11</x:f>
        <x:v>0</x:v>
      </x:c>
      <x:c r="H19" s="54" t="n">
        <x:f>H12-H10-H11</x:f>
        <x:v>0</x:v>
      </x:c>
      <x:c r="I19" s="53"/>
      <x:c r="J19" s="53"/>
    </x:row>
    <x:row r="20">
      <x:c r="B20" s="53"/>
      <x:c r="C20" s="52"/>
      <x:c r="D20" s="52"/>
      <x:c r="E20" s="52"/>
      <x:c r="F20" s="52"/>
      <x:c r="G20" s="52"/>
      <x:c r="H20" s="54"/>
      <x:c r="I20" s="53"/>
      <x:c r="J20" s="53"/>
    </x:row>
    <x:row r="21">
      <x:c r="B21" s="53" t="s">
        <x:v>369</x:v>
      </x:c>
      <x:c r="C21" s="52"/>
      <x:c r="D21" s="52"/>
      <x:c r="E21" s="52"/>
      <x:c r="F21" s="52"/>
      <x:c r="G21" s="52"/>
      <x:c r="H21" s="54"/>
      <x:c r="I21" s="53"/>
      <x:c r="J21" s="53"/>
    </x:row>
    <x:row r="22">
      <x:c r="B22" s="53"/>
      <x:c r="C22" s="52"/>
      <x:c r="D22" s="52"/>
      <x:c r="E22" s="52"/>
      <x:c r="F22" s="52"/>
      <x:c r="G22" s="52"/>
      <x:c r="H22" s="54"/>
      <x:c r="I22" s="53"/>
      <x:c r="J22" s="53"/>
    </x:row>
    <x:row r="23">
      <x:c r="B23" s="53"/>
      <x:c r="C23" s="52"/>
      <x:c r="D23" s="52"/>
      <x:c r="E23" s="52"/>
      <x:c r="F23" s="52"/>
      <x:c r="G23" s="52"/>
      <x:c r="H23" s="54"/>
      <x:c r="I23" s="53"/>
      <x:c r="J23" s="53"/>
    </x:row>
    <x:row r="24">
      <x:c r="B24" s="53"/>
      <x:c r="C24" s="52"/>
      <x:c r="D24" s="52"/>
      <x:c r="E24" s="52"/>
      <x:c r="F24" s="52"/>
      <x:c r="G24" s="52"/>
      <x:c r="H24" s="54"/>
      <x:c r="I24" s="53"/>
      <x:c r="J24" s="53"/>
    </x:row>
    <x:row r="25">
      <x:c r="B25" s="53"/>
      <x:c r="C25" s="52"/>
      <x:c r="D25" s="52"/>
      <x:c r="E25" s="52"/>
      <x:c r="F25" s="52"/>
      <x:c r="G25" s="52"/>
      <x:c r="H25" s="54"/>
      <x:c r="I25" s="53"/>
      <x:c r="J25" s="53"/>
    </x:row>
    <x:row r="26">
      <x:c r="B26" s="53"/>
      <x:c r="C26" s="52"/>
      <x:c r="D26" s="52"/>
      <x:c r="E26" s="52"/>
      <x:c r="F26" s="52"/>
      <x:c r="G26" s="52"/>
      <x:c r="H26" s="54"/>
      <x:c r="I26" s="53"/>
      <x:c r="J26" s="53"/>
    </x:row>
    <x:row r="27">
      <x:c r="B27" s="53"/>
      <x:c r="C27" s="52"/>
      <x:c r="D27" s="52"/>
      <x:c r="E27" s="52"/>
      <x:c r="F27" s="52"/>
      <x:c r="G27" s="52"/>
      <x:c r="H27" s="54"/>
      <x:c r="I27" s="53"/>
      <x:c r="J27" s="53"/>
    </x:row>
    <x:row r="28">
      <x:c r="B28" s="53"/>
      <x:c r="C28" s="52"/>
      <x:c r="D28" s="52"/>
      <x:c r="E28" s="52"/>
      <x:c r="F28" s="52"/>
      <x:c r="G28" s="52"/>
      <x:c r="H28" s="54"/>
      <x:c r="I28" s="53"/>
      <x:c r="J28" s="53"/>
    </x:row>
    <x:row r="29">
      <x:c r="B29" s="53"/>
      <x:c r="C29" s="52"/>
      <x:c r="D29" s="52"/>
      <x:c r="E29" s="52"/>
      <x:c r="F29" s="52"/>
      <x:c r="G29" s="52"/>
      <x:c r="H29" s="54"/>
      <x:c r="I29" s="53"/>
      <x:c r="J29" s="53"/>
    </x:row>
    <x:row r="30">
      <x:c r="B30" s="53"/>
      <x:c r="C30" s="52"/>
      <x:c r="D30" s="52"/>
      <x:c r="E30" s="52"/>
      <x:c r="F30" s="52"/>
      <x:c r="G30" s="52"/>
      <x:c r="H30" s="54"/>
      <x:c r="I30" s="53"/>
      <x:c r="J30" s="53"/>
    </x:row>
    <x:row r="31">
      <x:c r="B31" s="53"/>
      <x:c r="C31" s="52"/>
      <x:c r="D31" s="52"/>
      <x:c r="E31" s="52"/>
      <x:c r="F31" s="52"/>
      <x:c r="G31" s="52"/>
      <x:c r="H31" s="54"/>
      <x:c r="I31" s="53"/>
      <x:c r="J31" s="53"/>
    </x:row>
    <x:row r="32">
      <x:c r="B32" s="53"/>
      <x:c r="C32" s="52"/>
      <x:c r="D32" s="52"/>
      <x:c r="E32" s="52"/>
      <x:c r="F32" s="52"/>
      <x:c r="G32" s="52"/>
      <x:c r="H32" s="54"/>
      <x:c r="I32" s="53"/>
      <x:c r="J32" s="53"/>
    </x:row>
    <x:row r="33">
      <x:c r="B33" s="53"/>
      <x:c r="C33" s="52"/>
      <x:c r="D33" s="52"/>
      <x:c r="E33" s="52"/>
      <x:c r="F33" s="52"/>
      <x:c r="G33" s="52"/>
      <x:c r="H33" s="54"/>
      <x:c r="I33" s="53"/>
      <x:c r="J33" s="53"/>
    </x:row>
    <x:row r="34">
      <x:c r="B34" s="53"/>
      <x:c r="C34" s="52"/>
      <x:c r="D34" s="52"/>
      <x:c r="E34" s="52"/>
      <x:c r="F34" s="52"/>
      <x:c r="G34" s="52"/>
      <x:c r="H34" s="54"/>
      <x:c r="I34" s="53"/>
      <x:c r="J34" s="53"/>
    </x:row>
    <x:row r="35">
      <x:c r="B35" s="53"/>
      <x:c r="C35" s="52"/>
      <x:c r="D35" s="52"/>
      <x:c r="E35" s="52"/>
      <x:c r="F35" s="52"/>
      <x:c r="G35" s="52"/>
      <x:c r="H35" s="54"/>
      <x:c r="I35" s="53"/>
      <x:c r="J35" s="53"/>
    </x:row>
    <x:row r="36">
      <x:c r="B36" s="53"/>
      <x:c r="C36" s="52"/>
      <x:c r="D36" s="52"/>
      <x:c r="E36" s="52"/>
      <x:c r="F36" s="52"/>
      <x:c r="G36" s="52"/>
      <x:c r="H36" s="54"/>
      <x:c r="I36" s="53"/>
      <x:c r="J36" s="53"/>
    </x:row>
    <x:row r="37">
      <x:c r="B37" s="53"/>
      <x:c r="C37" s="52"/>
      <x:c r="D37" s="52"/>
      <x:c r="E37" s="52"/>
      <x:c r="F37" s="52"/>
      <x:c r="G37" s="52"/>
      <x:c r="H37" s="54"/>
      <x:c r="I37" s="53"/>
      <x:c r="J37" s="53"/>
    </x:row>
    <x:row r="38">
      <x:c r="B38" s="53"/>
      <x:c r="C38" s="52"/>
      <x:c r="D38" s="52"/>
      <x:c r="E38" s="52"/>
      <x:c r="F38" s="52"/>
      <x:c r="G38" s="52"/>
      <x:c r="H38" s="54"/>
      <x:c r="I38" s="53"/>
      <x:c r="J38" s="53"/>
    </x:row>
    <x:row r="39">
      <x:c r="B39" s="53"/>
      <x:c r="C39" s="52"/>
      <x:c r="D39" s="52"/>
      <x:c r="E39" s="52"/>
      <x:c r="F39" s="52"/>
      <x:c r="G39" s="52"/>
      <x:c r="H39" s="54"/>
      <x:c r="I39" s="53"/>
      <x:c r="J39" s="53"/>
    </x:row>
    <x:row r="40">
      <x:c r="B40" s="53"/>
      <x:c r="C40" s="52"/>
      <x:c r="D40" s="52"/>
      <x:c r="E40" s="52"/>
      <x:c r="F40" s="52"/>
      <x:c r="G40" s="52"/>
      <x:c r="H40" s="54"/>
      <x:c r="I40" s="53"/>
      <x:c r="J40" s="53"/>
    </x:row>
    <x:row r="41">
      <x:c r="B41" s="53"/>
      <x:c r="C41" s="52"/>
      <x:c r="D41" s="52"/>
      <x:c r="E41" s="52"/>
      <x:c r="F41" s="52"/>
      <x:c r="G41" s="52"/>
      <x:c r="H41" s="54"/>
      <x:c r="I41" s="53"/>
      <x:c r="J41" s="53"/>
    </x:row>
    <x:row r="42">
      <x:c r="B42" s="53"/>
      <x:c r="C42" s="52"/>
      <x:c r="D42" s="52"/>
      <x:c r="E42" s="52"/>
      <x:c r="F42" s="52"/>
      <x:c r="G42" s="52"/>
      <x:c r="H42" s="54"/>
      <x:c r="I42" s="53"/>
      <x:c r="J42" s="53"/>
    </x:row>
    <x:row r="43">
      <x:c r="B43" s="53"/>
      <x:c r="C43" s="52"/>
      <x:c r="D43" s="52"/>
      <x:c r="E43" s="52"/>
      <x:c r="F43" s="52"/>
      <x:c r="G43" s="52"/>
      <x:c r="H43" s="54"/>
      <x:c r="I43" s="53"/>
      <x:c r="J43" s="53"/>
    </x:row>
    <x:row r="44">
      <x:c r="B44" s="53"/>
      <x:c r="C44" s="52"/>
      <x:c r="D44" s="52"/>
      <x:c r="E44" s="52"/>
      <x:c r="F44" s="52"/>
      <x:c r="G44" s="52"/>
      <x:c r="H44" s="54"/>
      <x:c r="I44" s="53"/>
      <x:c r="J44" s="53"/>
    </x:row>
    <x:row r="45">
      <x:c r="B45" s="53"/>
      <x:c r="C45" s="52"/>
      <x:c r="D45" s="52"/>
      <x:c r="E45" s="52"/>
      <x:c r="F45" s="52"/>
      <x:c r="G45" s="52"/>
      <x:c r="H45" s="54"/>
      <x:c r="I45" s="53"/>
      <x:c r="J45" s="53"/>
    </x:row>
    <x:row r="46">
      <x:c r="B46" s="53"/>
      <x:c r="C46" s="52"/>
      <x:c r="D46" s="52"/>
      <x:c r="E46" s="52"/>
      <x:c r="F46" s="52"/>
      <x:c r="G46" s="52"/>
      <x:c r="H46" s="54"/>
      <x:c r="I46" s="53"/>
      <x:c r="J46" s="53"/>
    </x:row>
    <x:row r="47">
      <x:c r="B47" s="53"/>
      <x:c r="C47" s="52"/>
      <x:c r="D47" s="52"/>
      <x:c r="E47" s="52"/>
      <x:c r="F47" s="52"/>
      <x:c r="G47" s="52"/>
      <x:c r="H47" s="54"/>
      <x:c r="I47" s="53"/>
      <x:c r="J47" s="53"/>
    </x:row>
    <x:row r="48">
      <x:c r="B48" s="53"/>
      <x:c r="C48" s="52"/>
      <x:c r="D48" s="52"/>
      <x:c r="E48" s="52"/>
      <x:c r="F48" s="52"/>
      <x:c r="G48" s="52"/>
      <x:c r="H48" s="54"/>
      <x:c r="I48" s="53"/>
      <x:c r="J48" s="53"/>
    </x:row>
    <x:row r="49">
      <x:c r="B49" s="53"/>
      <x:c r="C49" s="52"/>
      <x:c r="D49" s="52"/>
      <x:c r="E49" s="52"/>
      <x:c r="F49" s="52"/>
      <x:c r="G49" s="52"/>
      <x:c r="H49" s="54"/>
      <x:c r="I49" s="53"/>
      <x:c r="J49" s="53"/>
    </x:row>
    <x:row r="50">
      <x:c r="B50" s="53"/>
      <x:c r="C50" s="52"/>
      <x:c r="D50" s="52"/>
      <x:c r="E50" s="52"/>
      <x:c r="F50" s="52"/>
      <x:c r="G50" s="52"/>
      <x:c r="H50" s="54"/>
      <x:c r="I50" s="53"/>
      <x:c r="J50" s="53"/>
    </x:row>
    <x:row r="51">
      <x:c r="B51" s="53"/>
      <x:c r="C51" s="52"/>
      <x:c r="D51" s="52"/>
      <x:c r="E51" s="52"/>
      <x:c r="F51" s="52"/>
      <x:c r="G51" s="52"/>
      <x:c r="H51" s="54"/>
      <x:c r="I51" s="53"/>
      <x:c r="J51" s="53"/>
    </x:row>
    <x:row r="52">
      <x:c r="B52" s="53"/>
      <x:c r="C52" s="52"/>
      <x:c r="D52" s="52"/>
      <x:c r="E52" s="52"/>
      <x:c r="F52" s="52"/>
      <x:c r="G52" s="52"/>
      <x:c r="H52" s="54"/>
      <x:c r="I52" s="53"/>
      <x:c r="J52" s="53"/>
    </x:row>
    <x:row r="53">
      <x:c r="B53" s="53"/>
      <x:c r="C53" s="52"/>
      <x:c r="D53" s="52"/>
      <x:c r="E53" s="52"/>
      <x:c r="F53" s="52"/>
      <x:c r="G53" s="52"/>
      <x:c r="H53" s="54"/>
      <x:c r="I53" s="53"/>
      <x:c r="J53" s="53"/>
    </x:row>
    <x:row r="54">
      <x:c r="B54" s="53"/>
      <x:c r="C54" s="52"/>
      <x:c r="D54" s="52"/>
      <x:c r="E54" s="52"/>
      <x:c r="F54" s="52"/>
      <x:c r="G54" s="52"/>
      <x:c r="H54" s="54"/>
      <x:c r="I54" s="53"/>
      <x:c r="J54" s="53"/>
    </x:row>
    <x:row r="55">
      <x:c r="B55" s="53"/>
      <x:c r="C55" s="52"/>
      <x:c r="D55" s="52"/>
      <x:c r="E55" s="52"/>
      <x:c r="F55" s="52"/>
      <x:c r="G55" s="52"/>
      <x:c r="H55" s="54"/>
      <x:c r="I55" s="53"/>
      <x:c r="J55" s="53"/>
    </x:row>
    <x:row r="56">
      <x:c r="B56" s="53"/>
      <x:c r="C56" s="52"/>
      <x:c r="D56" s="52"/>
      <x:c r="E56" s="52"/>
      <x:c r="F56" s="52"/>
      <x:c r="G56" s="52"/>
      <x:c r="H56" s="54"/>
      <x:c r="I56" s="53"/>
      <x:c r="J56" s="53"/>
    </x:row>
    <x:row r="57">
      <x:c r="B57" s="53"/>
      <x:c r="C57" s="52"/>
      <x:c r="D57" s="52"/>
      <x:c r="E57" s="52"/>
      <x:c r="F57" s="52"/>
      <x:c r="G57" s="52"/>
      <x:c r="H57" s="54"/>
      <x:c r="I57" s="53"/>
      <x:c r="J57" s="53"/>
    </x:row>
    <x:row r="58">
      <x:c r="B58" s="53"/>
      <x:c r="C58" s="52"/>
      <x:c r="D58" s="52"/>
      <x:c r="E58" s="52"/>
      <x:c r="F58" s="52"/>
      <x:c r="G58" s="52"/>
      <x:c r="H58" s="54"/>
      <x:c r="I58" s="53"/>
      <x:c r="J58" s="53"/>
    </x:row>
    <x:row r="59">
      <x:c r="B59" s="53"/>
      <x:c r="C59" s="52"/>
      <x:c r="D59" s="52"/>
      <x:c r="E59" s="52"/>
      <x:c r="F59" s="52"/>
      <x:c r="G59" s="52"/>
      <x:c r="H59" s="54"/>
      <x:c r="I59" s="53"/>
      <x:c r="J59" s="53"/>
    </x:row>
    <x:row r="60">
      <x:c r="B60" s="53"/>
      <x:c r="C60" s="52"/>
      <x:c r="D60" s="52"/>
      <x:c r="E60" s="52"/>
      <x:c r="F60" s="52"/>
      <x:c r="G60" s="52"/>
      <x:c r="H60" s="54"/>
      <x:c r="I60" s="53"/>
      <x:c r="J60" s="53"/>
    </x:row>
    <x:row r="61">
      <x:c r="B61" s="53"/>
      <x:c r="C61" s="52"/>
      <x:c r="D61" s="52"/>
      <x:c r="E61" s="52"/>
      <x:c r="F61" s="52"/>
      <x:c r="G61" s="52"/>
      <x:c r="H61" s="54"/>
      <x:c r="I61" s="53"/>
      <x:c r="J61" s="53"/>
    </x:row>
    <x:row r="62">
      <x:c r="B62" s="53"/>
      <x:c r="C62" s="52"/>
      <x:c r="D62" s="52"/>
      <x:c r="E62" s="52"/>
      <x:c r="F62" s="52"/>
      <x:c r="G62" s="52"/>
      <x:c r="H62" s="54"/>
      <x:c r="I62" s="53"/>
      <x:c r="J62" s="53"/>
    </x:row>
    <x:row r="63">
      <x:c r="B63" s="53"/>
      <x:c r="C63" s="52"/>
      <x:c r="D63" s="52"/>
      <x:c r="E63" s="52"/>
      <x:c r="F63" s="52"/>
      <x:c r="G63" s="52"/>
      <x:c r="H63" s="54"/>
      <x:c r="I63" s="53"/>
      <x:c r="J63" s="53"/>
    </x:row>
    <x:row r="64">
      <x:c r="B64" s="53"/>
      <x:c r="C64" s="52"/>
      <x:c r="D64" s="52"/>
      <x:c r="E64" s="52"/>
      <x:c r="F64" s="52"/>
      <x:c r="G64" s="52"/>
      <x:c r="H64" s="54"/>
      <x:c r="I64" s="53"/>
      <x:c r="J64" s="53"/>
    </x:row>
    <x:row r="65">
      <x:c r="B65" s="53"/>
      <x:c r="C65" s="52"/>
      <x:c r="D65" s="52"/>
      <x:c r="E65" s="52"/>
      <x:c r="F65" s="52"/>
      <x:c r="G65" s="52"/>
      <x:c r="H65" s="54"/>
      <x:c r="I65" s="53"/>
      <x:c r="J65" s="53"/>
    </x:row>
    <x:row r="66">
      <x:c r="B66" s="53"/>
      <x:c r="C66" s="52"/>
      <x:c r="D66" s="52"/>
      <x:c r="E66" s="52"/>
      <x:c r="F66" s="52"/>
      <x:c r="G66" s="52"/>
      <x:c r="H66" s="54"/>
      <x:c r="I66" s="53"/>
      <x:c r="J66" s="53"/>
    </x:row>
    <x:row r="67">
      <x:c r="B67" s="53"/>
      <x:c r="C67" s="52"/>
      <x:c r="D67" s="52"/>
      <x:c r="E67" s="52"/>
      <x:c r="F67" s="52"/>
      <x:c r="G67" s="52"/>
      <x:c r="H67" s="54"/>
      <x:c r="I67" s="53"/>
      <x:c r="J67" s="53"/>
    </x:row>
    <x:row r="68">
      <x:c r="B68" s="53"/>
      <x:c r="C68" s="52"/>
      <x:c r="D68" s="52"/>
      <x:c r="E68" s="52"/>
      <x:c r="F68" s="52"/>
      <x:c r="G68" s="52"/>
      <x:c r="H68" s="54"/>
      <x:c r="I68" s="53"/>
      <x:c r="J68" s="53"/>
    </x:row>
    <x:row r="69">
      <x:c r="B69" s="53"/>
      <x:c r="C69" s="52"/>
      <x:c r="D69" s="52"/>
      <x:c r="E69" s="52"/>
      <x:c r="F69" s="52"/>
      <x:c r="G69" s="52"/>
      <x:c r="H69" s="54"/>
      <x:c r="I69" s="53"/>
      <x:c r="J69" s="53"/>
    </x:row>
    <x:row r="70">
      <x:c r="B70" s="53"/>
      <x:c r="C70" s="52"/>
      <x:c r="D70" s="52"/>
      <x:c r="E70" s="52"/>
      <x:c r="F70" s="52"/>
      <x:c r="G70" s="52"/>
      <x:c r="H70" s="54"/>
      <x:c r="I70" s="53"/>
      <x:c r="J70" s="53"/>
    </x:row>
    <x:row r="71">
      <x:c r="B71" s="53"/>
      <x:c r="C71" s="52"/>
      <x:c r="D71" s="52"/>
      <x:c r="E71" s="52"/>
      <x:c r="F71" s="52"/>
      <x:c r="G71" s="52"/>
      <x:c r="H71" s="54"/>
      <x:c r="I71" s="53"/>
      <x:c r="J71" s="53"/>
    </x:row>
    <x:row r="72">
      <x:c r="B72" s="53"/>
      <x:c r="C72" s="52"/>
      <x:c r="D72" s="52"/>
      <x:c r="E72" s="52"/>
      <x:c r="F72" s="52"/>
      <x:c r="G72" s="52"/>
      <x:c r="H72" s="54"/>
      <x:c r="I72" s="53"/>
      <x:c r="J72" s="53"/>
    </x:row>
    <x:row r="73">
      <x:c r="B73" s="53"/>
      <x:c r="C73" s="52"/>
      <x:c r="D73" s="52"/>
      <x:c r="E73" s="52"/>
      <x:c r="F73" s="52"/>
      <x:c r="G73" s="52"/>
      <x:c r="H73" s="54"/>
      <x:c r="I73" s="53"/>
      <x:c r="J73" s="53"/>
    </x:row>
    <x:row r="74">
      <x:c r="B74" s="53"/>
      <x:c r="C74" s="52"/>
      <x:c r="D74" s="52"/>
      <x:c r="E74" s="52"/>
      <x:c r="F74" s="52"/>
      <x:c r="G74" s="52"/>
      <x:c r="H74" s="54"/>
      <x:c r="I74" s="53"/>
      <x:c r="J74" s="53"/>
    </x:row>
    <x:row r="75">
      <x:c r="B75" s="53"/>
      <x:c r="C75" s="52"/>
      <x:c r="D75" s="52"/>
      <x:c r="E75" s="52"/>
      <x:c r="F75" s="52"/>
      <x:c r="G75" s="52"/>
      <x:c r="H75" s="54"/>
      <x:c r="I75" s="53"/>
      <x:c r="J75" s="53"/>
    </x:row>
    <x:row r="76">
      <x:c r="B76" s="53"/>
      <x:c r="C76" s="52"/>
      <x:c r="D76" s="52"/>
      <x:c r="E76" s="52"/>
      <x:c r="F76" s="52"/>
      <x:c r="G76" s="52"/>
      <x:c r="H76" s="54"/>
      <x:c r="I76" s="53"/>
      <x:c r="J76" s="53"/>
    </x:row>
    <x:row r="77">
      <x:c r="B77" s="53"/>
      <x:c r="C77" s="52"/>
      <x:c r="D77" s="52"/>
      <x:c r="E77" s="52"/>
      <x:c r="F77" s="52"/>
      <x:c r="G77" s="52"/>
      <x:c r="H77" s="54"/>
      <x:c r="I77" s="53"/>
      <x:c r="J77" s="53"/>
    </x:row>
    <x:row r="78">
      <x:c r="B78" s="53"/>
      <x:c r="C78" s="52"/>
      <x:c r="D78" s="52"/>
      <x:c r="E78" s="52"/>
      <x:c r="F78" s="52"/>
      <x:c r="G78" s="52"/>
      <x:c r="H78" s="54"/>
      <x:c r="I78" s="53"/>
      <x:c r="J78" s="53"/>
    </x:row>
    <x:row r="79">
      <x:c r="B79" s="53"/>
      <x:c r="C79" s="52"/>
      <x:c r="D79" s="52"/>
      <x:c r="E79" s="52"/>
      <x:c r="F79" s="52"/>
      <x:c r="G79" s="52"/>
      <x:c r="H79" s="54"/>
      <x:c r="I79" s="53"/>
      <x:c r="J79" s="53"/>
    </x:row>
    <x:row r="80">
      <x:c r="B80" s="53"/>
      <x:c r="C80" s="52"/>
      <x:c r="D80" s="52"/>
      <x:c r="E80" s="52"/>
      <x:c r="F80" s="52"/>
      <x:c r="G80" s="52"/>
      <x:c r="H80" s="54"/>
      <x:c r="I80" s="53"/>
      <x:c r="J80" s="53"/>
    </x:row>
    <x:row r="81">
      <x:c r="B81" s="53"/>
      <x:c r="C81" s="52"/>
      <x:c r="D81" s="52"/>
      <x:c r="E81" s="52"/>
      <x:c r="F81" s="52"/>
      <x:c r="G81" s="52"/>
      <x:c r="H81" s="54"/>
      <x:c r="I81" s="53"/>
      <x:c r="J81" s="53"/>
    </x:row>
    <x:row r="82">
      <x:c r="B82" s="53"/>
      <x:c r="C82" s="52"/>
      <x:c r="D82" s="52"/>
      <x:c r="E82" s="52"/>
      <x:c r="F82" s="52"/>
      <x:c r="G82" s="52"/>
      <x:c r="H82" s="54"/>
      <x:c r="I82" s="53"/>
      <x:c r="J82" s="53"/>
    </x:row>
    <x:row r="83">
      <x:c r="B83" s="53"/>
      <x:c r="C83" s="52"/>
      <x:c r="D83" s="52"/>
      <x:c r="E83" s="52"/>
      <x:c r="F83" s="52"/>
      <x:c r="G83" s="52"/>
      <x:c r="H83" s="54"/>
      <x:c r="I83" s="53"/>
      <x:c r="J83" s="53"/>
    </x:row>
    <x:row r="84">
      <x:c r="B84" s="53"/>
      <x:c r="C84" s="52"/>
      <x:c r="D84" s="52"/>
      <x:c r="E84" s="52"/>
      <x:c r="F84" s="52"/>
      <x:c r="G84" s="52"/>
      <x:c r="H84" s="54"/>
      <x:c r="I84" s="53"/>
      <x:c r="J84" s="53"/>
    </x:row>
    <x:row r="85">
      <x:c r="B85" s="53"/>
      <x:c r="C85" s="52"/>
      <x:c r="D85" s="52"/>
      <x:c r="E85" s="52"/>
      <x:c r="F85" s="52"/>
      <x:c r="G85" s="52"/>
      <x:c r="H85" s="54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54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54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54"/>
      <x:c r="I88" s="53"/>
      <x:c r="J88" s="53"/>
    </x:row>
    <x:row r="89">
      <x:c r="B89" s="53"/>
      <x:c r="C89" s="52"/>
      <x:c r="D89" s="52"/>
      <x:c r="E89" s="52"/>
      <x:c r="F89" s="52"/>
      <x:c r="G89" s="52"/>
      <x:c r="H89" s="54"/>
      <x:c r="I89" s="53"/>
      <x:c r="J89" s="53"/>
    </x:row>
    <x:row r="90">
      <x:c r="B90" s="53"/>
      <x:c r="C90" s="52"/>
      <x:c r="D90" s="52"/>
      <x:c r="E90" s="52"/>
      <x:c r="F90" s="52"/>
      <x:c r="G90" s="52"/>
      <x:c r="H90" s="54"/>
      <x:c r="I90" s="53"/>
      <x:c r="J90" s="53"/>
    </x:row>
    <x:row r="91">
      <x:c r="B91" s="53"/>
      <x:c r="C91" s="52"/>
      <x:c r="D91" s="52"/>
      <x:c r="E91" s="52"/>
      <x:c r="F91" s="52"/>
      <x:c r="G91" s="52"/>
      <x:c r="H91" s="54"/>
      <x:c r="I91" s="53"/>
      <x:c r="J91" s="53"/>
    </x:row>
    <x:row r="92">
      <x:c r="B92" s="53"/>
      <x:c r="C92" s="52"/>
      <x:c r="D92" s="52"/>
      <x:c r="E92" s="52"/>
      <x:c r="F92" s="52"/>
      <x:c r="G92" s="52"/>
      <x:c r="H92" s="54"/>
      <x:c r="I92" s="53"/>
      <x:c r="J92" s="53"/>
    </x:row>
    <x:row r="93">
      <x:c r="B93" s="53"/>
      <x:c r="C93" s="52"/>
      <x:c r="D93" s="52"/>
      <x:c r="E93" s="52"/>
      <x:c r="F93" s="52"/>
      <x:c r="G93" s="52"/>
      <x:c r="H93" s="54"/>
      <x:c r="I93" s="53"/>
      <x:c r="J93" s="53"/>
    </x:row>
    <x:row r="94">
      <x:c r="B94" s="53"/>
      <x:c r="C94" s="52"/>
      <x:c r="D94" s="52"/>
      <x:c r="E94" s="52"/>
      <x:c r="F94" s="52"/>
      <x:c r="G94" s="52"/>
      <x:c r="H94" s="54"/>
      <x:c r="I94" s="53"/>
      <x:c r="J94" s="53"/>
    </x:row>
    <x:row r="95">
      <x:c r="B95" s="53"/>
      <x:c r="C95" s="52"/>
      <x:c r="D95" s="52"/>
      <x:c r="E95" s="52"/>
      <x:c r="F95" s="52"/>
      <x:c r="G95" s="52"/>
      <x:c r="H95" s="54"/>
      <x:c r="I95" s="53"/>
      <x:c r="J95" s="53"/>
    </x:row>
    <x:row r="96">
      <x:c r="B96" s="53"/>
      <x:c r="C96" s="52"/>
      <x:c r="D96" s="52"/>
      <x:c r="E96" s="52"/>
      <x:c r="F96" s="52"/>
      <x:c r="G96" s="52"/>
      <x:c r="H96" s="54"/>
      <x:c r="I96" s="53"/>
      <x:c r="J96" s="53"/>
    </x:row>
    <x:row r="97">
      <x:c r="B97" s="53"/>
      <x:c r="C97" s="52"/>
      <x:c r="D97" s="52"/>
      <x:c r="E97" s="52"/>
      <x:c r="F97" s="52"/>
      <x:c r="G97" s="52"/>
      <x:c r="H97" s="54"/>
      <x:c r="I97" s="53"/>
      <x:c r="J97" s="53"/>
    </x:row>
    <x:row r="98">
      <x:c r="B98" s="53"/>
      <x:c r="C98" s="52"/>
      <x:c r="D98" s="52"/>
      <x:c r="E98" s="52"/>
      <x:c r="F98" s="52"/>
      <x:c r="G98" s="52"/>
      <x:c r="H98" s="54"/>
      <x:c r="I98" s="53"/>
      <x:c r="J98" s="53"/>
    </x:row>
    <x:row r="99">
      <x:c r="B99" s="53"/>
      <x:c r="C99" s="52"/>
      <x:c r="D99" s="52"/>
      <x:c r="E99" s="52"/>
      <x:c r="F99" s="52"/>
      <x:c r="G99" s="52"/>
      <x:c r="H99" s="54"/>
      <x:c r="I99" s="53"/>
      <x:c r="J99" s="53"/>
    </x:row>
    <x:row r="100">
      <x:c r="B100" s="53"/>
      <x:c r="C100" s="52"/>
      <x:c r="D100" s="52"/>
      <x:c r="E100" s="52"/>
      <x:c r="F100" s="52"/>
      <x:c r="G100" s="52"/>
      <x:c r="H100" s="54"/>
      <x:c r="I100" s="53"/>
      <x:c r="J100" s="53"/>
    </x:row>
    <x:row r="101">
      <x:c r="B101" s="53"/>
      <x:c r="C101" s="52"/>
      <x:c r="D101" s="52"/>
      <x:c r="E101" s="52"/>
      <x:c r="F101" s="52"/>
      <x:c r="G101" s="52"/>
      <x:c r="H101" s="54"/>
      <x:c r="I101" s="53"/>
      <x:c r="J101" s="53"/>
    </x:row>
    <x:row r="102">
      <x:c r="B102" s="53"/>
      <x:c r="C102" s="52"/>
      <x:c r="D102" s="52"/>
      <x:c r="E102" s="52"/>
      <x:c r="F102" s="52"/>
      <x:c r="G102" s="52"/>
      <x:c r="H102" s="54"/>
      <x:c r="I102" s="53"/>
      <x:c r="J102" s="53"/>
    </x:row>
    <x:row r="103">
      <x:c r="B103" s="53"/>
      <x:c r="C103" s="52"/>
      <x:c r="D103" s="52"/>
      <x:c r="E103" s="52"/>
      <x:c r="F103" s="52"/>
      <x:c r="G103" s="52"/>
      <x:c r="H103" s="54"/>
      <x:c r="I103" s="53"/>
      <x:c r="J103" s="53"/>
    </x:row>
    <x:row r="104">
      <x:c r="B104" s="53"/>
      <x:c r="C104" s="52"/>
      <x:c r="D104" s="52"/>
      <x:c r="E104" s="52"/>
      <x:c r="F104" s="52"/>
      <x:c r="G104" s="52"/>
      <x:c r="H104" s="54"/>
      <x:c r="I104" s="53"/>
      <x:c r="J104" s="53"/>
    </x:row>
    <x:row r="105">
      <x:c r="B105" s="53"/>
      <x:c r="C105" s="52"/>
      <x:c r="D105" s="52"/>
      <x:c r="E105" s="52"/>
      <x:c r="F105" s="52"/>
      <x:c r="G105" s="52"/>
      <x:c r="H105" s="54"/>
      <x:c r="I105" s="53"/>
      <x:c r="J105" s="53"/>
    </x:row>
    <x:row r="106">
      <x:c r="B106" s="53"/>
      <x:c r="C106" s="52"/>
      <x:c r="D106" s="52"/>
      <x:c r="E106" s="52"/>
      <x:c r="F106" s="52"/>
      <x:c r="G106" s="52"/>
      <x:c r="H106" s="54"/>
      <x:c r="I106" s="53"/>
      <x:c r="J106" s="53"/>
    </x:row>
    <x:row r="107">
      <x:c r="B107" s="53"/>
      <x:c r="C107" s="52"/>
      <x:c r="D107" s="52"/>
      <x:c r="E107" s="52"/>
      <x:c r="F107" s="52"/>
      <x:c r="G107" s="52"/>
      <x:c r="H107" s="54"/>
      <x:c r="I107" s="53"/>
      <x:c r="J107" s="53"/>
    </x:row>
    <x:row r="108">
      <x:c r="B108" s="53"/>
      <x:c r="C108" s="52"/>
      <x:c r="D108" s="52"/>
      <x:c r="E108" s="52"/>
      <x:c r="F108" s="52"/>
      <x:c r="G108" s="52"/>
      <x:c r="H108" s="54"/>
      <x:c r="I108" s="53"/>
      <x:c r="J108" s="53"/>
    </x:row>
    <x:row r="109">
      <x:c r="B109" s="53"/>
      <x:c r="C109" s="52"/>
      <x:c r="D109" s="52"/>
      <x:c r="E109" s="52"/>
      <x:c r="F109" s="52"/>
      <x:c r="G109" s="52"/>
      <x:c r="H109" s="54"/>
      <x:c r="I109" s="53"/>
      <x:c r="J109" s="53"/>
    </x:row>
    <x:row r="110">
      <x:c r="B110" s="53"/>
      <x:c r="C110" s="52"/>
      <x:c r="D110" s="52"/>
      <x:c r="E110" s="52"/>
      <x:c r="F110" s="52"/>
      <x:c r="G110" s="52"/>
      <x:c r="H110" s="54"/>
      <x:c r="I110" s="53"/>
      <x:c r="J110" s="53"/>
    </x:row>
    <x:row r="111">
      <x:c r="B111" s="53"/>
      <x:c r="C111" s="52"/>
      <x:c r="D111" s="52"/>
      <x:c r="E111" s="52"/>
      <x:c r="F111" s="52"/>
      <x:c r="G111" s="52"/>
      <x:c r="H111" s="54"/>
      <x:c r="I111" s="53"/>
      <x:c r="J111" s="53"/>
    </x:row>
    <x:row r="112">
      <x:c r="B112" s="53"/>
      <x:c r="C112" s="52"/>
      <x:c r="D112" s="52"/>
      <x:c r="E112" s="52"/>
      <x:c r="F112" s="52"/>
      <x:c r="G112" s="52"/>
      <x:c r="H112" s="54"/>
      <x:c r="I112" s="53"/>
      <x:c r="J112" s="53"/>
    </x:row>
    <x:row r="113">
      <x:c r="B113" s="53"/>
      <x:c r="C113" s="52"/>
      <x:c r="D113" s="52"/>
      <x:c r="E113" s="52"/>
      <x:c r="F113" s="52"/>
      <x:c r="G113" s="52"/>
      <x:c r="H113" s="54"/>
      <x:c r="I113" s="53"/>
      <x:c r="J113" s="53"/>
    </x:row>
    <x:row r="114">
      <x:c r="B114" s="53"/>
      <x:c r="C114" s="52"/>
      <x:c r="D114" s="52"/>
      <x:c r="E114" s="52"/>
      <x:c r="F114" s="52"/>
      <x:c r="G114" s="52"/>
      <x:c r="H114" s="54"/>
      <x:c r="I114" s="53"/>
      <x:c r="J114" s="53"/>
    </x:row>
    <x:row r="115">
      <x:c r="B115" s="53"/>
      <x:c r="C115" s="52"/>
      <x:c r="D115" s="52"/>
      <x:c r="E115" s="52"/>
      <x:c r="F115" s="52"/>
      <x:c r="G115" s="52"/>
      <x:c r="H115" s="54"/>
      <x:c r="I115" s="53"/>
      <x:c r="J115" s="53"/>
    </x:row>
    <x:row r="116">
      <x:c r="B116" s="53"/>
      <x:c r="C116" s="52"/>
      <x:c r="D116" s="52"/>
      <x:c r="E116" s="52"/>
      <x:c r="F116" s="52"/>
      <x:c r="G116" s="52"/>
      <x:c r="H116" s="54"/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54"/>
      <x:c r="I117" s="53"/>
      <x:c r="J117" s="53"/>
    </x:row>
    <x:row r="118">
      <x:c r="B118" s="53"/>
      <x:c r="C118" s="52"/>
      <x:c r="D118" s="52"/>
      <x:c r="E118" s="52"/>
      <x:c r="F118" s="52"/>
      <x:c r="G118" s="52"/>
      <x:c r="H118" s="54"/>
      <x:c r="I118" s="53"/>
      <x:c r="J118" s="53"/>
    </x:row>
    <x:row r="119">
      <x:c r="B119" s="53"/>
      <x:c r="C119" s="52"/>
      <x:c r="D119" s="52"/>
      <x:c r="E119" s="52"/>
      <x:c r="F119" s="52"/>
      <x:c r="G119" s="52"/>
      <x:c r="H119" s="54"/>
      <x:c r="I119" s="53"/>
      <x:c r="J119" s="53"/>
    </x:row>
    <x:row r="120">
      <x:c r="B120" s="53"/>
      <x:c r="C120" s="52"/>
      <x:c r="D120" s="52"/>
      <x:c r="E120" s="52"/>
      <x:c r="F120" s="52"/>
      <x:c r="G120" s="52"/>
      <x:c r="H120" s="54"/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54"/>
      <x:c r="I121" s="53"/>
      <x:c r="J121" s="53"/>
    </x:row>
    <x:row r="122">
      <x:c r="B122" s="53"/>
      <x:c r="C122" s="52"/>
      <x:c r="D122" s="52"/>
      <x:c r="E122" s="52"/>
      <x:c r="F122" s="52"/>
      <x:c r="G122" s="52"/>
      <x:c r="H122" s="54"/>
      <x:c r="I122" s="53"/>
      <x:c r="J122" s="53"/>
    </x:row>
    <x:row r="123">
      <x:c r="B123" s="53"/>
      <x:c r="C123" s="52"/>
      <x:c r="D123" s="52"/>
      <x:c r="E123" s="52"/>
      <x:c r="F123" s="52"/>
      <x:c r="G123" s="52"/>
      <x:c r="H123" s="54"/>
      <x:c r="I123" s="53"/>
      <x:c r="J123" s="53"/>
    </x:row>
    <x:row r="124">
      <x:c r="B124" s="53"/>
      <x:c r="C124" s="52"/>
      <x:c r="D124" s="52"/>
      <x:c r="E124" s="52"/>
      <x:c r="F124" s="52"/>
      <x:c r="G124" s="52"/>
      <x:c r="H124" s="54"/>
      <x:c r="I124" s="53"/>
      <x:c r="J124" s="53"/>
    </x:row>
    <x:row r="125">
      <x:c r="B125" s="53"/>
      <x:c r="C125" s="52"/>
      <x:c r="D125" s="52"/>
      <x:c r="E125" s="52"/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/>
      <x:c r="C127" s="52"/>
      <x:c r="D127" s="52"/>
      <x:c r="E127" s="52"/>
      <x:c r="F127" s="52"/>
      <x:c r="G127" s="52"/>
      <x:c r="H127" s="54"/>
      <x:c r="I127" s="53"/>
      <x:c r="J127" s="53"/>
    </x:row>
    <x:row r="128">
      <x:c r="B128" s="53"/>
      <x:c r="C128" s="52"/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15" customWidth="1"/>
    <x:col min="10" max="10" width="55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370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 ht="33">
      <x:c r="B9" s="53" t="s">
        <x:v>371</x:v>
      </x:c>
      <x:c r="C9" s="81" t="s">
        <x:v>372</x:v>
      </x:c>
      <x:c r="D9" s="81" t="s">
        <x:v>3</x:v>
      </x:c>
      <x:c r="E9" s="81" t="s">
        <x:v>373</x:v>
      </x:c>
      <x:c r="F9" s="114" t="s">
        <x:v>374</x:v>
      </x:c>
      <x:c r="G9" s="114" t="s">
        <x:v>375</x:v>
      </x:c>
      <x:c r="H9" s="117" t="s">
        <x:v>376</x:v>
      </x:c>
      <x:c r="I9" s="97" t="s">
        <x:v>377</x:v>
      </x:c>
      <x:c r="J9" s="97" t="s">
        <x:v>378</x:v>
      </x:c>
    </x:row>
    <x:row r="10" ht="33">
      <x:c r="B10" s="53"/>
      <x:c r="C10" s="72" t="s">
        <x:v>379</x:v>
      </x:c>
      <x:c r="D10" s="72" t="s">
        <x:v>380</x:v>
      </x:c>
      <x:c r="E10" s="72" t="s">
        <x:v>381</x:v>
      </x:c>
      <x:c r="F10" s="91">
        <x:v>128</x:v>
      </x:c>
      <x:c r="G10" s="91">
        <x:v>162</x:v>
      </x:c>
      <x:c r="H10" s="67" t="n">
        <x:f>AVERAGE(F10:G10)</x:f>
        <x:v>145</x:v>
      </x:c>
      <x:c r="I10" s="73"/>
      <x:c r="J10" s="73"/>
    </x:row>
    <x:row r="11" ht="33">
      <x:c r="B11" s="53"/>
      <x:c r="C11" s="72" t="s">
        <x:v>379</x:v>
      </x:c>
      <x:c r="D11" s="72" t="s">
        <x:v>380</x:v>
      </x:c>
      <x:c r="E11" s="72" t="s">
        <x:v>382</x:v>
      </x:c>
      <x:c r="F11" s="91">
        <x:v>735</x:v>
      </x:c>
      <x:c r="G11" s="91">
        <x:v>755</x:v>
      </x:c>
      <x:c r="H11" s="67" t="n">
        <x:f>AVERAGE(F11:G11)</x:f>
        <x:v>745</x:v>
      </x:c>
      <x:c r="I11" s="73"/>
      <x:c r="J11" s="73"/>
    </x:row>
    <x:row r="12" ht="33">
      <x:c r="B12" s="53"/>
      <x:c r="C12" s="72" t="s">
        <x:v>379</x:v>
      </x:c>
      <x:c r="D12" s="72" t="s">
        <x:v>380</x:v>
      </x:c>
      <x:c r="E12" s="72" t="s">
        <x:v>383</x:v>
      </x:c>
      <x:c r="F12" s="91">
        <x:v>739</x:v>
      </x:c>
      <x:c r="G12" s="91">
        <x:v>761</x:v>
      </x:c>
      <x:c r="H12" s="67" t="n">
        <x:f>AVERAGE(F12:G12)</x:f>
        <x:v>750</x:v>
      </x:c>
      <x:c r="I12" s="73"/>
      <x:c r="J12" s="73"/>
    </x:row>
    <x:row r="13" ht="33">
      <x:c r="B13" s="53"/>
      <x:c r="C13" s="72" t="s">
        <x:v>379</x:v>
      </x:c>
      <x:c r="D13" s="72" t="s">
        <x:v>380</x:v>
      </x:c>
      <x:c r="E13" s="72" t="s">
        <x:v>75</x:v>
      </x:c>
      <x:c r="F13" s="91">
        <x:v>721</x:v>
      </x:c>
      <x:c r="G13" s="91">
        <x:v>739</x:v>
      </x:c>
      <x:c r="H13" s="67" t="n">
        <x:f>AVERAGE(F13:G13)</x:f>
        <x:v>730</x:v>
      </x:c>
      <x:c r="I13" s="73"/>
      <x:c r="J13" s="73"/>
    </x:row>
    <x:row r="14" ht="33">
      <x:c r="B14" s="53"/>
      <x:c r="C14" s="72" t="s">
        <x:v>379</x:v>
      </x:c>
      <x:c r="D14" s="72" t="s">
        <x:v>380</x:v>
      </x:c>
      <x:c r="E14" s="72" t="s">
        <x:v>154</x:v>
      </x:c>
      <x:c r="F14" s="91">
        <x:v>14</x:v>
      </x:c>
      <x:c r="G14" s="91">
        <x:v>16</x:v>
      </x:c>
      <x:c r="H14" s="67" t="n">
        <x:f>AVERAGE(F14:G14)</x:f>
        <x:v>15</x:v>
      </x:c>
      <x:c r="I14" s="73"/>
      <x:c r="J14" s="73"/>
    </x:row>
    <x:row r="15" ht="33">
      <x:c r="B15" s="53"/>
      <x:c r="C15" s="72" t="s">
        <x:v>379</x:v>
      </x:c>
      <x:c r="D15" s="72" t="s">
        <x:v>380</x:v>
      </x:c>
      <x:c r="E15" s="72" t="s">
        <x:v>384</x:v>
      </x:c>
      <x:c r="F15" s="91">
        <x:v>4</x:v>
      </x:c>
      <x:c r="G15" s="91">
        <x:v>6</x:v>
      </x:c>
      <x:c r="H15" s="67" t="n">
        <x:f>AVERAGE(F15:G15)</x:f>
        <x:v>5</x:v>
      </x:c>
      <x:c r="I15" s="73"/>
      <x:c r="J15" s="73"/>
    </x:row>
    <x:row r="16" ht="33">
      <x:c r="B16" s="53"/>
      <x:c r="C16" s="72" t="s">
        <x:v>379</x:v>
      </x:c>
      <x:c r="D16" s="72" t="s">
        <x:v>380</x:v>
      </x:c>
      <x:c r="E16" s="72" t="s">
        <x:v>385</x:v>
      </x:c>
      <x:c r="F16" s="91">
        <x:v>55</x:v>
      </x:c>
      <x:c r="G16" s="91">
        <x:v>65</x:v>
      </x:c>
      <x:c r="H16" s="67" t="n">
        <x:f>AVERAGE(F16:G16)</x:f>
        <x:v>60</x:v>
      </x:c>
      <x:c r="I16" s="73"/>
      <x:c r="J16" s="73"/>
    </x:row>
    <x:row r="17" ht="33">
      <x:c r="B17" s="53"/>
      <x:c r="C17" s="72" t="s">
        <x:v>379</x:v>
      </x:c>
      <x:c r="D17" s="72" t="s">
        <x:v>380</x:v>
      </x:c>
      <x:c r="E17" s="72" t="s">
        <x:v>242</x:v>
      </x:c>
      <x:c r="F17" s="91">
        <x:v>299</x:v>
      </x:c>
      <x:c r="G17" s="91">
        <x:v>303</x:v>
      </x:c>
      <x:c r="H17" s="67" t="n">
        <x:f>AVERAGE(F17:G17)</x:f>
        <x:v>301</x:v>
      </x:c>
      <x:c r="I17" s="73"/>
      <x:c r="J17" s="73"/>
    </x:row>
    <x:row r="18" ht="33">
      <x:c r="B18" s="53"/>
      <x:c r="C18" s="72" t="s">
        <x:v>379</x:v>
      </x:c>
      <x:c r="D18" s="72" t="s">
        <x:v>380</x:v>
      </x:c>
      <x:c r="E18" s="72" t="s">
        <x:v>250</x:v>
      </x:c>
      <x:c r="F18" s="91">
        <x:v>203</x:v>
      </x:c>
      <x:c r="G18" s="91">
        <x:v>207</x:v>
      </x:c>
      <x:c r="H18" s="67" t="n">
        <x:f>AVERAGE(F18:G18)</x:f>
        <x:v>205</x:v>
      </x:c>
      <x:c r="I18" s="73"/>
      <x:c r="J18" s="73"/>
    </x:row>
    <x:row r="19" ht="33">
      <x:c r="B19" s="53"/>
      <x:c r="C19" s="72" t="s">
        <x:v>386</x:v>
      </x:c>
      <x:c r="D19" s="72" t="s">
        <x:v>380</x:v>
      </x:c>
      <x:c r="E19" s="72" t="s">
        <x:v>387</x:v>
      </x:c>
      <x:c r="F19" s="91">
        <x:v>201</x:v>
      </x:c>
      <x:c r="G19" s="91">
        <x:v>276</x:v>
      </x:c>
      <x:c r="H19" s="67" t="n">
        <x:f>AVERAGE(F19:G19)</x:f>
        <x:v>238.5</x:v>
      </x:c>
      <x:c r="I19" s="73"/>
      <x:c r="J19" s="73"/>
    </x:row>
    <x:row r="20" ht="39">
      <x:c r="B20" s="53"/>
      <x:c r="C20" s="72" t="s">
        <x:v>386</x:v>
      </x:c>
      <x:c r="D20" s="72" t="s">
        <x:v>380</x:v>
      </x:c>
      <x:c r="E20" s="72" t="s">
        <x:v>388</x:v>
      </x:c>
      <x:c r="F20" s="91">
        <x:v>842</x:v>
      </x:c>
      <x:c r="G20" s="91">
        <x:v>898</x:v>
      </x:c>
      <x:c r="H20" s="67" t="n">
        <x:f>AVERAGE(F20:G20)</x:f>
        <x:v>870</x:v>
      </x:c>
      <x:c r="I20" s="73"/>
      <x:c r="J20" s="73"/>
    </x:row>
    <x:row r="21">
      <x:c r="B21" s="53"/>
      <x:c r="C21" s="52"/>
      <x:c r="D21" s="52"/>
      <x:c r="E21" s="52"/>
      <x:c r="F21" s="52"/>
      <x:c r="G21" s="52"/>
      <x:c r="H21" s="54"/>
      <x:c r="I21" s="53"/>
      <x:c r="J21" s="53"/>
    </x:row>
    <x:row r="22">
      <x:c r="B22" s="53" t="s">
        <x:v>389</x:v>
      </x:c>
      <x:c r="C22" s="52"/>
      <x:c r="D22" s="52"/>
      <x:c r="E22" s="52"/>
      <x:c r="F22" s="52"/>
      <x:c r="G22" s="52"/>
      <x:c r="H22" s="54"/>
      <x:c r="I22" s="53"/>
      <x:c r="J22" s="53"/>
    </x:row>
    <x:row r="23">
      <x:c r="B23" s="53" t="s">
        <x:v>390</x:v>
      </x:c>
      <x:c r="C23" s="62"/>
      <x:c r="D23" s="62"/>
      <x:c r="E23" s="62"/>
      <x:c r="F23" s="62"/>
      <x:c r="G23" s="62"/>
      <x:c r="H23" s="78" t="n">
        <x:f>SUM('Income Statement'!E38:G38)</x:f>
        <x:v>337.68999999999994</x:v>
      </x:c>
      <x:c r="I23" s="53"/>
      <x:c r="J23" s="53"/>
    </x:row>
    <x:row r="24">
      <x:c r="B24" s="65" t="s">
        <x:v>391</x:v>
      </x:c>
      <x:c r="C24" s="62"/>
      <x:c r="D24" s="62"/>
      <x:c r="E24" s="62"/>
      <x:c r="F24" s="62"/>
      <x:c r="G24" s="62"/>
      <x:c r="H24" s="78" t="n">
        <x:f>SUM('Income Statement'!E24:G24)</x:f>
        <x:v>874.9219999999999</x:v>
      </x:c>
      <x:c r="I24" s="53"/>
      <x:c r="J24" s="53"/>
    </x:row>
    <x:row r="25">
      <x:c r="B25" s="53" t="s">
        <x:v>392</x:v>
      </x:c>
      <x:c r="C25" s="62"/>
      <x:c r="D25" s="62"/>
      <x:c r="E25" s="62"/>
      <x:c r="F25" s="62"/>
      <x:c r="G25" s="62"/>
      <x:c r="H25" s="70" t="n">
        <x:f>H10-H23</x:f>
        <x:v>-192.68999999999994</x:v>
      </x:c>
      <x:c r="I25" s="53"/>
      <x:c r="J25" s="53"/>
    </x:row>
    <x:row r="26">
      <x:c r="B26" s="53" t="s">
        <x:v>393</x:v>
      </x:c>
      <x:c r="C26" s="62"/>
      <x:c r="D26" s="62"/>
      <x:c r="E26" s="62"/>
      <x:c r="F26" s="62"/>
      <x:c r="G26" s="62"/>
      <x:c r="H26" s="70" t="n">
        <x:f>H12-H24</x:f>
        <x:v>-124.92199999999991</x:v>
      </x:c>
      <x:c r="I26" s="53"/>
      <x:c r="J26" s="53"/>
    </x:row>
    <x:row r="27">
      <x:c r="B27" s="53" t="s">
        <x:v>394</x:v>
      </x:c>
      <x:c r="C27" s="85"/>
      <x:c r="D27" s="85"/>
      <x:c r="E27" s="85"/>
      <x:c r="F27" s="85"/>
      <x:c r="G27" s="85"/>
      <x:c r="H27" s="112" t="n">
        <x:f>H25/'Share Count'!H16</x:f>
        <x:v>-5.407627760783542</x:v>
      </x:c>
      <x:c r="I27" s="53"/>
      <x:c r="J27" s="53"/>
    </x:row>
    <x:row r="28">
      <x:c r="B28" s="53" t="s">
        <x:v>395</x:v>
      </x:c>
      <x:c r="C28" s="62"/>
      <x:c r="D28" s="62"/>
      <x:c r="E28" s="62"/>
      <x:c r="F28" s="62"/>
      <x:c r="G28" s="62"/>
      <x:c r="H28" s="78" t="n">
        <x:f>H24+'Income Statement'!H24-H12</x:f>
        <x:v>-2.2244819999999663</x:v>
      </x:c>
      <x:c r="I28" s="53"/>
      <x:c r="J28" s="53"/>
    </x:row>
    <x:row r="29">
      <x:c r="B29" s="53" t="s">
        <x:v>396</x:v>
      </x:c>
      <x:c r="C29" s="62"/>
      <x:c r="D29" s="62"/>
      <x:c r="E29" s="62"/>
      <x:c r="F29" s="62"/>
      <x:c r="G29" s="62"/>
      <x:c r="H29" s="78" t="n">
        <x:f>H23+'Income Statement'!H38-H10</x:f>
        <x:v>-7.903777039999966</x:v>
      </x:c>
      <x:c r="I29" s="53"/>
      <x:c r="J29" s="53"/>
    </x:row>
    <x:row r="30">
      <x:c r="B30" s="53"/>
      <x:c r="C30" s="52"/>
      <x:c r="D30" s="52"/>
      <x:c r="E30" s="52"/>
      <x:c r="F30" s="52"/>
      <x:c r="G30" s="52"/>
      <x:c r="H30" s="54"/>
      <x:c r="I30" s="53"/>
      <x:c r="J30" s="53"/>
    </x:row>
    <x:row r="31">
      <x:c r="B31" s="53" t="s">
        <x:v>397</x:v>
      </x:c>
      <x:c r="C31" s="52"/>
      <x:c r="D31" s="52"/>
      <x:c r="E31" s="52"/>
      <x:c r="F31" s="52"/>
      <x:c r="G31" s="52"/>
      <x:c r="H31" s="54"/>
      <x:c r="I31" s="53"/>
      <x:c r="J31" s="53" t="s">
        <x:v>398</x:v>
      </x:c>
    </x:row>
    <x:row r="32">
      <x:c r="B32" s="53"/>
      <x:c r="C32" s="52"/>
      <x:c r="D32" s="52"/>
      <x:c r="E32" s="52"/>
      <x:c r="F32" s="52"/>
      <x:c r="G32" s="52"/>
      <x:c r="H32" s="54"/>
      <x:c r="I32" s="53"/>
      <x:c r="J32" s="53"/>
    </x:row>
    <x:row r="33">
      <x:c r="B33" s="53"/>
      <x:c r="C33" s="52"/>
      <x:c r="D33" s="52"/>
      <x:c r="E33" s="52"/>
      <x:c r="F33" s="52"/>
      <x:c r="G33" s="52"/>
      <x:c r="H33" s="54"/>
      <x:c r="I33" s="53"/>
      <x:c r="J33" s="53"/>
    </x:row>
    <x:row r="34">
      <x:c r="B34" s="53"/>
      <x:c r="C34" s="52"/>
      <x:c r="D34" s="52"/>
      <x:c r="E34" s="52"/>
      <x:c r="F34" s="52"/>
      <x:c r="G34" s="52"/>
      <x:c r="H34" s="54"/>
      <x:c r="I34" s="53"/>
      <x:c r="J34" s="53"/>
    </x:row>
    <x:row r="35">
      <x:c r="B35" s="53"/>
      <x:c r="C35" s="52"/>
      <x:c r="D35" s="52"/>
      <x:c r="E35" s="52"/>
      <x:c r="F35" s="52"/>
      <x:c r="G35" s="52"/>
      <x:c r="H35" s="54"/>
      <x:c r="I35" s="53"/>
      <x:c r="J35" s="53"/>
    </x:row>
    <x:row r="36">
      <x:c r="B36" s="53"/>
      <x:c r="C36" s="52"/>
      <x:c r="D36" s="52"/>
      <x:c r="E36" s="52"/>
      <x:c r="F36" s="52"/>
      <x:c r="G36" s="52"/>
      <x:c r="H36" s="54"/>
      <x:c r="I36" s="53"/>
      <x:c r="J36" s="53"/>
    </x:row>
    <x:row r="37">
      <x:c r="B37" s="53"/>
      <x:c r="C37" s="52"/>
      <x:c r="D37" s="52"/>
      <x:c r="E37" s="52"/>
      <x:c r="F37" s="52"/>
      <x:c r="G37" s="52"/>
      <x:c r="H37" s="54"/>
      <x:c r="I37" s="53"/>
      <x:c r="J37" s="53"/>
    </x:row>
    <x:row r="38">
      <x:c r="B38" s="53"/>
      <x:c r="C38" s="52"/>
      <x:c r="D38" s="52"/>
      <x:c r="E38" s="52"/>
      <x:c r="F38" s="52"/>
      <x:c r="G38" s="52"/>
      <x:c r="H38" s="54"/>
      <x:c r="I38" s="53"/>
      <x:c r="J38" s="53"/>
    </x:row>
    <x:row r="39">
      <x:c r="B39" s="53"/>
      <x:c r="C39" s="52"/>
      <x:c r="D39" s="52"/>
      <x:c r="E39" s="52"/>
      <x:c r="F39" s="52"/>
      <x:c r="G39" s="52"/>
      <x:c r="H39" s="54"/>
      <x:c r="I39" s="53"/>
      <x:c r="J39" s="53"/>
    </x:row>
    <x:row r="40">
      <x:c r="B40" s="53"/>
      <x:c r="C40" s="52"/>
      <x:c r="D40" s="52"/>
      <x:c r="E40" s="52"/>
      <x:c r="F40" s="52"/>
      <x:c r="G40" s="52"/>
      <x:c r="H40" s="54"/>
      <x:c r="I40" s="53"/>
      <x:c r="J40" s="53"/>
    </x:row>
    <x:row r="41">
      <x:c r="B41" s="53"/>
      <x:c r="C41" s="52"/>
      <x:c r="D41" s="52"/>
      <x:c r="E41" s="52"/>
      <x:c r="F41" s="52"/>
      <x:c r="G41" s="52"/>
      <x:c r="H41" s="54"/>
      <x:c r="I41" s="53"/>
      <x:c r="J41" s="53"/>
    </x:row>
    <x:row r="42">
      <x:c r="B42" s="53"/>
      <x:c r="C42" s="52"/>
      <x:c r="D42" s="52"/>
      <x:c r="E42" s="52"/>
      <x:c r="F42" s="52"/>
      <x:c r="G42" s="52"/>
      <x:c r="H42" s="54"/>
      <x:c r="I42" s="53"/>
      <x:c r="J42" s="53"/>
    </x:row>
    <x:row r="43">
      <x:c r="B43" s="53"/>
      <x:c r="C43" s="52"/>
      <x:c r="D43" s="52"/>
      <x:c r="E43" s="52"/>
      <x:c r="F43" s="52"/>
      <x:c r="G43" s="52"/>
      <x:c r="H43" s="54"/>
      <x:c r="I43" s="53"/>
      <x:c r="J43" s="53"/>
    </x:row>
    <x:row r="44">
      <x:c r="B44" s="53"/>
      <x:c r="C44" s="52"/>
      <x:c r="D44" s="52"/>
      <x:c r="E44" s="52"/>
      <x:c r="F44" s="52"/>
      <x:c r="G44" s="52"/>
      <x:c r="H44" s="54"/>
      <x:c r="I44" s="53"/>
      <x:c r="J44" s="53"/>
    </x:row>
    <x:row r="45">
      <x:c r="B45" s="53"/>
      <x:c r="C45" s="52"/>
      <x:c r="D45" s="52"/>
      <x:c r="E45" s="52"/>
      <x:c r="F45" s="52"/>
      <x:c r="G45" s="52"/>
      <x:c r="H45" s="54"/>
      <x:c r="I45" s="53"/>
      <x:c r="J45" s="53"/>
    </x:row>
    <x:row r="46">
      <x:c r="B46" s="53"/>
      <x:c r="C46" s="52"/>
      <x:c r="D46" s="52"/>
      <x:c r="E46" s="52"/>
      <x:c r="F46" s="52"/>
      <x:c r="G46" s="52"/>
      <x:c r="H46" s="54"/>
      <x:c r="I46" s="53"/>
      <x:c r="J46" s="53"/>
    </x:row>
    <x:row r="47">
      <x:c r="B47" s="53"/>
      <x:c r="C47" s="52"/>
      <x:c r="D47" s="52"/>
      <x:c r="E47" s="52"/>
      <x:c r="F47" s="52"/>
      <x:c r="G47" s="52"/>
      <x:c r="H47" s="54"/>
      <x:c r="I47" s="53"/>
      <x:c r="J47" s="53"/>
    </x:row>
    <x:row r="48">
      <x:c r="B48" s="53"/>
      <x:c r="C48" s="52"/>
      <x:c r="D48" s="52"/>
      <x:c r="E48" s="52"/>
      <x:c r="F48" s="52"/>
      <x:c r="G48" s="52"/>
      <x:c r="H48" s="54"/>
      <x:c r="I48" s="53"/>
      <x:c r="J48" s="53"/>
    </x:row>
    <x:row r="49">
      <x:c r="B49" s="53"/>
      <x:c r="C49" s="52"/>
      <x:c r="D49" s="52"/>
      <x:c r="E49" s="52"/>
      <x:c r="F49" s="52"/>
      <x:c r="G49" s="52"/>
      <x:c r="H49" s="54"/>
      <x:c r="I49" s="53"/>
      <x:c r="J49" s="53"/>
    </x:row>
    <x:row r="50">
      <x:c r="B50" s="53"/>
      <x:c r="C50" s="52"/>
      <x:c r="D50" s="52"/>
      <x:c r="E50" s="52"/>
      <x:c r="F50" s="52"/>
      <x:c r="G50" s="52"/>
      <x:c r="H50" s="54"/>
      <x:c r="I50" s="53"/>
      <x:c r="J50" s="53"/>
    </x:row>
    <x:row r="51">
      <x:c r="B51" s="53"/>
      <x:c r="C51" s="52"/>
      <x:c r="D51" s="52"/>
      <x:c r="E51" s="52"/>
      <x:c r="F51" s="52"/>
      <x:c r="G51" s="52"/>
      <x:c r="H51" s="54"/>
      <x:c r="I51" s="53"/>
      <x:c r="J51" s="53"/>
    </x:row>
    <x:row r="52">
      <x:c r="B52" s="53"/>
      <x:c r="C52" s="52"/>
      <x:c r="D52" s="52"/>
      <x:c r="E52" s="52"/>
      <x:c r="F52" s="52"/>
      <x:c r="G52" s="52"/>
      <x:c r="H52" s="54"/>
      <x:c r="I52" s="53"/>
      <x:c r="J52" s="53"/>
    </x:row>
    <x:row r="53">
      <x:c r="B53" s="53"/>
      <x:c r="C53" s="52"/>
      <x:c r="D53" s="52"/>
      <x:c r="E53" s="52"/>
      <x:c r="F53" s="52"/>
      <x:c r="G53" s="52"/>
      <x:c r="H53" s="54"/>
      <x:c r="I53" s="53"/>
      <x:c r="J53" s="53"/>
    </x:row>
    <x:row r="54">
      <x:c r="B54" s="53"/>
      <x:c r="C54" s="52"/>
      <x:c r="D54" s="52"/>
      <x:c r="E54" s="52"/>
      <x:c r="F54" s="52"/>
      <x:c r="G54" s="52"/>
      <x:c r="H54" s="54"/>
      <x:c r="I54" s="53"/>
      <x:c r="J54" s="53"/>
    </x:row>
    <x:row r="55">
      <x:c r="B55" s="53"/>
      <x:c r="C55" s="52"/>
      <x:c r="D55" s="52"/>
      <x:c r="E55" s="52"/>
      <x:c r="F55" s="52"/>
      <x:c r="G55" s="52"/>
      <x:c r="H55" s="54"/>
      <x:c r="I55" s="53"/>
      <x:c r="J55" s="53"/>
    </x:row>
    <x:row r="56">
      <x:c r="B56" s="53"/>
      <x:c r="C56" s="52"/>
      <x:c r="D56" s="52"/>
      <x:c r="E56" s="52"/>
      <x:c r="F56" s="52"/>
      <x:c r="G56" s="52"/>
      <x:c r="H56" s="54"/>
      <x:c r="I56" s="53"/>
      <x:c r="J56" s="53"/>
    </x:row>
    <x:row r="57">
      <x:c r="B57" s="53"/>
      <x:c r="C57" s="52"/>
      <x:c r="D57" s="52"/>
      <x:c r="E57" s="52"/>
      <x:c r="F57" s="52"/>
      <x:c r="G57" s="52"/>
      <x:c r="H57" s="54"/>
      <x:c r="I57" s="53"/>
      <x:c r="J57" s="53"/>
    </x:row>
    <x:row r="58">
      <x:c r="B58" s="53"/>
      <x:c r="C58" s="52"/>
      <x:c r="D58" s="52"/>
      <x:c r="E58" s="52"/>
      <x:c r="F58" s="52"/>
      <x:c r="G58" s="52"/>
      <x:c r="H58" s="54"/>
      <x:c r="I58" s="53"/>
      <x:c r="J58" s="53"/>
    </x:row>
    <x:row r="59">
      <x:c r="B59" s="53"/>
      <x:c r="C59" s="52"/>
      <x:c r="D59" s="52"/>
      <x:c r="E59" s="52"/>
      <x:c r="F59" s="52"/>
      <x:c r="G59" s="52"/>
      <x:c r="H59" s="54"/>
      <x:c r="I59" s="53"/>
      <x:c r="J59" s="53"/>
    </x:row>
    <x:row r="60">
      <x:c r="B60" s="53"/>
      <x:c r="C60" s="52"/>
      <x:c r="D60" s="52"/>
      <x:c r="E60" s="52"/>
      <x:c r="F60" s="52"/>
      <x:c r="G60" s="52"/>
      <x:c r="H60" s="54"/>
      <x:c r="I60" s="53"/>
      <x:c r="J60" s="53"/>
    </x:row>
    <x:row r="61">
      <x:c r="B61" s="53"/>
      <x:c r="C61" s="52"/>
      <x:c r="D61" s="52"/>
      <x:c r="E61" s="52"/>
      <x:c r="F61" s="52"/>
      <x:c r="G61" s="52"/>
      <x:c r="H61" s="54"/>
      <x:c r="I61" s="53"/>
      <x:c r="J61" s="53"/>
    </x:row>
    <x:row r="62">
      <x:c r="B62" s="53"/>
      <x:c r="C62" s="52"/>
      <x:c r="D62" s="52"/>
      <x:c r="E62" s="52"/>
      <x:c r="F62" s="52"/>
      <x:c r="G62" s="52"/>
      <x:c r="H62" s="54"/>
      <x:c r="I62" s="53"/>
      <x:c r="J62" s="53"/>
    </x:row>
    <x:row r="63">
      <x:c r="B63" s="53"/>
      <x:c r="C63" s="52"/>
      <x:c r="D63" s="52"/>
      <x:c r="E63" s="52"/>
      <x:c r="F63" s="52"/>
      <x:c r="G63" s="52"/>
      <x:c r="H63" s="54"/>
      <x:c r="I63" s="53"/>
      <x:c r="J63" s="53"/>
    </x:row>
    <x:row r="64">
      <x:c r="B64" s="53"/>
      <x:c r="C64" s="52"/>
      <x:c r="D64" s="52"/>
      <x:c r="E64" s="52"/>
      <x:c r="F64" s="52"/>
      <x:c r="G64" s="52"/>
      <x:c r="H64" s="54"/>
      <x:c r="I64" s="53"/>
      <x:c r="J64" s="53"/>
    </x:row>
    <x:row r="65">
      <x:c r="B65" s="53"/>
      <x:c r="C65" s="52"/>
      <x:c r="D65" s="52"/>
      <x:c r="E65" s="52"/>
      <x:c r="F65" s="52"/>
      <x:c r="G65" s="52"/>
      <x:c r="H65" s="54"/>
      <x:c r="I65" s="53"/>
      <x:c r="J65" s="53"/>
    </x:row>
    <x:row r="66">
      <x:c r="B66" s="53"/>
      <x:c r="C66" s="52"/>
      <x:c r="D66" s="52"/>
      <x:c r="E66" s="52"/>
      <x:c r="F66" s="52"/>
      <x:c r="G66" s="52"/>
      <x:c r="H66" s="54"/>
      <x:c r="I66" s="53"/>
      <x:c r="J66" s="53"/>
    </x:row>
    <x:row r="67">
      <x:c r="B67" s="53"/>
      <x:c r="C67" s="52"/>
      <x:c r="D67" s="52"/>
      <x:c r="E67" s="52"/>
      <x:c r="F67" s="52"/>
      <x:c r="G67" s="52"/>
      <x:c r="H67" s="54"/>
      <x:c r="I67" s="53"/>
      <x:c r="J67" s="53"/>
    </x:row>
    <x:row r="68">
      <x:c r="B68" s="53"/>
      <x:c r="C68" s="52"/>
      <x:c r="D68" s="52"/>
      <x:c r="E68" s="52"/>
      <x:c r="F68" s="52"/>
      <x:c r="G68" s="52"/>
      <x:c r="H68" s="54"/>
      <x:c r="I68" s="53"/>
      <x:c r="J68" s="53"/>
    </x:row>
    <x:row r="69">
      <x:c r="B69" s="53"/>
      <x:c r="C69" s="52"/>
      <x:c r="D69" s="52"/>
      <x:c r="E69" s="52"/>
      <x:c r="F69" s="52"/>
      <x:c r="G69" s="52"/>
      <x:c r="H69" s="54"/>
      <x:c r="I69" s="53"/>
      <x:c r="J69" s="53"/>
    </x:row>
    <x:row r="70">
      <x:c r="B70" s="53"/>
      <x:c r="C70" s="52"/>
      <x:c r="D70" s="52"/>
      <x:c r="E70" s="52"/>
      <x:c r="F70" s="52"/>
      <x:c r="G70" s="52"/>
      <x:c r="H70" s="54"/>
      <x:c r="I70" s="53"/>
      <x:c r="J70" s="53"/>
    </x:row>
    <x:row r="71">
      <x:c r="B71" s="53"/>
      <x:c r="C71" s="52"/>
      <x:c r="D71" s="52"/>
      <x:c r="E71" s="52"/>
      <x:c r="F71" s="52"/>
      <x:c r="G71" s="52"/>
      <x:c r="H71" s="54"/>
      <x:c r="I71" s="53"/>
      <x:c r="J71" s="53"/>
    </x:row>
    <x:row r="72">
      <x:c r="B72" s="53"/>
      <x:c r="C72" s="52"/>
      <x:c r="D72" s="52"/>
      <x:c r="E72" s="52"/>
      <x:c r="F72" s="52"/>
      <x:c r="G72" s="52"/>
      <x:c r="H72" s="54"/>
      <x:c r="I72" s="53"/>
      <x:c r="J72" s="53"/>
    </x:row>
    <x:row r="73">
      <x:c r="B73" s="53"/>
      <x:c r="C73" s="52"/>
      <x:c r="D73" s="52"/>
      <x:c r="E73" s="52"/>
      <x:c r="F73" s="52"/>
      <x:c r="G73" s="52"/>
      <x:c r="H73" s="54"/>
      <x:c r="I73" s="53"/>
      <x:c r="J73" s="53"/>
    </x:row>
    <x:row r="74">
      <x:c r="B74" s="53"/>
      <x:c r="C74" s="52"/>
      <x:c r="D74" s="52"/>
      <x:c r="E74" s="52"/>
      <x:c r="F74" s="52"/>
      <x:c r="G74" s="52"/>
      <x:c r="H74" s="54"/>
      <x:c r="I74" s="53"/>
      <x:c r="J74" s="53"/>
    </x:row>
    <x:row r="75">
      <x:c r="B75" s="53"/>
      <x:c r="C75" s="52"/>
      <x:c r="D75" s="52"/>
      <x:c r="E75" s="52"/>
      <x:c r="F75" s="52"/>
      <x:c r="G75" s="52"/>
      <x:c r="H75" s="54"/>
      <x:c r="I75" s="53"/>
      <x:c r="J75" s="53"/>
    </x:row>
    <x:row r="76">
      <x:c r="B76" s="53"/>
      <x:c r="C76" s="52"/>
      <x:c r="D76" s="52"/>
      <x:c r="E76" s="52"/>
      <x:c r="F76" s="52"/>
      <x:c r="G76" s="52"/>
      <x:c r="H76" s="54"/>
      <x:c r="I76" s="53"/>
      <x:c r="J76" s="53"/>
    </x:row>
    <x:row r="77">
      <x:c r="B77" s="53"/>
      <x:c r="C77" s="52"/>
      <x:c r="D77" s="52"/>
      <x:c r="E77" s="52"/>
      <x:c r="F77" s="52"/>
      <x:c r="G77" s="52"/>
      <x:c r="H77" s="54"/>
      <x:c r="I77" s="53"/>
      <x:c r="J77" s="53"/>
    </x:row>
    <x:row r="78">
      <x:c r="B78" s="53"/>
      <x:c r="C78" s="52"/>
      <x:c r="D78" s="52"/>
      <x:c r="E78" s="52"/>
      <x:c r="F78" s="52"/>
      <x:c r="G78" s="52"/>
      <x:c r="H78" s="54"/>
      <x:c r="I78" s="53"/>
      <x:c r="J78" s="53"/>
    </x:row>
    <x:row r="79">
      <x:c r="B79" s="53"/>
      <x:c r="C79" s="52"/>
      <x:c r="D79" s="52"/>
      <x:c r="E79" s="52"/>
      <x:c r="F79" s="52"/>
      <x:c r="G79" s="52"/>
      <x:c r="H79" s="54"/>
      <x:c r="I79" s="53"/>
      <x:c r="J79" s="53"/>
    </x:row>
    <x:row r="80">
      <x:c r="B80" s="53"/>
      <x:c r="C80" s="52"/>
      <x:c r="D80" s="52"/>
      <x:c r="E80" s="52"/>
      <x:c r="F80" s="52"/>
      <x:c r="G80" s="52"/>
      <x:c r="H80" s="54"/>
      <x:c r="I80" s="53"/>
      <x:c r="J80" s="53"/>
    </x:row>
    <x:row r="81">
      <x:c r="B81" s="53"/>
      <x:c r="C81" s="52"/>
      <x:c r="D81" s="52"/>
      <x:c r="E81" s="52"/>
      <x:c r="F81" s="52"/>
      <x:c r="G81" s="52"/>
      <x:c r="H81" s="54"/>
      <x:c r="I81" s="53"/>
      <x:c r="J81" s="53"/>
    </x:row>
    <x:row r="82">
      <x:c r="B82" s="53"/>
      <x:c r="C82" s="52"/>
      <x:c r="D82" s="52"/>
      <x:c r="E82" s="52"/>
      <x:c r="F82" s="52"/>
      <x:c r="G82" s="52"/>
      <x:c r="H82" s="54"/>
      <x:c r="I82" s="53"/>
      <x:c r="J82" s="53"/>
    </x:row>
    <x:row r="83">
      <x:c r="B83" s="53"/>
      <x:c r="C83" s="52"/>
      <x:c r="D83" s="52"/>
      <x:c r="E83" s="52"/>
      <x:c r="F83" s="52"/>
      <x:c r="G83" s="52"/>
      <x:c r="H83" s="54"/>
      <x:c r="I83" s="53"/>
      <x:c r="J83" s="53"/>
    </x:row>
    <x:row r="84">
      <x:c r="B84" s="53"/>
      <x:c r="C84" s="52"/>
      <x:c r="D84" s="52"/>
      <x:c r="E84" s="52"/>
      <x:c r="F84" s="52"/>
      <x:c r="G84" s="52"/>
      <x:c r="H84" s="54"/>
      <x:c r="I84" s="53"/>
      <x:c r="J84" s="53"/>
    </x:row>
    <x:row r="85">
      <x:c r="B85" s="53"/>
      <x:c r="C85" s="52"/>
      <x:c r="D85" s="52"/>
      <x:c r="E85" s="52"/>
      <x:c r="F85" s="52"/>
      <x:c r="G85" s="52"/>
      <x:c r="H85" s="54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54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54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54"/>
      <x:c r="I88" s="53"/>
      <x:c r="J88" s="53"/>
    </x:row>
    <x:row r="89">
      <x:c r="B89" s="53"/>
      <x:c r="C89" s="52"/>
      <x:c r="D89" s="52"/>
      <x:c r="E89" s="52"/>
      <x:c r="F89" s="52"/>
      <x:c r="G89" s="52"/>
      <x:c r="H89" s="54"/>
      <x:c r="I89" s="53"/>
      <x:c r="J89" s="53"/>
    </x:row>
    <x:row r="90">
      <x:c r="B90" s="53"/>
      <x:c r="C90" s="52"/>
      <x:c r="D90" s="52"/>
      <x:c r="E90" s="52"/>
      <x:c r="F90" s="52"/>
      <x:c r="G90" s="52"/>
      <x:c r="H90" s="54"/>
      <x:c r="I90" s="53"/>
      <x:c r="J90" s="53"/>
    </x:row>
    <x:row r="91">
      <x:c r="B91" s="53"/>
      <x:c r="C91" s="52"/>
      <x:c r="D91" s="52"/>
      <x:c r="E91" s="52"/>
      <x:c r="F91" s="52"/>
      <x:c r="G91" s="52"/>
      <x:c r="H91" s="54"/>
      <x:c r="I91" s="53"/>
      <x:c r="J91" s="53"/>
    </x:row>
    <x:row r="92">
      <x:c r="B92" s="53"/>
      <x:c r="C92" s="52"/>
      <x:c r="D92" s="52"/>
      <x:c r="E92" s="52"/>
      <x:c r="F92" s="52"/>
      <x:c r="G92" s="52"/>
      <x:c r="H92" s="54"/>
      <x:c r="I92" s="53"/>
      <x:c r="J92" s="53"/>
    </x:row>
    <x:row r="93">
      <x:c r="B93" s="53"/>
      <x:c r="C93" s="52"/>
      <x:c r="D93" s="52"/>
      <x:c r="E93" s="52"/>
      <x:c r="F93" s="52"/>
      <x:c r="G93" s="52"/>
      <x:c r="H93" s="54"/>
      <x:c r="I93" s="53"/>
      <x:c r="J93" s="53"/>
    </x:row>
    <x:row r="94">
      <x:c r="B94" s="53"/>
      <x:c r="C94" s="52"/>
      <x:c r="D94" s="52"/>
      <x:c r="E94" s="52"/>
      <x:c r="F94" s="52"/>
      <x:c r="G94" s="52"/>
      <x:c r="H94" s="54"/>
      <x:c r="I94" s="53"/>
      <x:c r="J94" s="53"/>
    </x:row>
    <x:row r="95">
      <x:c r="B95" s="53"/>
      <x:c r="C95" s="52"/>
      <x:c r="D95" s="52"/>
      <x:c r="E95" s="52"/>
      <x:c r="F95" s="52"/>
      <x:c r="G95" s="52"/>
      <x:c r="H95" s="54"/>
      <x:c r="I95" s="53"/>
      <x:c r="J95" s="53"/>
    </x:row>
    <x:row r="96">
      <x:c r="B96" s="53"/>
      <x:c r="C96" s="52"/>
      <x:c r="D96" s="52"/>
      <x:c r="E96" s="52"/>
      <x:c r="F96" s="52"/>
      <x:c r="G96" s="52"/>
      <x:c r="H96" s="54"/>
      <x:c r="I96" s="53"/>
      <x:c r="J96" s="53"/>
    </x:row>
    <x:row r="97">
      <x:c r="B97" s="53"/>
      <x:c r="C97" s="52"/>
      <x:c r="D97" s="52"/>
      <x:c r="E97" s="52"/>
      <x:c r="F97" s="52"/>
      <x:c r="G97" s="52"/>
      <x:c r="H97" s="54"/>
      <x:c r="I97" s="53"/>
      <x:c r="J97" s="53"/>
    </x:row>
    <x:row r="98">
      <x:c r="B98" s="53"/>
      <x:c r="C98" s="52"/>
      <x:c r="D98" s="52"/>
      <x:c r="E98" s="52"/>
      <x:c r="F98" s="52"/>
      <x:c r="G98" s="52"/>
      <x:c r="H98" s="54"/>
      <x:c r="I98" s="53"/>
      <x:c r="J98" s="53"/>
    </x:row>
    <x:row r="99">
      <x:c r="B99" s="53"/>
      <x:c r="C99" s="52"/>
      <x:c r="D99" s="52"/>
      <x:c r="E99" s="52"/>
      <x:c r="F99" s="52"/>
      <x:c r="G99" s="52"/>
      <x:c r="H99" s="54"/>
      <x:c r="I99" s="53"/>
      <x:c r="J99" s="53"/>
    </x:row>
    <x:row r="100">
      <x:c r="B100" s="53"/>
      <x:c r="C100" s="52"/>
      <x:c r="D100" s="52"/>
      <x:c r="E100" s="52"/>
      <x:c r="F100" s="52"/>
      <x:c r="G100" s="52"/>
      <x:c r="H100" s="54"/>
      <x:c r="I100" s="53"/>
      <x:c r="J100" s="53"/>
    </x:row>
    <x:row r="101">
      <x:c r="B101" s="53"/>
      <x:c r="C101" s="52"/>
      <x:c r="D101" s="52"/>
      <x:c r="E101" s="52"/>
      <x:c r="F101" s="52"/>
      <x:c r="G101" s="52"/>
      <x:c r="H101" s="54"/>
      <x:c r="I101" s="53"/>
      <x:c r="J101" s="53"/>
    </x:row>
    <x:row r="102">
      <x:c r="B102" s="53"/>
      <x:c r="C102" s="52"/>
      <x:c r="D102" s="52"/>
      <x:c r="E102" s="52"/>
      <x:c r="F102" s="52"/>
      <x:c r="G102" s="52"/>
      <x:c r="H102" s="54"/>
      <x:c r="I102" s="53"/>
      <x:c r="J102" s="53"/>
    </x:row>
    <x:row r="103">
      <x:c r="B103" s="53"/>
      <x:c r="C103" s="52"/>
      <x:c r="D103" s="52"/>
      <x:c r="E103" s="52"/>
      <x:c r="F103" s="52"/>
      <x:c r="G103" s="52"/>
      <x:c r="H103" s="54"/>
      <x:c r="I103" s="53"/>
      <x:c r="J103" s="53"/>
    </x:row>
    <x:row r="104">
      <x:c r="B104" s="53"/>
      <x:c r="C104" s="52"/>
      <x:c r="D104" s="52"/>
      <x:c r="E104" s="52"/>
      <x:c r="F104" s="52"/>
      <x:c r="G104" s="52"/>
      <x:c r="H104" s="54"/>
      <x:c r="I104" s="53"/>
      <x:c r="J104" s="53"/>
    </x:row>
    <x:row r="105">
      <x:c r="B105" s="53"/>
      <x:c r="C105" s="52"/>
      <x:c r="D105" s="52"/>
      <x:c r="E105" s="52"/>
      <x:c r="F105" s="52"/>
      <x:c r="G105" s="52"/>
      <x:c r="H105" s="54"/>
      <x:c r="I105" s="53"/>
      <x:c r="J105" s="53"/>
    </x:row>
    <x:row r="106">
      <x:c r="B106" s="53"/>
      <x:c r="C106" s="52"/>
      <x:c r="D106" s="52"/>
      <x:c r="E106" s="52"/>
      <x:c r="F106" s="52"/>
      <x:c r="G106" s="52"/>
      <x:c r="H106" s="54"/>
      <x:c r="I106" s="53"/>
      <x:c r="J106" s="53"/>
    </x:row>
    <x:row r="107">
      <x:c r="B107" s="53"/>
      <x:c r="C107" s="52"/>
      <x:c r="D107" s="52"/>
      <x:c r="E107" s="52"/>
      <x:c r="F107" s="52"/>
      <x:c r="G107" s="52"/>
      <x:c r="H107" s="54"/>
      <x:c r="I107" s="53"/>
      <x:c r="J107" s="53"/>
    </x:row>
    <x:row r="108">
      <x:c r="B108" s="53"/>
      <x:c r="C108" s="52"/>
      <x:c r="D108" s="52"/>
      <x:c r="E108" s="52"/>
      <x:c r="F108" s="52"/>
      <x:c r="G108" s="52"/>
      <x:c r="H108" s="54"/>
      <x:c r="I108" s="53"/>
      <x:c r="J108" s="53"/>
    </x:row>
    <x:row r="109">
      <x:c r="B109" s="53"/>
      <x:c r="C109" s="52"/>
      <x:c r="D109" s="52"/>
      <x:c r="E109" s="52"/>
      <x:c r="F109" s="52"/>
      <x:c r="G109" s="52"/>
      <x:c r="H109" s="54"/>
      <x:c r="I109" s="53"/>
      <x:c r="J109" s="53"/>
    </x:row>
    <x:row r="110">
      <x:c r="B110" s="53"/>
      <x:c r="C110" s="52"/>
      <x:c r="D110" s="52"/>
      <x:c r="E110" s="52"/>
      <x:c r="F110" s="52"/>
      <x:c r="G110" s="52"/>
      <x:c r="H110" s="54"/>
      <x:c r="I110" s="53"/>
      <x:c r="J110" s="53"/>
    </x:row>
    <x:row r="111">
      <x:c r="B111" s="53"/>
      <x:c r="C111" s="52"/>
      <x:c r="D111" s="52"/>
      <x:c r="E111" s="52"/>
      <x:c r="F111" s="52"/>
      <x:c r="G111" s="52"/>
      <x:c r="H111" s="54"/>
      <x:c r="I111" s="53"/>
      <x:c r="J111" s="53"/>
    </x:row>
    <x:row r="112">
      <x:c r="B112" s="53"/>
      <x:c r="C112" s="52"/>
      <x:c r="D112" s="52"/>
      <x:c r="E112" s="52"/>
      <x:c r="F112" s="52"/>
      <x:c r="G112" s="52"/>
      <x:c r="H112" s="54"/>
      <x:c r="I112" s="53"/>
      <x:c r="J112" s="53"/>
    </x:row>
    <x:row r="113">
      <x:c r="B113" s="53"/>
      <x:c r="C113" s="52"/>
      <x:c r="D113" s="52"/>
      <x:c r="E113" s="52"/>
      <x:c r="F113" s="52"/>
      <x:c r="G113" s="52"/>
      <x:c r="H113" s="54"/>
      <x:c r="I113" s="53"/>
      <x:c r="J113" s="53"/>
    </x:row>
    <x:row r="114">
      <x:c r="B114" s="53"/>
      <x:c r="C114" s="52"/>
      <x:c r="D114" s="52"/>
      <x:c r="E114" s="52"/>
      <x:c r="F114" s="52"/>
      <x:c r="G114" s="52"/>
      <x:c r="H114" s="54"/>
      <x:c r="I114" s="53"/>
      <x:c r="J114" s="53"/>
    </x:row>
    <x:row r="115">
      <x:c r="B115" s="53"/>
      <x:c r="C115" s="52"/>
      <x:c r="D115" s="52"/>
      <x:c r="E115" s="52"/>
      <x:c r="F115" s="52"/>
      <x:c r="G115" s="52"/>
      <x:c r="H115" s="54"/>
      <x:c r="I115" s="53"/>
      <x:c r="J115" s="53"/>
    </x:row>
    <x:row r="116">
      <x:c r="B116" s="53"/>
      <x:c r="C116" s="52"/>
      <x:c r="D116" s="52"/>
      <x:c r="E116" s="52"/>
      <x:c r="F116" s="52"/>
      <x:c r="G116" s="52"/>
      <x:c r="H116" s="54"/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54"/>
      <x:c r="I117" s="53"/>
      <x:c r="J117" s="53"/>
    </x:row>
    <x:row r="118">
      <x:c r="B118" s="53"/>
      <x:c r="C118" s="52"/>
      <x:c r="D118" s="52"/>
      <x:c r="E118" s="52"/>
      <x:c r="F118" s="52"/>
      <x:c r="G118" s="52"/>
      <x:c r="H118" s="54"/>
      <x:c r="I118" s="53"/>
      <x:c r="J118" s="53"/>
    </x:row>
    <x:row r="119">
      <x:c r="B119" s="53"/>
      <x:c r="C119" s="52"/>
      <x:c r="D119" s="52"/>
      <x:c r="E119" s="52"/>
      <x:c r="F119" s="52"/>
      <x:c r="G119" s="52"/>
      <x:c r="H119" s="54"/>
      <x:c r="I119" s="53"/>
      <x:c r="J119" s="53"/>
    </x:row>
    <x:row r="120">
      <x:c r="B120" s="53"/>
      <x:c r="C120" s="52"/>
      <x:c r="D120" s="52"/>
      <x:c r="E120" s="52"/>
      <x:c r="F120" s="52"/>
      <x:c r="G120" s="52"/>
      <x:c r="H120" s="54"/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54"/>
      <x:c r="I121" s="53"/>
      <x:c r="J121" s="53"/>
    </x:row>
    <x:row r="122">
      <x:c r="B122" s="53"/>
      <x:c r="C122" s="52"/>
      <x:c r="D122" s="52"/>
      <x:c r="E122" s="52"/>
      <x:c r="F122" s="52"/>
      <x:c r="G122" s="52"/>
      <x:c r="H122" s="54"/>
      <x:c r="I122" s="53"/>
      <x:c r="J122" s="53"/>
    </x:row>
    <x:row r="123">
      <x:c r="B123" s="53"/>
      <x:c r="C123" s="52"/>
      <x:c r="D123" s="52"/>
      <x:c r="E123" s="52"/>
      <x:c r="F123" s="52"/>
      <x:c r="G123" s="52"/>
      <x:c r="H123" s="54"/>
      <x:c r="I123" s="53"/>
      <x:c r="J123" s="53"/>
    </x:row>
    <x:row r="124">
      <x:c r="B124" s="53"/>
      <x:c r="C124" s="52"/>
      <x:c r="D124" s="52"/>
      <x:c r="E124" s="52"/>
      <x:c r="F124" s="52"/>
      <x:c r="G124" s="52"/>
      <x:c r="H124" s="54"/>
      <x:c r="I124" s="53"/>
      <x:c r="J124" s="53"/>
    </x:row>
    <x:row r="125">
      <x:c r="B125" s="53"/>
      <x:c r="C125" s="52"/>
      <x:c r="D125" s="52"/>
      <x:c r="E125" s="52"/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/>
      <x:c r="C127" s="52"/>
      <x:c r="D127" s="52"/>
      <x:c r="E127" s="52"/>
      <x:c r="F127" s="52"/>
      <x:c r="G127" s="52"/>
      <x:c r="H127" s="54"/>
      <x:c r="I127" s="53"/>
      <x:c r="J127" s="53"/>
    </x:row>
    <x:row r="128">
      <x:c r="B128" s="53"/>
      <x:c r="C128" s="52"/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  <x:legacyDrawing xmlns:r="http://schemas.openxmlformats.org/officeDocument/2006/relationships" r:id="R34961a1816314377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3" customWidth="1"/>
    <x:col min="10" max="10" width="48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399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>
      <x:c r="B8" s="53"/>
      <x:c r="C8" s="52"/>
      <x:c r="D8" s="52"/>
      <x:c r="E8" s="52"/>
      <x:c r="F8" s="52"/>
      <x:c r="G8" s="52"/>
      <x:c r="H8" s="54"/>
      <x:c r="I8" s="53"/>
      <x:c r="J8" s="53"/>
    </x:row>
    <x:row r="9">
      <x:c r="B9" s="90" t="s">
        <x:v>400</x:v>
      </x:c>
      <x:c r="C9" s="71" t="s">
        <x:v>372</x:v>
      </x:c>
      <x:c r="D9" s="71" t="s">
        <x:v>401</x:v>
      </x:c>
      <x:c r="E9" s="71" t="s">
        <x:v>402</x:v>
      </x:c>
      <x:c r="F9" s="71" t="s">
        <x:v>403</x:v>
      </x:c>
      <x:c r="G9" s="52"/>
      <x:c r="H9" s="54"/>
      <x:c r="I9" s="53"/>
      <x:c r="J9" s="68" t="s">
        <x:v>404</x:v>
      </x:c>
    </x:row>
    <x:row r="10" ht="28.5">
      <x:c r="B10" s="77" t="s">
        <x:v>405</x:v>
      </x:c>
      <x:c r="C10" s="66" t="s">
        <x:v>406</x:v>
      </x:c>
      <x:c r="D10" s="66" t="s">
        <x:v>407</x:v>
      </x:c>
      <x:c r="E10" s="66" t="e">
        <x:f>HYPERLINK("MTN_consensus.json","Consensus")</x:f>
        <x:v>HYPERLINK is not implemented. linkLocation=MTN_consensus.json, friendlyName=Consensus</x:v>
      </x:c>
      <x:c r="F10" s="66" t="s">
        <x:v>408</x:v>
      </x:c>
      <x:c r="G10" s="52"/>
      <x:c r="H10" s="54"/>
      <x:c r="I10" s="53"/>
      <x:c r="J10" s="68" t="s">
        <x:v>409</x:v>
      </x:c>
    </x:row>
    <x:row r="11" ht="28.5">
      <x:c r="B11" s="77" t="s">
        <x:v>410</x:v>
      </x:c>
      <x:c r="C11" s="66" t="s">
        <x:v>406</x:v>
      </x:c>
      <x:c r="D11" s="66" t="s">
        <x:v>407</x:v>
      </x:c>
      <x:c r="E11" s="66" t="e">
        <x:f>HYPERLINK("MTN_history.csv","History CSV")</x:f>
        <x:v>HYPERLINK is not implemented. linkLocation=MTN_history.csv, friendlyName=History CSV</x:v>
      </x:c>
      <x:c r="F11" s="66" t="s">
        <x:v>411</x:v>
      </x:c>
      <x:c r="G11" s="52"/>
      <x:c r="H11" s="54"/>
      <x:c r="I11" s="53"/>
      <x:c r="J11" s="68" t="s">
        <x:v>412</x:v>
      </x:c>
    </x:row>
    <x:row r="12" ht="28.5">
      <x:c r="B12" s="77" t="s">
        <x:v>413</x:v>
      </x:c>
      <x:c r="C12" s="66" t="s">
        <x:v>386</x:v>
      </x:c>
      <x:c r="D12" s="66" t="s">
        <x:v>414</x:v>
      </x:c>
      <x:c r="E12" s="66" t="e">
        <x:f>HYPERLINK("https://www.sec.gov/Archives/edgar/data/812011/000081201125000104/mtn-20250731.htm","FY25 10-K")</x:f>
        <x:v>HYPERLINK is not implemented. linkLocation=https://www.sec.gov/Archives/edgar/data/812011/000081201125000104/mtn-20250731.htm, friendlyName=FY25 10-K</x:v>
      </x:c>
      <x:c r="F12" s="66" t="s">
        <x:v>415</x:v>
      </x:c>
      <x:c r="G12" s="52"/>
      <x:c r="H12" s="54"/>
      <x:c r="I12" s="53"/>
      <x:c r="J12" s="68" t="s">
        <x:v>416</x:v>
      </x:c>
    </x:row>
    <x:row r="13" ht="28.5">
      <x:c r="B13" s="77" t="s">
        <x:v>417</x:v>
      </x:c>
      <x:c r="C13" s="66" t="s">
        <x:v>386</x:v>
      </x:c>
      <x:c r="D13" s="66" t="s">
        <x:v>418</x:v>
      </x:c>
      <x:c r="E13" s="66" t="e">
        <x:f>HYPERLINK("https://www.sec.gov/Archives/edgar/data/812011/000081201125000103/a20250731pressrelease.htm","FY25 Q4")</x:f>
        <x:v>HYPERLINK is not implemented. linkLocation=https://www.sec.gov/Archives/edgar/data/812011/000081201125000103/a20250731pressrelease.htm, friendlyName=FY25 Q4</x:v>
      </x:c>
      <x:c r="F13" s="66" t="s">
        <x:v>419</x:v>
      </x:c>
      <x:c r="G13" s="52"/>
      <x:c r="H13" s="54"/>
      <x:c r="I13" s="53"/>
      <x:c r="J13" s="68" t="s">
        <x:v>420</x:v>
      </x:c>
    </x:row>
    <x:row r="14" ht="28.5">
      <x:c r="B14" s="77" t="s">
        <x:v>421</x:v>
      </x:c>
      <x:c r="C14" s="66" t="s">
        <x:v>422</x:v>
      </x:c>
      <x:c r="D14" s="66" t="s">
        <x:v>423</x:v>
      </x:c>
      <x:c r="E14" s="66" t="e">
        <x:f>HYPERLINK("https://www.sec.gov/Archives/edgar/data/812011/000081201125000241/mtn-20251031.htm","FY26 Q1")</x:f>
        <x:v>HYPERLINK is not implemented. linkLocation=https://www.sec.gov/Archives/edgar/data/812011/000081201125000241/mtn-20251031.htm, friendlyName=FY26 Q1</x:v>
      </x:c>
      <x:c r="F14" s="66" t="s">
        <x:v>424</x:v>
      </x:c>
      <x:c r="G14" s="52"/>
      <x:c r="H14" s="54"/>
      <x:c r="I14" s="53"/>
      <x:c r="J14" s="68" t="s">
        <x:v>425</x:v>
      </x:c>
    </x:row>
    <x:row r="15" ht="28.5">
      <x:c r="B15" s="77" t="s">
        <x:v>426</x:v>
      </x:c>
      <x:c r="C15" s="66" t="s">
        <x:v>427</x:v>
      </x:c>
      <x:c r="D15" s="66" t="s">
        <x:v>423</x:v>
      </x:c>
      <x:c r="E15" s="66" t="e">
        <x:f>HYPERLINK("https://www.sec.gov/Archives/edgar/data/812011/000081201126000014/mtn-20260131.htm","FY26 Q2")</x:f>
        <x:v>HYPERLINK is not implemented. linkLocation=https://www.sec.gov/Archives/edgar/data/812011/000081201126000014/mtn-20260131.htm, friendlyName=FY26 Q2</x:v>
      </x:c>
      <x:c r="F15" s="66" t="s">
        <x:v>428</x:v>
      </x:c>
      <x:c r="G15" s="52"/>
      <x:c r="H15" s="54"/>
      <x:c r="I15" s="53"/>
      <x:c r="J15" s="68" t="s">
        <x:v>429</x:v>
      </x:c>
    </x:row>
    <x:row r="16" ht="28.5">
      <x:c r="B16" s="77" t="s">
        <x:v>430</x:v>
      </x:c>
      <x:c r="C16" s="66" t="s">
        <x:v>379</x:v>
      </x:c>
      <x:c r="D16" s="66" t="s">
        <x:v>423</x:v>
      </x:c>
      <x:c r="E16" s="66" t="e">
        <x:f>HYPERLINK("https://www.sec.gov/Archives/edgar/data/812011/000081201126000026/mtn-20260430.htm","FY26 Q3")</x:f>
        <x:v>HYPERLINK is not implemented. linkLocation=https://www.sec.gov/Archives/edgar/data/812011/000081201126000026/mtn-20260430.htm, friendlyName=FY26 Q3</x:v>
      </x:c>
      <x:c r="F16" s="66" t="s">
        <x:v>431</x:v>
      </x:c>
      <x:c r="G16" s="52"/>
      <x:c r="H16" s="54"/>
      <x:c r="I16" s="53"/>
      <x:c r="J16" s="68" t="s">
        <x:v>432</x:v>
      </x:c>
    </x:row>
    <x:row r="17" ht="28.5">
      <x:c r="B17" s="77" t="s">
        <x:v>433</x:v>
      </x:c>
      <x:c r="C17" s="66" t="s">
        <x:v>379</x:v>
      </x:c>
      <x:c r="D17" s="66" t="s">
        <x:v>418</x:v>
      </x:c>
      <x:c r="E17" s="66" t="e">
        <x:f>HYPERLINK("https://www.sec.gov/Archives/edgar/data/812011/000081201126000025/a2026430pressrelease.htm","FY26 guide")</x:f>
        <x:v>HYPERLINK is not implemented. linkLocation=https://www.sec.gov/Archives/edgar/data/812011/000081201126000025/a2026430pressrelease.htm, friendlyName=FY26 guide</x:v>
      </x:c>
      <x:c r="F17" s="66" t="s">
        <x:v>434</x:v>
      </x:c>
      <x:c r="G17" s="52"/>
      <x:c r="H17" s="54"/>
      <x:c r="I17" s="53"/>
      <x:c r="J17" s="68" t="s">
        <x:v>435</x:v>
      </x:c>
    </x:row>
    <x:row r="18" ht="28.5">
      <x:c r="B18" s="77" t="s">
        <x:v>436</x:v>
      </x:c>
      <x:c r="C18" s="66" t="s">
        <x:v>386</x:v>
      </x:c>
      <x:c r="D18" s="66" t="s">
        <x:v>437</x:v>
      </x:c>
      <x:c r="E18" s="66" t="e">
        <x:f>HYPERLINK("https://www.sec.gov/Archives/edgar/data/812011/000081201125000104/R36.htm","Geo + EBITDA")</x:f>
        <x:v>HYPERLINK is not implemented. linkLocation=https://www.sec.gov/Archives/edgar/data/812011/000081201125000104/R36.htm, friendlyName=Geo + EBITDA</x:v>
      </x:c>
      <x:c r="F18" s="66" t="s">
        <x:v>438</x:v>
      </x:c>
      <x:c r="G18" s="52"/>
      <x:c r="H18" s="54"/>
      <x:c r="I18" s="53"/>
      <x:c r="J18" s="68" t="s">
        <x:v>439</x:v>
      </x:c>
    </x:row>
    <x:row r="19" ht="28.5">
      <x:c r="B19" s="77" t="s">
        <x:v>440</x:v>
      </x:c>
      <x:c r="C19" s="66" t="s">
        <x:v>386</x:v>
      </x:c>
      <x:c r="D19" s="66" t="s">
        <x:v>437</x:v>
      </x:c>
      <x:c r="E19" s="66" t="e">
        <x:f>HYPERLINK("https://www.sec.gov/Archives/edgar/data/812011/000081201125000104/R28.htm","Products")</x:f>
        <x:v>HYPERLINK is not implemented. linkLocation=https://www.sec.gov/Archives/edgar/data/812011/000081201125000104/R28.htm, friendlyName=Products</x:v>
      </x:c>
      <x:c r="F19" s="66" t="s">
        <x:v>441</x:v>
      </x:c>
      <x:c r="G19" s="52"/>
      <x:c r="H19" s="54"/>
      <x:c r="I19" s="53"/>
      <x:c r="J19" s="68" t="s">
        <x:v>442</x:v>
      </x:c>
    </x:row>
    <x:row r="20" ht="28.5">
      <x:c r="B20" s="77" t="s">
        <x:v>443</x:v>
      </x:c>
      <x:c r="C20" s="66" t="s">
        <x:v>386</x:v>
      </x:c>
      <x:c r="D20" s="66" t="s">
        <x:v>444</x:v>
      </x:c>
      <x:c r="E20" s="66" t="e">
        <x:f>HYPERLINK("https://www.sec.gov/Archives/edgar/data/812011/000081201125000104/R3.htm","FY25 BS")</x:f>
        <x:v>HYPERLINK is not implemented. linkLocation=https://www.sec.gov/Archives/edgar/data/812011/000081201125000104/R3.htm, friendlyName=FY25 BS</x:v>
      </x:c>
      <x:c r="F20" s="66" t="s">
        <x:v>445</x:v>
      </x:c>
      <x:c r="G20" s="52"/>
      <x:c r="H20" s="54"/>
      <x:c r="I20" s="53"/>
      <x:c r="J20" s="68" t="s">
        <x:v>446</x:v>
      </x:c>
    </x:row>
    <x:row r="21" ht="28.5">
      <x:c r="B21" s="77" t="s">
        <x:v>447</x:v>
      </x:c>
      <x:c r="C21" s="66" t="s">
        <x:v>386</x:v>
      </x:c>
      <x:c r="D21" s="66" t="s">
        <x:v>444</x:v>
      </x:c>
      <x:c r="E21" s="66" t="e">
        <x:f>HYPERLINK("https://www.sec.gov/Archives/edgar/data/812011/000081201125000104/R8.htm","FY25 CF")</x:f>
        <x:v>HYPERLINK is not implemented. linkLocation=https://www.sec.gov/Archives/edgar/data/812011/000081201125000104/R8.htm, friendlyName=FY25 CF</x:v>
      </x:c>
      <x:c r="F21" s="66" t="s">
        <x:v>448</x:v>
      </x:c>
      <x:c r="G21" s="52"/>
      <x:c r="H21" s="54"/>
      <x:c r="I21" s="53"/>
      <x:c r="J21" s="68" t="s">
        <x:v>449</x:v>
      </x:c>
    </x:row>
    <x:row r="22" ht="28.5">
      <x:c r="B22" s="77" t="s">
        <x:v>450</x:v>
      </x:c>
      <x:c r="C22" s="66" t="s">
        <x:v>451</x:v>
      </x:c>
      <x:c r="D22" s="66" t="s">
        <x:v>452</x:v>
      </x:c>
      <x:c r="E22" s="66" t="e">
        <x:f>HYPERLINK("https://www.abc.net.au/news/2026-09-03/winter-delivers-record-low-snow-and-warmth-to-australian-alps/107108342","AUS snow")</x:f>
        <x:v>HYPERLINK is not implemented. linkLocation=https://www.abc.net.au/news/2026-09-03/winter-delivers-record-low-snow-and-warmth-to-australian-alps/107108342, friendlyName=AUS snow</x:v>
      </x:c>
      <x:c r="F22" s="66" t="s">
        <x:v>453</x:v>
      </x:c>
      <x:c r="G22" s="52"/>
      <x:c r="H22" s="54"/>
      <x:c r="I22" s="53"/>
      <x:c r="J22" s="68" t="s">
        <x:v>454</x:v>
      </x:c>
    </x:row>
    <x:row r="23" ht="28.5">
      <x:c r="B23" s="77" t="s">
        <x:v>455</x:v>
      </x:c>
      <x:c r="C23" s="66" t="s">
        <x:v>456</x:v>
      </x:c>
      <x:c r="D23" s="66" t="s">
        <x:v>457</x:v>
      </x:c>
      <x:c r="E23" s="66" t="e">
        <x:f>HYPERLINK("https://www.alpineobserver.com.au/news/warm-weather-throws-ice-on-season-h0zs63kj","Perisher")</x:f>
        <x:v>HYPERLINK is not implemented. linkLocation=https://www.alpineobserver.com.au/news/warm-weather-throws-ice-on-season-h0zs63kj, friendlyName=Perisher</x:v>
      </x:c>
      <x:c r="F23" s="66" t="s">
        <x:v>458</x:v>
      </x:c>
      <x:c r="G23" s="52"/>
      <x:c r="H23" s="54"/>
      <x:c r="I23" s="53"/>
      <x:c r="J23" s="68" t="s">
        <x:v>459</x:v>
      </x:c>
    </x:row>
    <x:row r="24" ht="28.5">
      <x:c r="B24" s="77" t="s">
        <x:v>460</x:v>
      </x:c>
      <x:c r="C24" s="66" t="s">
        <x:v>461</x:v>
      </x:c>
      <x:c r="D24" s="66" t="s">
        <x:v>462</x:v>
      </x:c>
      <x:c r="E24" s="66" t="e">
        <x:f>HYPERLINK("https://www.metatrader.com/en/news/zacks/4214605-vail-resorts-to-post-q4-earnings-what-s-in-the-cards-for","EPS preview")</x:f>
        <x:v>HYPERLINK is not implemented. linkLocation=https://www.metatrader.com/en/news/zacks/4214605-vail-resorts-to-post-q4-earnings-what-s-in-the-cards-for, friendlyName=EPS preview</x:v>
      </x:c>
      <x:c r="F24" s="66" t="s">
        <x:v>463</x:v>
      </x:c>
      <x:c r="G24" s="52"/>
      <x:c r="H24" s="54"/>
      <x:c r="I24" s="53"/>
      <x:c r="J24" s="68" t="s">
        <x:v>464</x:v>
      </x:c>
    </x:row>
    <x:row r="25" ht="28.5">
      <x:c r="B25" s="77" t="s">
        <x:v>465</x:v>
      </x:c>
      <x:c r="C25" s="66" t="s">
        <x:v>466</x:v>
      </x:c>
      <x:c r="D25" s="66" t="s">
        <x:v>467</x:v>
      </x:c>
      <x:c r="E25" s="66" t="e">
        <x:f>HYPERLINK("https://au.j2ski.com/ski-news/item/21638/perisher-expands-open-terrain-offer-world-right","August snow")</x:f>
        <x:v>HYPERLINK is not implemented. linkLocation=https://au.j2ski.com/ski-news/item/21638/perisher-expands-open-terrain-offer-world-right, friendlyName=August snow</x:v>
      </x:c>
      <x:c r="F25" s="66" t="s">
        <x:v>468</x:v>
      </x:c>
      <x:c r="G25" s="52"/>
      <x:c r="H25" s="54"/>
      <x:c r="I25" s="53"/>
      <x:c r="J25" s="68" t="s">
        <x:v>469</x:v>
      </x:c>
    </x:row>
    <x:row r="26">
      <x:c r="B26" s="53"/>
      <x:c r="C26" s="52"/>
      <x:c r="D26" s="52"/>
      <x:c r="E26" s="52"/>
      <x:c r="F26" s="52"/>
      <x:c r="G26" s="52"/>
      <x:c r="H26" s="54"/>
      <x:c r="I26" s="53"/>
      <x:c r="J26" s="53"/>
    </x:row>
    <x:row r="27">
      <x:c r="B27" s="53" t="s">
        <x:v>470</x:v>
      </x:c>
      <x:c r="C27" s="52" t="s">
        <x:v>471</x:v>
      </x:c>
      <x:c r="D27" s="52"/>
      <x:c r="E27" s="52"/>
      <x:c r="F27" s="52"/>
      <x:c r="G27" s="52"/>
      <x:c r="H27" s="54"/>
      <x:c r="I27" s="53"/>
      <x:c r="J27" s="53"/>
    </x:row>
    <x:row r="28">
      <x:c r="B28" s="53" t="s">
        <x:v>472</x:v>
      </x:c>
      <x:c r="C28" s="57" t="str">
        <x:f>Inputs!C78</x:f>
        <x:v>6ab94ee31f100c0c2f72127b6e337655929ce42400e91464dad1287d7a5fdf9a</x:v>
      </x:c>
      <x:c r="D28" s="52"/>
      <x:c r="E28" s="52"/>
      <x:c r="F28" s="52"/>
      <x:c r="G28" s="52"/>
      <x:c r="H28" s="54"/>
      <x:c r="I28" s="53"/>
      <x:c r="J28" s="53"/>
    </x:row>
    <x:row r="29">
      <x:c r="B29" s="53" t="s">
        <x:v>473</x:v>
      </x:c>
      <x:c r="C29" s="57" t="str">
        <x:f>Inputs!C79</x:f>
        <x:v>598e59b445e357d8ef0d6fdba4a186362b0cb0d3b05cc61dbe62e3b7d1d3c3ac</x:v>
      </x:c>
      <x:c r="D29" s="52"/>
      <x:c r="E29" s="52"/>
      <x:c r="F29" s="52"/>
      <x:c r="G29" s="52"/>
      <x:c r="H29" s="54"/>
      <x:c r="I29" s="53"/>
      <x:c r="J29" s="53"/>
    </x:row>
    <x:row r="30">
      <x:c r="B30" s="53" t="s">
        <x:v>474</x:v>
      </x:c>
      <x:c r="C30" s="57" t="str">
        <x:f>Inputs!C77</x:f>
        <x:v>2026-09-24</x:v>
      </x:c>
      <x:c r="D30" s="52"/>
      <x:c r="E30" s="52"/>
      <x:c r="F30" s="52"/>
      <x:c r="G30" s="52"/>
      <x:c r="H30" s="54"/>
      <x:c r="I30" s="53"/>
      <x:c r="J30" s="53"/>
    </x:row>
    <x:row r="31">
      <x:c r="B31" s="73" t="s">
        <x:v>475</x:v>
      </x:c>
      <x:c r="C31" s="72"/>
      <x:c r="D31" s="72"/>
      <x:c r="E31" s="72"/>
      <x:c r="F31" s="72"/>
      <x:c r="G31" s="72"/>
      <x:c r="H31" s="67"/>
      <x:c r="I31" s="73"/>
      <x:c r="J31" s="73" t="s">
        <x:v>476</x:v>
      </x:c>
    </x:row>
    <x:row r="32">
      <x:c r="B32" s="73" t="s">
        <x:v>477</x:v>
      </x:c>
      <x:c r="C32" s="72"/>
      <x:c r="D32" s="72"/>
      <x:c r="E32" s="72"/>
      <x:c r="F32" s="72"/>
      <x:c r="G32" s="72"/>
      <x:c r="H32" s="67"/>
      <x:c r="I32" s="73"/>
      <x:c r="J32" s="73" t="s">
        <x:v>478</x:v>
      </x:c>
    </x:row>
    <x:row r="33">
      <x:c r="B33" s="53"/>
      <x:c r="C33" s="52"/>
      <x:c r="D33" s="52"/>
      <x:c r="E33" s="52"/>
      <x:c r="F33" s="52"/>
      <x:c r="G33" s="52"/>
      <x:c r="H33" s="54"/>
      <x:c r="I33" s="53"/>
      <x:c r="J33" s="53"/>
    </x:row>
    <x:row r="34">
      <x:c r="B34" s="53"/>
      <x:c r="C34" s="52"/>
      <x:c r="D34" s="52"/>
      <x:c r="E34" s="52"/>
      <x:c r="F34" s="52"/>
      <x:c r="G34" s="52"/>
      <x:c r="H34" s="54"/>
      <x:c r="I34" s="53"/>
      <x:c r="J34" s="53"/>
    </x:row>
    <x:row r="35">
      <x:c r="B35" s="53"/>
      <x:c r="C35" s="52"/>
      <x:c r="D35" s="52"/>
      <x:c r="E35" s="52"/>
      <x:c r="F35" s="52"/>
      <x:c r="G35" s="52"/>
      <x:c r="H35" s="54"/>
      <x:c r="I35" s="53"/>
      <x:c r="J35" s="53"/>
    </x:row>
    <x:row r="36">
      <x:c r="B36" s="53"/>
      <x:c r="C36" s="52"/>
      <x:c r="D36" s="52"/>
      <x:c r="E36" s="52"/>
      <x:c r="F36" s="52"/>
      <x:c r="G36" s="52"/>
      <x:c r="H36" s="54"/>
      <x:c r="I36" s="53"/>
      <x:c r="J36" s="53"/>
    </x:row>
    <x:row r="37">
      <x:c r="B37" s="53"/>
      <x:c r="C37" s="52"/>
      <x:c r="D37" s="52"/>
      <x:c r="E37" s="52"/>
      <x:c r="F37" s="52"/>
      <x:c r="G37" s="52"/>
      <x:c r="H37" s="54"/>
      <x:c r="I37" s="53"/>
      <x:c r="J37" s="53"/>
    </x:row>
    <x:row r="38">
      <x:c r="B38" s="53"/>
      <x:c r="C38" s="52"/>
      <x:c r="D38" s="52"/>
      <x:c r="E38" s="52"/>
      <x:c r="F38" s="52"/>
      <x:c r="G38" s="52"/>
      <x:c r="H38" s="54"/>
      <x:c r="I38" s="53"/>
      <x:c r="J38" s="53"/>
    </x:row>
    <x:row r="39">
      <x:c r="B39" s="53"/>
      <x:c r="C39" s="52"/>
      <x:c r="D39" s="52"/>
      <x:c r="E39" s="52"/>
      <x:c r="F39" s="52"/>
      <x:c r="G39" s="52"/>
      <x:c r="H39" s="54"/>
      <x:c r="I39" s="53"/>
      <x:c r="J39" s="53"/>
    </x:row>
    <x:row r="40">
      <x:c r="B40" s="53"/>
      <x:c r="C40" s="52"/>
      <x:c r="D40" s="52"/>
      <x:c r="E40" s="52"/>
      <x:c r="F40" s="52"/>
      <x:c r="G40" s="52"/>
      <x:c r="H40" s="54"/>
      <x:c r="I40" s="53"/>
      <x:c r="J40" s="53"/>
    </x:row>
    <x:row r="41">
      <x:c r="B41" s="53"/>
      <x:c r="C41" s="52"/>
      <x:c r="D41" s="52"/>
      <x:c r="E41" s="52"/>
      <x:c r="F41" s="52"/>
      <x:c r="G41" s="52"/>
      <x:c r="H41" s="54"/>
      <x:c r="I41" s="53"/>
      <x:c r="J41" s="53"/>
    </x:row>
    <x:row r="42">
      <x:c r="B42" s="53"/>
      <x:c r="C42" s="52"/>
      <x:c r="D42" s="52"/>
      <x:c r="E42" s="52"/>
      <x:c r="F42" s="52"/>
      <x:c r="G42" s="52"/>
      <x:c r="H42" s="54"/>
      <x:c r="I42" s="53"/>
      <x:c r="J42" s="53"/>
    </x:row>
    <x:row r="43">
      <x:c r="B43" s="53"/>
      <x:c r="C43" s="52"/>
      <x:c r="D43" s="52"/>
      <x:c r="E43" s="52"/>
      <x:c r="F43" s="52"/>
      <x:c r="G43" s="52"/>
      <x:c r="H43" s="54"/>
      <x:c r="I43" s="53"/>
      <x:c r="J43" s="53"/>
    </x:row>
    <x:row r="44">
      <x:c r="B44" s="53"/>
      <x:c r="C44" s="52"/>
      <x:c r="D44" s="52"/>
      <x:c r="E44" s="52"/>
      <x:c r="F44" s="52"/>
      <x:c r="G44" s="52"/>
      <x:c r="H44" s="54"/>
      <x:c r="I44" s="53"/>
      <x:c r="J44" s="53"/>
    </x:row>
    <x:row r="45">
      <x:c r="B45" s="53"/>
      <x:c r="C45" s="52"/>
      <x:c r="D45" s="52"/>
      <x:c r="E45" s="52"/>
      <x:c r="F45" s="52"/>
      <x:c r="G45" s="52"/>
      <x:c r="H45" s="54"/>
      <x:c r="I45" s="53"/>
      <x:c r="J45" s="53"/>
    </x:row>
    <x:row r="46">
      <x:c r="B46" s="53"/>
      <x:c r="C46" s="52"/>
      <x:c r="D46" s="52"/>
      <x:c r="E46" s="52"/>
      <x:c r="F46" s="52"/>
      <x:c r="G46" s="52"/>
      <x:c r="H46" s="54"/>
      <x:c r="I46" s="53"/>
      <x:c r="J46" s="53"/>
    </x:row>
    <x:row r="47">
      <x:c r="B47" s="53"/>
      <x:c r="C47" s="52"/>
      <x:c r="D47" s="52"/>
      <x:c r="E47" s="52"/>
      <x:c r="F47" s="52"/>
      <x:c r="G47" s="52"/>
      <x:c r="H47" s="54"/>
      <x:c r="I47" s="53"/>
      <x:c r="J47" s="53"/>
    </x:row>
    <x:row r="48">
      <x:c r="B48" s="53"/>
      <x:c r="C48" s="52"/>
      <x:c r="D48" s="52"/>
      <x:c r="E48" s="52"/>
      <x:c r="F48" s="52"/>
      <x:c r="G48" s="52"/>
      <x:c r="H48" s="54"/>
      <x:c r="I48" s="53"/>
      <x:c r="J48" s="53"/>
    </x:row>
    <x:row r="49">
      <x:c r="B49" s="53"/>
      <x:c r="C49" s="52"/>
      <x:c r="D49" s="52"/>
      <x:c r="E49" s="52"/>
      <x:c r="F49" s="52"/>
      <x:c r="G49" s="52"/>
      <x:c r="H49" s="54"/>
      <x:c r="I49" s="53"/>
      <x:c r="J49" s="53"/>
    </x:row>
    <x:row r="50">
      <x:c r="B50" s="53"/>
      <x:c r="C50" s="52"/>
      <x:c r="D50" s="52"/>
      <x:c r="E50" s="52"/>
      <x:c r="F50" s="52"/>
      <x:c r="G50" s="52"/>
      <x:c r="H50" s="54"/>
      <x:c r="I50" s="53"/>
      <x:c r="J50" s="53"/>
    </x:row>
    <x:row r="51">
      <x:c r="B51" s="53"/>
      <x:c r="C51" s="52"/>
      <x:c r="D51" s="52"/>
      <x:c r="E51" s="52"/>
      <x:c r="F51" s="52"/>
      <x:c r="G51" s="52"/>
      <x:c r="H51" s="54"/>
      <x:c r="I51" s="53"/>
      <x:c r="J51" s="53"/>
    </x:row>
    <x:row r="52">
      <x:c r="B52" s="53"/>
      <x:c r="C52" s="52"/>
      <x:c r="D52" s="52"/>
      <x:c r="E52" s="52"/>
      <x:c r="F52" s="52"/>
      <x:c r="G52" s="52"/>
      <x:c r="H52" s="54"/>
      <x:c r="I52" s="53"/>
      <x:c r="J52" s="53"/>
    </x:row>
    <x:row r="53">
      <x:c r="B53" s="53"/>
      <x:c r="C53" s="52"/>
      <x:c r="D53" s="52"/>
      <x:c r="E53" s="52"/>
      <x:c r="F53" s="52"/>
      <x:c r="G53" s="52"/>
      <x:c r="H53" s="54"/>
      <x:c r="I53" s="53"/>
      <x:c r="J53" s="53"/>
    </x:row>
    <x:row r="54">
      <x:c r="B54" s="53"/>
      <x:c r="C54" s="52"/>
      <x:c r="D54" s="52"/>
      <x:c r="E54" s="52"/>
      <x:c r="F54" s="52"/>
      <x:c r="G54" s="52"/>
      <x:c r="H54" s="54"/>
      <x:c r="I54" s="53"/>
      <x:c r="J54" s="53"/>
    </x:row>
    <x:row r="55">
      <x:c r="B55" s="53"/>
      <x:c r="C55" s="52"/>
      <x:c r="D55" s="52"/>
      <x:c r="E55" s="52"/>
      <x:c r="F55" s="52"/>
      <x:c r="G55" s="52"/>
      <x:c r="H55" s="54"/>
      <x:c r="I55" s="53"/>
      <x:c r="J55" s="53"/>
    </x:row>
    <x:row r="56">
      <x:c r="B56" s="53"/>
      <x:c r="C56" s="52"/>
      <x:c r="D56" s="52"/>
      <x:c r="E56" s="52"/>
      <x:c r="F56" s="52"/>
      <x:c r="G56" s="52"/>
      <x:c r="H56" s="54"/>
      <x:c r="I56" s="53"/>
      <x:c r="J56" s="53"/>
    </x:row>
    <x:row r="57">
      <x:c r="B57" s="53"/>
      <x:c r="C57" s="52"/>
      <x:c r="D57" s="52"/>
      <x:c r="E57" s="52"/>
      <x:c r="F57" s="52"/>
      <x:c r="G57" s="52"/>
      <x:c r="H57" s="54"/>
      <x:c r="I57" s="53"/>
      <x:c r="J57" s="53"/>
    </x:row>
    <x:row r="58">
      <x:c r="B58" s="53"/>
      <x:c r="C58" s="52"/>
      <x:c r="D58" s="52"/>
      <x:c r="E58" s="52"/>
      <x:c r="F58" s="52"/>
      <x:c r="G58" s="52"/>
      <x:c r="H58" s="54"/>
      <x:c r="I58" s="53"/>
      <x:c r="J58" s="53"/>
    </x:row>
    <x:row r="59">
      <x:c r="B59" s="53"/>
      <x:c r="C59" s="52"/>
      <x:c r="D59" s="52"/>
      <x:c r="E59" s="52"/>
      <x:c r="F59" s="52"/>
      <x:c r="G59" s="52"/>
      <x:c r="H59" s="54"/>
      <x:c r="I59" s="53"/>
      <x:c r="J59" s="53"/>
    </x:row>
    <x:row r="60">
      <x:c r="B60" s="53"/>
      <x:c r="C60" s="52"/>
      <x:c r="D60" s="52"/>
      <x:c r="E60" s="52"/>
      <x:c r="F60" s="52"/>
      <x:c r="G60" s="52"/>
      <x:c r="H60" s="54"/>
      <x:c r="I60" s="53"/>
      <x:c r="J60" s="53"/>
    </x:row>
    <x:row r="61">
      <x:c r="B61" s="53"/>
      <x:c r="C61" s="52"/>
      <x:c r="D61" s="52"/>
      <x:c r="E61" s="52"/>
      <x:c r="F61" s="52"/>
      <x:c r="G61" s="52"/>
      <x:c r="H61" s="54"/>
      <x:c r="I61" s="53"/>
      <x:c r="J61" s="53"/>
    </x:row>
    <x:row r="62">
      <x:c r="B62" s="53"/>
      <x:c r="C62" s="52"/>
      <x:c r="D62" s="52"/>
      <x:c r="E62" s="52"/>
      <x:c r="F62" s="52"/>
      <x:c r="G62" s="52"/>
      <x:c r="H62" s="54"/>
      <x:c r="I62" s="53"/>
      <x:c r="J62" s="53"/>
    </x:row>
    <x:row r="63">
      <x:c r="B63" s="53"/>
      <x:c r="C63" s="52"/>
      <x:c r="D63" s="52"/>
      <x:c r="E63" s="52"/>
      <x:c r="F63" s="52"/>
      <x:c r="G63" s="52"/>
      <x:c r="H63" s="54"/>
      <x:c r="I63" s="53"/>
      <x:c r="J63" s="53"/>
    </x:row>
    <x:row r="64">
      <x:c r="B64" s="53"/>
      <x:c r="C64" s="52"/>
      <x:c r="D64" s="52"/>
      <x:c r="E64" s="52"/>
      <x:c r="F64" s="52"/>
      <x:c r="G64" s="52"/>
      <x:c r="H64" s="54"/>
      <x:c r="I64" s="53"/>
      <x:c r="J64" s="53"/>
    </x:row>
    <x:row r="65">
      <x:c r="B65" s="53"/>
      <x:c r="C65" s="52"/>
      <x:c r="D65" s="52"/>
      <x:c r="E65" s="52"/>
      <x:c r="F65" s="52"/>
      <x:c r="G65" s="52"/>
      <x:c r="H65" s="54"/>
      <x:c r="I65" s="53"/>
      <x:c r="J65" s="53"/>
    </x:row>
    <x:row r="66">
      <x:c r="B66" s="53"/>
      <x:c r="C66" s="52"/>
      <x:c r="D66" s="52"/>
      <x:c r="E66" s="52"/>
      <x:c r="F66" s="52"/>
      <x:c r="G66" s="52"/>
      <x:c r="H66" s="54"/>
      <x:c r="I66" s="53"/>
      <x:c r="J66" s="53"/>
    </x:row>
    <x:row r="67">
      <x:c r="B67" s="53"/>
      <x:c r="C67" s="52"/>
      <x:c r="D67" s="52"/>
      <x:c r="E67" s="52"/>
      <x:c r="F67" s="52"/>
      <x:c r="G67" s="52"/>
      <x:c r="H67" s="54"/>
      <x:c r="I67" s="53"/>
      <x:c r="J67" s="53"/>
    </x:row>
    <x:row r="68">
      <x:c r="B68" s="53"/>
      <x:c r="C68" s="52"/>
      <x:c r="D68" s="52"/>
      <x:c r="E68" s="52"/>
      <x:c r="F68" s="52"/>
      <x:c r="G68" s="52"/>
      <x:c r="H68" s="54"/>
      <x:c r="I68" s="53"/>
      <x:c r="J68" s="53"/>
    </x:row>
    <x:row r="69">
      <x:c r="B69" s="53"/>
      <x:c r="C69" s="52"/>
      <x:c r="D69" s="52"/>
      <x:c r="E69" s="52"/>
      <x:c r="F69" s="52"/>
      <x:c r="G69" s="52"/>
      <x:c r="H69" s="54"/>
      <x:c r="I69" s="53"/>
      <x:c r="J69" s="53"/>
    </x:row>
    <x:row r="70">
      <x:c r="B70" s="53"/>
      <x:c r="C70" s="52"/>
      <x:c r="D70" s="52"/>
      <x:c r="E70" s="52"/>
      <x:c r="F70" s="52"/>
      <x:c r="G70" s="52"/>
      <x:c r="H70" s="54"/>
      <x:c r="I70" s="53"/>
      <x:c r="J70" s="53"/>
    </x:row>
    <x:row r="71">
      <x:c r="B71" s="53"/>
      <x:c r="C71" s="52"/>
      <x:c r="D71" s="52"/>
      <x:c r="E71" s="52"/>
      <x:c r="F71" s="52"/>
      <x:c r="G71" s="52"/>
      <x:c r="H71" s="54"/>
      <x:c r="I71" s="53"/>
      <x:c r="J71" s="53"/>
    </x:row>
    <x:row r="72">
      <x:c r="B72" s="53"/>
      <x:c r="C72" s="52"/>
      <x:c r="D72" s="52"/>
      <x:c r="E72" s="52"/>
      <x:c r="F72" s="52"/>
      <x:c r="G72" s="52"/>
      <x:c r="H72" s="54"/>
      <x:c r="I72" s="53"/>
      <x:c r="J72" s="53"/>
    </x:row>
    <x:row r="73">
      <x:c r="B73" s="53"/>
      <x:c r="C73" s="52"/>
      <x:c r="D73" s="52"/>
      <x:c r="E73" s="52"/>
      <x:c r="F73" s="52"/>
      <x:c r="G73" s="52"/>
      <x:c r="H73" s="54"/>
      <x:c r="I73" s="53"/>
      <x:c r="J73" s="53"/>
    </x:row>
    <x:row r="74">
      <x:c r="B74" s="53"/>
      <x:c r="C74" s="52"/>
      <x:c r="D74" s="52"/>
      <x:c r="E74" s="52"/>
      <x:c r="F74" s="52"/>
      <x:c r="G74" s="52"/>
      <x:c r="H74" s="54"/>
      <x:c r="I74" s="53"/>
      <x:c r="J74" s="53"/>
    </x:row>
    <x:row r="75">
      <x:c r="B75" s="53"/>
      <x:c r="C75" s="52"/>
      <x:c r="D75" s="52"/>
      <x:c r="E75" s="52"/>
      <x:c r="F75" s="52"/>
      <x:c r="G75" s="52"/>
      <x:c r="H75" s="54"/>
      <x:c r="I75" s="53"/>
      <x:c r="J75" s="53"/>
    </x:row>
    <x:row r="76">
      <x:c r="B76" s="53"/>
      <x:c r="C76" s="52"/>
      <x:c r="D76" s="52"/>
      <x:c r="E76" s="52"/>
      <x:c r="F76" s="52"/>
      <x:c r="G76" s="52"/>
      <x:c r="H76" s="54"/>
      <x:c r="I76" s="53"/>
      <x:c r="J76" s="53"/>
    </x:row>
    <x:row r="77">
      <x:c r="B77" s="53"/>
      <x:c r="C77" s="52"/>
      <x:c r="D77" s="52"/>
      <x:c r="E77" s="52"/>
      <x:c r="F77" s="52"/>
      <x:c r="G77" s="52"/>
      <x:c r="H77" s="54"/>
      <x:c r="I77" s="53"/>
      <x:c r="J77" s="53"/>
    </x:row>
    <x:row r="78">
      <x:c r="B78" s="53"/>
      <x:c r="C78" s="52"/>
      <x:c r="D78" s="52"/>
      <x:c r="E78" s="52"/>
      <x:c r="F78" s="52"/>
      <x:c r="G78" s="52"/>
      <x:c r="H78" s="54"/>
      <x:c r="I78" s="53"/>
      <x:c r="J78" s="53"/>
    </x:row>
    <x:row r="79">
      <x:c r="B79" s="53"/>
      <x:c r="C79" s="52"/>
      <x:c r="D79" s="52"/>
      <x:c r="E79" s="52"/>
      <x:c r="F79" s="52"/>
      <x:c r="G79" s="52"/>
      <x:c r="H79" s="54"/>
      <x:c r="I79" s="53"/>
      <x:c r="J79" s="53"/>
    </x:row>
    <x:row r="80">
      <x:c r="B80" s="53"/>
      <x:c r="C80" s="52"/>
      <x:c r="D80" s="52"/>
      <x:c r="E80" s="52"/>
      <x:c r="F80" s="52"/>
      <x:c r="G80" s="52"/>
      <x:c r="H80" s="54"/>
      <x:c r="I80" s="53"/>
      <x:c r="J80" s="53"/>
    </x:row>
    <x:row r="81">
      <x:c r="B81" s="53"/>
      <x:c r="C81" s="52"/>
      <x:c r="D81" s="52"/>
      <x:c r="E81" s="52"/>
      <x:c r="F81" s="52"/>
      <x:c r="G81" s="52"/>
      <x:c r="H81" s="54"/>
      <x:c r="I81" s="53"/>
      <x:c r="J81" s="53"/>
    </x:row>
    <x:row r="82">
      <x:c r="B82" s="53"/>
      <x:c r="C82" s="52"/>
      <x:c r="D82" s="52"/>
      <x:c r="E82" s="52"/>
      <x:c r="F82" s="52"/>
      <x:c r="G82" s="52"/>
      <x:c r="H82" s="54"/>
      <x:c r="I82" s="53"/>
      <x:c r="J82" s="53"/>
    </x:row>
    <x:row r="83">
      <x:c r="B83" s="53"/>
      <x:c r="C83" s="52"/>
      <x:c r="D83" s="52"/>
      <x:c r="E83" s="52"/>
      <x:c r="F83" s="52"/>
      <x:c r="G83" s="52"/>
      <x:c r="H83" s="54"/>
      <x:c r="I83" s="53"/>
      <x:c r="J83" s="53"/>
    </x:row>
    <x:row r="84">
      <x:c r="B84" s="53"/>
      <x:c r="C84" s="52"/>
      <x:c r="D84" s="52"/>
      <x:c r="E84" s="52"/>
      <x:c r="F84" s="52"/>
      <x:c r="G84" s="52"/>
      <x:c r="H84" s="54"/>
      <x:c r="I84" s="53"/>
      <x:c r="J84" s="53"/>
    </x:row>
    <x:row r="85">
      <x:c r="B85" s="53"/>
      <x:c r="C85" s="52"/>
      <x:c r="D85" s="52"/>
      <x:c r="E85" s="52"/>
      <x:c r="F85" s="52"/>
      <x:c r="G85" s="52"/>
      <x:c r="H85" s="54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54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54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54"/>
      <x:c r="I88" s="53"/>
      <x:c r="J88" s="53"/>
    </x:row>
    <x:row r="89">
      <x:c r="B89" s="53"/>
      <x:c r="C89" s="52"/>
      <x:c r="D89" s="52"/>
      <x:c r="E89" s="52"/>
      <x:c r="F89" s="52"/>
      <x:c r="G89" s="52"/>
      <x:c r="H89" s="54"/>
      <x:c r="I89" s="53"/>
      <x:c r="J89" s="53"/>
    </x:row>
    <x:row r="90">
      <x:c r="B90" s="53"/>
      <x:c r="C90" s="52"/>
      <x:c r="D90" s="52"/>
      <x:c r="E90" s="52"/>
      <x:c r="F90" s="52"/>
      <x:c r="G90" s="52"/>
      <x:c r="H90" s="54"/>
      <x:c r="I90" s="53"/>
      <x:c r="J90" s="53"/>
    </x:row>
    <x:row r="91">
      <x:c r="B91" s="53"/>
      <x:c r="C91" s="52"/>
      <x:c r="D91" s="52"/>
      <x:c r="E91" s="52"/>
      <x:c r="F91" s="52"/>
      <x:c r="G91" s="52"/>
      <x:c r="H91" s="54"/>
      <x:c r="I91" s="53"/>
      <x:c r="J91" s="53"/>
    </x:row>
    <x:row r="92">
      <x:c r="B92" s="53"/>
      <x:c r="C92" s="52"/>
      <x:c r="D92" s="52"/>
      <x:c r="E92" s="52"/>
      <x:c r="F92" s="52"/>
      <x:c r="G92" s="52"/>
      <x:c r="H92" s="54"/>
      <x:c r="I92" s="53"/>
      <x:c r="J92" s="53"/>
    </x:row>
    <x:row r="93">
      <x:c r="B93" s="53"/>
      <x:c r="C93" s="52"/>
      <x:c r="D93" s="52"/>
      <x:c r="E93" s="52"/>
      <x:c r="F93" s="52"/>
      <x:c r="G93" s="52"/>
      <x:c r="H93" s="54"/>
      <x:c r="I93" s="53"/>
      <x:c r="J93" s="53"/>
    </x:row>
    <x:row r="94">
      <x:c r="B94" s="53"/>
      <x:c r="C94" s="52"/>
      <x:c r="D94" s="52"/>
      <x:c r="E94" s="52"/>
      <x:c r="F94" s="52"/>
      <x:c r="G94" s="52"/>
      <x:c r="H94" s="54"/>
      <x:c r="I94" s="53"/>
      <x:c r="J94" s="53"/>
    </x:row>
    <x:row r="95">
      <x:c r="B95" s="53"/>
      <x:c r="C95" s="52"/>
      <x:c r="D95" s="52"/>
      <x:c r="E95" s="52"/>
      <x:c r="F95" s="52"/>
      <x:c r="G95" s="52"/>
      <x:c r="H95" s="54"/>
      <x:c r="I95" s="53"/>
      <x:c r="J95" s="53"/>
    </x:row>
    <x:row r="96">
      <x:c r="B96" s="53"/>
      <x:c r="C96" s="52"/>
      <x:c r="D96" s="52"/>
      <x:c r="E96" s="52"/>
      <x:c r="F96" s="52"/>
      <x:c r="G96" s="52"/>
      <x:c r="H96" s="54"/>
      <x:c r="I96" s="53"/>
      <x:c r="J96" s="53"/>
    </x:row>
    <x:row r="97">
      <x:c r="B97" s="53"/>
      <x:c r="C97" s="52"/>
      <x:c r="D97" s="52"/>
      <x:c r="E97" s="52"/>
      <x:c r="F97" s="52"/>
      <x:c r="G97" s="52"/>
      <x:c r="H97" s="54"/>
      <x:c r="I97" s="53"/>
      <x:c r="J97" s="53"/>
    </x:row>
    <x:row r="98">
      <x:c r="B98" s="53"/>
      <x:c r="C98" s="52"/>
      <x:c r="D98" s="52"/>
      <x:c r="E98" s="52"/>
      <x:c r="F98" s="52"/>
      <x:c r="G98" s="52"/>
      <x:c r="H98" s="54"/>
      <x:c r="I98" s="53"/>
      <x:c r="J98" s="53"/>
    </x:row>
    <x:row r="99">
      <x:c r="B99" s="53"/>
      <x:c r="C99" s="52"/>
      <x:c r="D99" s="52"/>
      <x:c r="E99" s="52"/>
      <x:c r="F99" s="52"/>
      <x:c r="G99" s="52"/>
      <x:c r="H99" s="54"/>
      <x:c r="I99" s="53"/>
      <x:c r="J99" s="53"/>
    </x:row>
    <x:row r="100">
      <x:c r="B100" s="53"/>
      <x:c r="C100" s="52"/>
      <x:c r="D100" s="52"/>
      <x:c r="E100" s="52"/>
      <x:c r="F100" s="52"/>
      <x:c r="G100" s="52"/>
      <x:c r="H100" s="54"/>
      <x:c r="I100" s="53"/>
      <x:c r="J100" s="53"/>
    </x:row>
    <x:row r="101">
      <x:c r="B101" s="53"/>
      <x:c r="C101" s="52"/>
      <x:c r="D101" s="52"/>
      <x:c r="E101" s="52"/>
      <x:c r="F101" s="52"/>
      <x:c r="G101" s="52"/>
      <x:c r="H101" s="54"/>
      <x:c r="I101" s="53"/>
      <x:c r="J101" s="53"/>
    </x:row>
    <x:row r="102">
      <x:c r="B102" s="53"/>
      <x:c r="C102" s="52"/>
      <x:c r="D102" s="52"/>
      <x:c r="E102" s="52"/>
      <x:c r="F102" s="52"/>
      <x:c r="G102" s="52"/>
      <x:c r="H102" s="54"/>
      <x:c r="I102" s="53"/>
      <x:c r="J102" s="53"/>
    </x:row>
    <x:row r="103">
      <x:c r="B103" s="53"/>
      <x:c r="C103" s="52"/>
      <x:c r="D103" s="52"/>
      <x:c r="E103" s="52"/>
      <x:c r="F103" s="52"/>
      <x:c r="G103" s="52"/>
      <x:c r="H103" s="54"/>
      <x:c r="I103" s="53"/>
      <x:c r="J103" s="53"/>
    </x:row>
    <x:row r="104">
      <x:c r="B104" s="53"/>
      <x:c r="C104" s="52"/>
      <x:c r="D104" s="52"/>
      <x:c r="E104" s="52"/>
      <x:c r="F104" s="52"/>
      <x:c r="G104" s="52"/>
      <x:c r="H104" s="54"/>
      <x:c r="I104" s="53"/>
      <x:c r="J104" s="53"/>
    </x:row>
    <x:row r="105">
      <x:c r="B105" s="53"/>
      <x:c r="C105" s="52"/>
      <x:c r="D105" s="52"/>
      <x:c r="E105" s="52"/>
      <x:c r="F105" s="52"/>
      <x:c r="G105" s="52"/>
      <x:c r="H105" s="54"/>
      <x:c r="I105" s="53"/>
      <x:c r="J105" s="53"/>
    </x:row>
    <x:row r="106">
      <x:c r="B106" s="53"/>
      <x:c r="C106" s="52"/>
      <x:c r="D106" s="52"/>
      <x:c r="E106" s="52"/>
      <x:c r="F106" s="52"/>
      <x:c r="G106" s="52"/>
      <x:c r="H106" s="54"/>
      <x:c r="I106" s="53"/>
      <x:c r="J106" s="53"/>
    </x:row>
    <x:row r="107">
      <x:c r="B107" s="53"/>
      <x:c r="C107" s="52"/>
      <x:c r="D107" s="52"/>
      <x:c r="E107" s="52"/>
      <x:c r="F107" s="52"/>
      <x:c r="G107" s="52"/>
      <x:c r="H107" s="54"/>
      <x:c r="I107" s="53"/>
      <x:c r="J107" s="53"/>
    </x:row>
    <x:row r="108">
      <x:c r="B108" s="53"/>
      <x:c r="C108" s="52"/>
      <x:c r="D108" s="52"/>
      <x:c r="E108" s="52"/>
      <x:c r="F108" s="52"/>
      <x:c r="G108" s="52"/>
      <x:c r="H108" s="54"/>
      <x:c r="I108" s="53"/>
      <x:c r="J108" s="53"/>
    </x:row>
    <x:row r="109">
      <x:c r="B109" s="53"/>
      <x:c r="C109" s="52"/>
      <x:c r="D109" s="52"/>
      <x:c r="E109" s="52"/>
      <x:c r="F109" s="52"/>
      <x:c r="G109" s="52"/>
      <x:c r="H109" s="54"/>
      <x:c r="I109" s="53"/>
      <x:c r="J109" s="53"/>
    </x:row>
    <x:row r="110">
      <x:c r="B110" s="53"/>
      <x:c r="C110" s="52"/>
      <x:c r="D110" s="52"/>
      <x:c r="E110" s="52"/>
      <x:c r="F110" s="52"/>
      <x:c r="G110" s="52"/>
      <x:c r="H110" s="54"/>
      <x:c r="I110" s="53"/>
      <x:c r="J110" s="53"/>
    </x:row>
    <x:row r="111">
      <x:c r="B111" s="53"/>
      <x:c r="C111" s="52"/>
      <x:c r="D111" s="52"/>
      <x:c r="E111" s="52"/>
      <x:c r="F111" s="52"/>
      <x:c r="G111" s="52"/>
      <x:c r="H111" s="54"/>
      <x:c r="I111" s="53"/>
      <x:c r="J111" s="53"/>
    </x:row>
    <x:row r="112">
      <x:c r="B112" s="53"/>
      <x:c r="C112" s="52"/>
      <x:c r="D112" s="52"/>
      <x:c r="E112" s="52"/>
      <x:c r="F112" s="52"/>
      <x:c r="G112" s="52"/>
      <x:c r="H112" s="54"/>
      <x:c r="I112" s="53"/>
      <x:c r="J112" s="53"/>
    </x:row>
    <x:row r="113">
      <x:c r="B113" s="53"/>
      <x:c r="C113" s="52"/>
      <x:c r="D113" s="52"/>
      <x:c r="E113" s="52"/>
      <x:c r="F113" s="52"/>
      <x:c r="G113" s="52"/>
      <x:c r="H113" s="54"/>
      <x:c r="I113" s="53"/>
      <x:c r="J113" s="53"/>
    </x:row>
    <x:row r="114">
      <x:c r="B114" s="53"/>
      <x:c r="C114" s="52"/>
      <x:c r="D114" s="52"/>
      <x:c r="E114" s="52"/>
      <x:c r="F114" s="52"/>
      <x:c r="G114" s="52"/>
      <x:c r="H114" s="54"/>
      <x:c r="I114" s="53"/>
      <x:c r="J114" s="53"/>
    </x:row>
    <x:row r="115">
      <x:c r="B115" s="53"/>
      <x:c r="C115" s="52"/>
      <x:c r="D115" s="52"/>
      <x:c r="E115" s="52"/>
      <x:c r="F115" s="52"/>
      <x:c r="G115" s="52"/>
      <x:c r="H115" s="54"/>
      <x:c r="I115" s="53"/>
      <x:c r="J115" s="53"/>
    </x:row>
    <x:row r="116">
      <x:c r="B116" s="53"/>
      <x:c r="C116" s="52"/>
      <x:c r="D116" s="52"/>
      <x:c r="E116" s="52"/>
      <x:c r="F116" s="52"/>
      <x:c r="G116" s="52"/>
      <x:c r="H116" s="54"/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54"/>
      <x:c r="I117" s="53"/>
      <x:c r="J117" s="53"/>
    </x:row>
    <x:row r="118">
      <x:c r="B118" s="53"/>
      <x:c r="C118" s="52"/>
      <x:c r="D118" s="52"/>
      <x:c r="E118" s="52"/>
      <x:c r="F118" s="52"/>
      <x:c r="G118" s="52"/>
      <x:c r="H118" s="54"/>
      <x:c r="I118" s="53"/>
      <x:c r="J118" s="53"/>
    </x:row>
    <x:row r="119">
      <x:c r="B119" s="53"/>
      <x:c r="C119" s="52"/>
      <x:c r="D119" s="52"/>
      <x:c r="E119" s="52"/>
      <x:c r="F119" s="52"/>
      <x:c r="G119" s="52"/>
      <x:c r="H119" s="54"/>
      <x:c r="I119" s="53"/>
      <x:c r="J119" s="53"/>
    </x:row>
    <x:row r="120">
      <x:c r="B120" s="53"/>
      <x:c r="C120" s="52"/>
      <x:c r="D120" s="52"/>
      <x:c r="E120" s="52"/>
      <x:c r="F120" s="52"/>
      <x:c r="G120" s="52"/>
      <x:c r="H120" s="54"/>
      <x:c r="I120" s="53"/>
      <x:c r="J120" s="53"/>
    </x:row>
    <x:row r="121">
      <x:c r="B121" s="53"/>
      <x:c r="C121" s="52"/>
      <x:c r="D121" s="52"/>
      <x:c r="E121" s="52"/>
      <x:c r="F121" s="52"/>
      <x:c r="G121" s="52"/>
      <x:c r="H121" s="54"/>
      <x:c r="I121" s="53"/>
      <x:c r="J121" s="53"/>
    </x:row>
    <x:row r="122">
      <x:c r="B122" s="53"/>
      <x:c r="C122" s="52"/>
      <x:c r="D122" s="52"/>
      <x:c r="E122" s="52"/>
      <x:c r="F122" s="52"/>
      <x:c r="G122" s="52"/>
      <x:c r="H122" s="54"/>
      <x:c r="I122" s="53"/>
      <x:c r="J122" s="53"/>
    </x:row>
    <x:row r="123">
      <x:c r="B123" s="53"/>
      <x:c r="C123" s="52"/>
      <x:c r="D123" s="52"/>
      <x:c r="E123" s="52"/>
      <x:c r="F123" s="52"/>
      <x:c r="G123" s="52"/>
      <x:c r="H123" s="54"/>
      <x:c r="I123" s="53"/>
      <x:c r="J123" s="53"/>
    </x:row>
    <x:row r="124">
      <x:c r="B124" s="53"/>
      <x:c r="C124" s="52"/>
      <x:c r="D124" s="52"/>
      <x:c r="E124" s="52"/>
      <x:c r="F124" s="52"/>
      <x:c r="G124" s="52"/>
      <x:c r="H124" s="54"/>
      <x:c r="I124" s="53"/>
      <x:c r="J124" s="53"/>
    </x:row>
    <x:row r="125">
      <x:c r="B125" s="53"/>
      <x:c r="C125" s="52"/>
      <x:c r="D125" s="52"/>
      <x:c r="E125" s="52"/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/>
      <x:c r="C127" s="52"/>
      <x:c r="D127" s="52"/>
      <x:c r="E127" s="52"/>
      <x:c r="F127" s="52"/>
      <x:c r="G127" s="52"/>
      <x:c r="H127" s="54"/>
      <x:c r="I127" s="53"/>
      <x:c r="J127" s="53"/>
    </x:row>
    <x:row r="128">
      <x:c r="B128" s="53"/>
      <x:c r="C128" s="52"/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8" width="13" customWidth="1"/>
    <x:col min="9" max="9" width="17" customWidth="1"/>
    <x:col min="10" max="10" width="18" customWidth="1"/>
  </x:cols>
  <x:sheetData>
    <x:row r="2">
      <x:c r="B2" s="53" t="s">
        <x:v>0</x:v>
      </x:c>
      <x:c r="C2" s="53"/>
      <x:c r="D2" s="53"/>
      <x:c r="E2" s="53"/>
      <x:c r="F2" s="53"/>
      <x:c r="G2" s="53"/>
      <x:c r="H2" s="53"/>
      <x:c r="I2" s="53"/>
      <x:c r="J2" s="53"/>
    </x:row>
    <x:row r="3">
      <x:c r="B3" s="53" t="s">
        <x:v>479</x:v>
      </x:c>
      <x:c r="C3" s="53"/>
      <x:c r="D3" s="53"/>
      <x:c r="E3" s="53"/>
      <x:c r="F3" s="53"/>
      <x:c r="G3" s="53"/>
      <x:c r="H3" s="53"/>
      <x:c r="I3" s="53"/>
      <x:c r="J3" s="53"/>
    </x:row>
    <x:row r="4">
      <x:c r="B4" s="53" t="s">
        <x:v>2</x:v>
      </x:c>
      <x:c r="C4" s="53"/>
      <x:c r="D4" s="53"/>
      <x:c r="E4" s="53"/>
      <x:c r="F4" s="53"/>
      <x:c r="G4" s="53"/>
      <x:c r="H4" s="53"/>
      <x:c r="I4" s="53"/>
      <x:c r="J4" s="53"/>
    </x:row>
    <x:row r="5">
      <x:c r="B5" s="63" t="s">
        <x:v>3</x:v>
      </x:c>
      <x:c r="C5" s="113" t="s">
        <x:v>4</x:v>
      </x:c>
      <x:c r="D5" s="113" t="s">
        <x:v>5</x:v>
      </x:c>
      <x:c r="E5" s="113" t="s">
        <x:v>6</x:v>
      </x:c>
      <x:c r="F5" s="113" t="s">
        <x:v>7</x:v>
      </x:c>
      <x:c r="G5" s="113" t="s">
        <x:v>8</x:v>
      </x:c>
      <x:c r="H5" s="113" t="s">
        <x:v>9</x:v>
      </x:c>
      <x:c r="I5" s="53"/>
      <x:c r="J5" s="53"/>
    </x:row>
    <x:row r="6">
      <x:c r="B6" s="63" t="s">
        <x:v>10</x:v>
      </x:c>
      <x:c r="C6" s="58">
        <x:v>45869</x:v>
      </x:c>
      <x:c r="D6" s="58">
        <x:v>45869</x:v>
      </x:c>
      <x:c r="E6" s="58">
        <x:v>45961</x:v>
      </x:c>
      <x:c r="F6" s="58">
        <x:v>46053</x:v>
      </x:c>
      <x:c r="G6" s="58">
        <x:v>46142</x:v>
      </x:c>
      <x:c r="H6" s="58">
        <x:v>46234</x:v>
      </x:c>
      <x:c r="I6" s="53"/>
      <x:c r="J6" s="53"/>
    </x:row>
    <x:row r="7">
      <x:c r="B7" s="63" t="s">
        <x:v>11</x:v>
      </x:c>
      <x:c r="C7" s="63">
        <x:v>92</x:v>
      </x:c>
      <x:c r="D7" s="63">
        <x:v>365</x:v>
      </x:c>
      <x:c r="E7" s="63">
        <x:v>92</x:v>
      </x:c>
      <x:c r="F7" s="63">
        <x:v>92</x:v>
      </x:c>
      <x:c r="G7" s="63">
        <x:v>89</x:v>
      </x:c>
      <x:c r="H7" s="63">
        <x:v>92</x:v>
      </x:c>
      <x:c r="I7" s="53"/>
      <x:c r="J7" s="53"/>
    </x:row>
    <x:row r="8" ht="48">
      <x:c r="B8" s="97" t="s">
        <x:v>480</x:v>
      </x:c>
      <x:c r="C8" s="114" t="s">
        <x:v>481</x:v>
      </x:c>
      <x:c r="D8" s="114" t="s">
        <x:v>482</x:v>
      </x:c>
      <x:c r="E8" s="114" t="s">
        <x:v>483</x:v>
      </x:c>
      <x:c r="F8" s="114" t="s">
        <x:v>484</x:v>
      </x:c>
      <x:c r="G8" s="114" t="s">
        <x:v>485</x:v>
      </x:c>
      <x:c r="H8" s="114" t="s">
        <x:v>486</x:v>
      </x:c>
      <x:c r="I8" s="118" t="str">
        <x:v>report_date</x:v>
      </x:c>
      <x:c r="J8" s="53"/>
    </x:row>
    <x:row r="9">
      <x:c r="B9" s="87">
        <x:v>45688</x:v>
      </x:c>
      <x:c r="C9" s="88">
        <x:v>6.31</x:v>
      </x:c>
      <x:c r="D9" s="88">
        <x:v>6.56</x:v>
      </x:c>
      <x:c r="E9" s="88">
        <x:v>6.32</x:v>
      </x:c>
      <x:c r="F9" s="88">
        <x:v>6.56</x:v>
      </x:c>
      <x:c r="G9" s="88">
        <x:v>1139.59</x:v>
      </x:c>
      <x:c r="H9" s="84">
        <x:v>1137.23</x:v>
      </x:c>
      <x:c r="I9" s="86">
        <x:v>45726</x:v>
      </x:c>
      <x:c r="J9" s="53"/>
    </x:row>
    <x:row r="10">
      <x:c r="B10" s="87">
        <x:v>45777</x:v>
      </x:c>
      <x:c r="C10" s="88">
        <x:v>10.06</x:v>
      </x:c>
      <x:c r="D10" s="88">
        <x:v>10.54</x:v>
      </x:c>
      <x:c r="E10" s="88">
        <x:v>10.06</x:v>
      </x:c>
      <x:c r="F10" s="88">
        <x:v>10.54</x:v>
      </x:c>
      <x:c r="G10" s="88">
        <x:v>1301.36</x:v>
      </x:c>
      <x:c r="H10" s="84">
        <x:v>1295.56</x:v>
      </x:c>
      <x:c r="I10" s="86">
        <x:v>45813</x:v>
      </x:c>
      <x:c r="J10" s="53"/>
    </x:row>
    <x:row r="11">
      <x:c r="B11" s="87">
        <x:v>45869</x:v>
      </x:c>
      <x:c r="C11" s="88">
        <x:v>-4.73</x:v>
      </x:c>
      <x:c r="D11" s="88">
        <x:v>-5.08</x:v>
      </x:c>
      <x:c r="E11" s="88">
        <x:v>-4.72</x:v>
      </x:c>
      <x:c r="F11" s="88">
        <x:v>-5.08</x:v>
      </x:c>
      <x:c r="G11" s="88">
        <x:v>276.17</x:v>
      </x:c>
      <x:c r="H11" s="84">
        <x:v>271.29</x:v>
      </x:c>
      <x:c r="I11" s="86">
        <x:v>45929</x:v>
      </x:c>
      <x:c r="J11" s="53"/>
    </x:row>
    <x:row r="12">
      <x:c r="B12" s="87">
        <x:v>45961</x:v>
      </x:c>
      <x:c r="C12" s="88">
        <x:v>-5.13</x:v>
      </x:c>
      <x:c r="D12" s="88">
        <x:v>-5.2</x:v>
      </x:c>
      <x:c r="E12" s="88">
        <x:v>-5.17</x:v>
      </x:c>
      <x:c r="F12" s="88">
        <x:v>-5.2</x:v>
      </x:c>
      <x:c r="G12" s="88">
        <x:v>277.59</x:v>
      </x:c>
      <x:c r="H12" s="84">
        <x:v>271.03</x:v>
      </x:c>
      <x:c r="I12" s="86">
        <x:v>46001</x:v>
      </x:c>
      <x:c r="J12" s="53"/>
    </x:row>
    <x:row r="13">
      <x:c r="B13" s="87">
        <x:v>46053</x:v>
      </x:c>
      <x:c r="C13" s="88">
        <x:v>6.15</x:v>
      </x:c>
      <x:c r="D13" s="88">
        <x:v>5.87</x:v>
      </x:c>
      <x:c r="E13" s="88">
        <x:v>6.15</x:v>
      </x:c>
      <x:c r="F13" s="88">
        <x:v>5.87</x:v>
      </x:c>
      <x:c r="G13" s="88">
        <x:v>1107.09</x:v>
      </x:c>
      <x:c r="H13" s="84">
        <x:v>1083.93</x:v>
      </x:c>
      <x:c r="I13" s="86">
        <x:v>46090</x:v>
      </x:c>
      <x:c r="J13" s="53"/>
    </x:row>
    <x:row r="14">
      <x:c r="B14" s="87">
        <x:v>46142</x:v>
      </x:c>
      <x:c r="C14" s="88">
        <x:v>8.93</x:v>
      </x:c>
      <x:c r="D14" s="88">
        <x:v>8.81</x:v>
      </x:c>
      <x:c r="E14" s="88">
        <x:v>8.96</x:v>
      </x:c>
      <x:c r="F14" s="88">
        <x:v>8.81</x:v>
      </x:c>
      <x:c r="G14" s="88">
        <x:v>1201.59</x:v>
      </x:c>
      <x:c r="H14" s="84">
        <x:v>1205.18</x:v>
      </x:c>
      <x:c r="I14" s="86">
        <x:v>46181</x:v>
      </x:c>
      <x:c r="J14" s="53"/>
    </x:row>
    <x:row r="15">
      <x:c r="B15" s="53"/>
      <x:c r="C15" s="52"/>
      <x:c r="D15" s="52"/>
      <x:c r="E15" s="52"/>
      <x:c r="F15" s="52"/>
      <x:c r="G15" s="52"/>
      <x:c r="H15" s="54"/>
      <x:c r="I15" s="53"/>
      <x:c r="J15" s="53"/>
    </x:row>
    <x:row r="16">
      <x:c r="B16" s="53"/>
      <x:c r="C16" s="52"/>
      <x:c r="D16" s="52"/>
      <x:c r="E16" s="52"/>
      <x:c r="F16" s="52"/>
      <x:c r="G16" s="52"/>
      <x:c r="H16" s="54"/>
      <x:c r="I16" s="53"/>
      <x:c r="J16" s="53"/>
    </x:row>
    <x:row r="17">
      <x:c r="B17" s="53" t="s">
        <x:v>487</x:v>
      </x:c>
      <x:c r="C17" s="52"/>
      <x:c r="D17" s="52"/>
      <x:c r="E17" s="52"/>
      <x:c r="F17" s="52"/>
      <x:c r="G17" s="52"/>
      <x:c r="H17" s="54"/>
      <x:c r="I17" s="53"/>
      <x:c r="J17" s="53"/>
    </x:row>
    <x:row r="18">
      <x:c r="B18" s="53"/>
      <x:c r="C18" s="52"/>
      <x:c r="D18" s="52"/>
      <x:c r="E18" s="52"/>
      <x:c r="F18" s="52"/>
      <x:c r="G18" s="52"/>
      <x:c r="H18" s="54"/>
      <x:c r="I18" s="53"/>
      <x:c r="J18" s="53"/>
    </x:row>
    <x:row r="19">
      <x:c r="B19" s="53"/>
      <x:c r="C19" s="52"/>
      <x:c r="D19" s="52"/>
      <x:c r="E19" s="52"/>
      <x:c r="F19" s="52"/>
      <x:c r="G19" s="52"/>
      <x:c r="H19" s="54"/>
      <x:c r="I19" s="53"/>
      <x:c r="J19" s="53"/>
    </x:row>
    <x:row r="20">
      <x:c r="B20" s="73" t="s">
        <x:v>488</x:v>
      </x:c>
      <x:c r="C20" s="52" t="s">
        <x:v>489</x:v>
      </x:c>
      <x:c r="D20" s="52"/>
      <x:c r="E20" s="52"/>
      <x:c r="F20" s="52"/>
      <x:c r="G20" s="52"/>
      <x:c r="H20" s="54"/>
      <x:c r="I20" s="53"/>
      <x:c r="J20" s="53"/>
    </x:row>
    <x:row r="21">
      <x:c r="B21" s="73" t="s">
        <x:v>490</x:v>
      </x:c>
      <x:c r="C21" s="52" t="s">
        <x:v>0</x:v>
      </x:c>
      <x:c r="D21" s="52"/>
      <x:c r="E21" s="52"/>
      <x:c r="F21" s="52"/>
      <x:c r="G21" s="52"/>
      <x:c r="H21" s="54"/>
      <x:c r="I21" s="53"/>
      <x:c r="J21" s="53"/>
    </x:row>
    <x:row r="22">
      <x:c r="B22" s="73" t="s">
        <x:v>491</x:v>
      </x:c>
      <x:c r="C22" s="52" t="s">
        <x:v>492</x:v>
      </x:c>
      <x:c r="D22" s="52"/>
      <x:c r="E22" s="52"/>
      <x:c r="F22" s="52"/>
      <x:c r="G22" s="52"/>
      <x:c r="H22" s="54"/>
      <x:c r="I22" s="53"/>
      <x:c r="J22" s="53"/>
    </x:row>
    <x:row r="23">
      <x:c r="B23" s="73" t="s">
        <x:v>493</x:v>
      </x:c>
      <x:c r="C23" s="61">
        <x:v>36122</x:v>
      </x:c>
      <x:c r="D23" s="52"/>
      <x:c r="E23" s="52"/>
      <x:c r="F23" s="52"/>
      <x:c r="G23" s="52"/>
      <x:c r="H23" s="54"/>
      <x:c r="I23" s="53"/>
      <x:c r="J23" s="53"/>
    </x:row>
    <x:row r="24">
      <x:c r="B24" s="73" t="s">
        <x:v>494</x:v>
      </x:c>
      <x:c r="C24" s="61">
        <x:v>13</x:v>
      </x:c>
      <x:c r="D24" s="52"/>
      <x:c r="E24" s="52"/>
      <x:c r="F24" s="52"/>
      <x:c r="G24" s="52"/>
      <x:c r="H24" s="54"/>
      <x:c r="I24" s="53"/>
      <x:c r="J24" s="53"/>
    </x:row>
    <x:row r="25">
      <x:c r="B25" s="73" t="s">
        <x:v>495</x:v>
      </x:c>
      <x:c r="C25" s="52" t="s">
        <x:v>496</x:v>
      </x:c>
      <x:c r="D25" s="52"/>
      <x:c r="E25" s="52"/>
      <x:c r="F25" s="52"/>
      <x:c r="G25" s="52"/>
      <x:c r="H25" s="54"/>
      <x:c r="I25" s="53"/>
      <x:c r="J25" s="53"/>
    </x:row>
    <x:row r="26">
      <x:c r="B26" s="73" t="s">
        <x:v>497</x:v>
      </x:c>
      <x:c r="C26" s="52" t="s">
        <x:v>498</x:v>
      </x:c>
      <x:c r="D26" s="52"/>
      <x:c r="E26" s="52"/>
      <x:c r="F26" s="52"/>
      <x:c r="G26" s="52"/>
      <x:c r="H26" s="54"/>
      <x:c r="I26" s="53"/>
      <x:c r="J26" s="53"/>
    </x:row>
    <x:row r="27">
      <x:c r="B27" s="73" t="s">
        <x:v>480</x:v>
      </x:c>
      <x:c r="C27" s="52" t="s">
        <x:v>499</x:v>
      </x:c>
      <x:c r="D27" s="52"/>
      <x:c r="E27" s="52"/>
      <x:c r="F27" s="52"/>
      <x:c r="G27" s="52"/>
      <x:c r="H27" s="54"/>
      <x:c r="I27" s="53"/>
      <x:c r="J27" s="53"/>
    </x:row>
    <x:row r="28">
      <x:c r="B28" s="73" t="s">
        <x:v>500</x:v>
      </x:c>
      <x:c r="C28" s="52" t="s">
        <x:v>501</x:v>
      </x:c>
      <x:c r="D28" s="52"/>
      <x:c r="E28" s="52"/>
      <x:c r="F28" s="52"/>
      <x:c r="G28" s="52"/>
      <x:c r="H28" s="54"/>
      <x:c r="I28" s="53"/>
      <x:c r="J28" s="53"/>
    </x:row>
    <x:row r="29">
      <x:c r="B29" s="73" t="s">
        <x:v>502</x:v>
      </x:c>
      <x:c r="C29" s="96">
        <x:v>-5.37</x:v>
      </x:c>
      <x:c r="D29" s="52"/>
      <x:c r="E29" s="52"/>
      <x:c r="F29" s="52"/>
      <x:c r="G29" s="52"/>
      <x:c r="H29" s="54"/>
      <x:c r="I29" s="53"/>
      <x:c r="J29" s="53"/>
    </x:row>
    <x:row r="30">
      <x:c r="B30" s="73" t="s">
        <x:v>503</x:v>
      </x:c>
      <x:c r="C30" s="96">
        <x:v>-5.35</x:v>
      </x:c>
      <x:c r="D30" s="52"/>
      <x:c r="E30" s="52"/>
      <x:c r="F30" s="52"/>
      <x:c r="G30" s="52"/>
      <x:c r="H30" s="54"/>
      <x:c r="I30" s="53"/>
      <x:c r="J30" s="53"/>
    </x:row>
    <x:row r="31">
      <x:c r="B31" s="73" t="s">
        <x:v>504</x:v>
      </x:c>
      <x:c r="C31" s="96">
        <x:v>-4.9</x:v>
      </x:c>
      <x:c r="D31" s="52"/>
      <x:c r="E31" s="52"/>
      <x:c r="F31" s="52"/>
      <x:c r="G31" s="52"/>
      <x:c r="H31" s="54"/>
      <x:c r="I31" s="53"/>
      <x:c r="J31" s="53"/>
    </x:row>
    <x:row r="32">
      <x:c r="B32" s="73" t="s">
        <x:v>505</x:v>
      </x:c>
      <x:c r="C32" s="96">
        <x:v>-5.81</x:v>
      </x:c>
      <x:c r="D32" s="52"/>
      <x:c r="E32" s="52"/>
      <x:c r="F32" s="52"/>
      <x:c r="G32" s="52"/>
      <x:c r="H32" s="54"/>
      <x:c r="I32" s="53"/>
      <x:c r="J32" s="53"/>
    </x:row>
    <x:row r="33">
      <x:c r="B33" s="73" t="s">
        <x:v>506</x:v>
      </x:c>
      <x:c r="C33" s="96">
        <x:v>0.28</x:v>
      </x:c>
      <x:c r="D33" s="52"/>
      <x:c r="E33" s="52"/>
      <x:c r="F33" s="52"/>
      <x:c r="G33" s="52"/>
      <x:c r="H33" s="54"/>
      <x:c r="I33" s="53"/>
      <x:c r="J33" s="53"/>
    </x:row>
    <x:row r="34">
      <x:c r="B34" s="73" t="s">
        <x:v>507</x:v>
      </x:c>
      <x:c r="C34" s="61">
        <x:v>10</x:v>
      </x:c>
      <x:c r="D34" s="52"/>
      <x:c r="E34" s="52"/>
      <x:c r="F34" s="52"/>
      <x:c r="G34" s="52"/>
      <x:c r="H34" s="54"/>
      <x:c r="I34" s="53"/>
      <x:c r="J34" s="53"/>
    </x:row>
    <x:row r="35">
      <x:c r="B35" s="73" t="s">
        <x:v>508</x:v>
      </x:c>
      <x:c r="C35" s="52"/>
      <x:c r="D35" s="52"/>
      <x:c r="E35" s="52"/>
      <x:c r="F35" s="52"/>
      <x:c r="G35" s="52"/>
      <x:c r="H35" s="54"/>
      <x:c r="I35" s="53"/>
      <x:c r="J35" s="53"/>
    </x:row>
    <x:row r="36">
      <x:c r="B36" s="73" t="s">
        <x:v>509</x:v>
      </x:c>
      <x:c r="C36" s="52"/>
      <x:c r="D36" s="52"/>
      <x:c r="E36" s="52"/>
      <x:c r="F36" s="52"/>
      <x:c r="G36" s="52"/>
      <x:c r="H36" s="54"/>
      <x:c r="I36" s="53"/>
      <x:c r="J36" s="53"/>
    </x:row>
    <x:row r="37">
      <x:c r="B37" s="73" t="s">
        <x:v>510</x:v>
      </x:c>
      <x:c r="C37" s="52"/>
      <x:c r="D37" s="52"/>
      <x:c r="E37" s="52"/>
      <x:c r="F37" s="52"/>
      <x:c r="G37" s="52"/>
      <x:c r="H37" s="54"/>
      <x:c r="I37" s="53"/>
      <x:c r="J37" s="53"/>
    </x:row>
    <x:row r="38">
      <x:c r="B38" s="73" t="s">
        <x:v>511</x:v>
      </x:c>
      <x:c r="C38" s="96">
        <x:v>-5.35</x:v>
      </x:c>
      <x:c r="D38" s="52"/>
      <x:c r="E38" s="52"/>
      <x:c r="F38" s="52"/>
      <x:c r="G38" s="52"/>
      <x:c r="H38" s="54"/>
      <x:c r="I38" s="53"/>
      <x:c r="J38" s="53"/>
    </x:row>
    <x:row r="39">
      <x:c r="B39" s="73" t="s">
        <x:v>512</x:v>
      </x:c>
      <x:c r="C39" s="96">
        <x:v>-5.25</x:v>
      </x:c>
      <x:c r="D39" s="52"/>
      <x:c r="E39" s="52"/>
      <x:c r="F39" s="52"/>
      <x:c r="G39" s="52"/>
      <x:c r="H39" s="54"/>
      <x:c r="I39" s="53"/>
      <x:c r="J39" s="53"/>
    </x:row>
    <x:row r="40">
      <x:c r="B40" s="73" t="s">
        <x:v>513</x:v>
      </x:c>
      <x:c r="C40" s="96">
        <x:v>-4.9</x:v>
      </x:c>
      <x:c r="D40" s="52"/>
      <x:c r="E40" s="52"/>
      <x:c r="F40" s="52"/>
      <x:c r="G40" s="52"/>
      <x:c r="H40" s="54"/>
      <x:c r="I40" s="53"/>
      <x:c r="J40" s="53"/>
    </x:row>
    <x:row r="41">
      <x:c r="B41" s="73" t="s">
        <x:v>514</x:v>
      </x:c>
      <x:c r="C41" s="96">
        <x:v>-5.81</x:v>
      </x:c>
      <x:c r="D41" s="52"/>
      <x:c r="E41" s="52"/>
      <x:c r="F41" s="52"/>
      <x:c r="G41" s="52"/>
      <x:c r="H41" s="54"/>
      <x:c r="I41" s="53"/>
      <x:c r="J41" s="53"/>
    </x:row>
    <x:row r="42">
      <x:c r="B42" s="73" t="s">
        <x:v>515</x:v>
      </x:c>
      <x:c r="C42" s="96">
        <x:v>0.28</x:v>
      </x:c>
      <x:c r="D42" s="52"/>
      <x:c r="E42" s="52"/>
      <x:c r="F42" s="52"/>
      <x:c r="G42" s="52"/>
      <x:c r="H42" s="54"/>
      <x:c r="I42" s="53"/>
      <x:c r="J42" s="53"/>
    </x:row>
    <x:row r="43">
      <x:c r="B43" s="73" t="s">
        <x:v>516</x:v>
      </x:c>
      <x:c r="C43" s="61">
        <x:v>11</x:v>
      </x:c>
      <x:c r="D43" s="52"/>
      <x:c r="E43" s="52"/>
      <x:c r="F43" s="52"/>
      <x:c r="G43" s="52"/>
      <x:c r="H43" s="54"/>
      <x:c r="I43" s="53"/>
      <x:c r="J43" s="53"/>
    </x:row>
    <x:row r="44">
      <x:c r="B44" s="73" t="s">
        <x:v>517</x:v>
      </x:c>
      <x:c r="C44" s="52"/>
      <x:c r="D44" s="52"/>
      <x:c r="E44" s="52"/>
      <x:c r="F44" s="52"/>
      <x:c r="G44" s="52"/>
      <x:c r="H44" s="54"/>
      <x:c r="I44" s="53"/>
      <x:c r="J44" s="53"/>
    </x:row>
    <x:row r="45">
      <x:c r="B45" s="73" t="s">
        <x:v>518</x:v>
      </x:c>
      <x:c r="C45" s="52"/>
      <x:c r="D45" s="52"/>
      <x:c r="E45" s="52"/>
      <x:c r="F45" s="52"/>
      <x:c r="G45" s="52"/>
      <x:c r="H45" s="54"/>
      <x:c r="I45" s="53"/>
      <x:c r="J45" s="53"/>
    </x:row>
    <x:row r="46">
      <x:c r="B46" s="73" t="s">
        <x:v>519</x:v>
      </x:c>
      <x:c r="C46" s="61">
        <x:v>269.3</x:v>
      </x:c>
      <x:c r="D46" s="52"/>
      <x:c r="E46" s="52"/>
      <x:c r="F46" s="52"/>
      <x:c r="G46" s="52"/>
      <x:c r="H46" s="54"/>
      <x:c r="I46" s="53"/>
      <x:c r="J46" s="53"/>
    </x:row>
    <x:row r="47">
      <x:c r="B47" s="73" t="s">
        <x:v>520</x:v>
      </x:c>
      <x:c r="C47" s="61">
        <x:v>270.31</x:v>
      </x:c>
      <x:c r="D47" s="52"/>
      <x:c r="E47" s="52"/>
      <x:c r="F47" s="52"/>
      <x:c r="G47" s="52"/>
      <x:c r="H47" s="54"/>
      <x:c r="I47" s="53"/>
      <x:c r="J47" s="53"/>
    </x:row>
    <x:row r="48">
      <x:c r="B48" s="73" t="s">
        <x:v>521</x:v>
      </x:c>
      <x:c r="C48" s="61">
        <x:v>284.18</x:v>
      </x:c>
      <x:c r="D48" s="52"/>
      <x:c r="E48" s="52"/>
      <x:c r="F48" s="52"/>
      <x:c r="G48" s="52"/>
      <x:c r="H48" s="54"/>
      <x:c r="I48" s="53"/>
      <x:c r="J48" s="53"/>
    </x:row>
    <x:row r="49">
      <x:c r="B49" s="73" t="s">
        <x:v>522</x:v>
      </x:c>
      <x:c r="C49" s="61">
        <x:v>251</x:v>
      </x:c>
      <x:c r="D49" s="52"/>
      <x:c r="E49" s="52"/>
      <x:c r="F49" s="52"/>
      <x:c r="G49" s="52"/>
      <x:c r="H49" s="54"/>
      <x:c r="I49" s="53"/>
      <x:c r="J49" s="53"/>
    </x:row>
    <x:row r="50">
      <x:c r="B50" s="73" t="s">
        <x:v>523</x:v>
      </x:c>
      <x:c r="C50" s="61">
        <x:v>11.21</x:v>
      </x:c>
      <x:c r="D50" s="52"/>
      <x:c r="E50" s="52"/>
      <x:c r="F50" s="52"/>
      <x:c r="G50" s="52"/>
      <x:c r="H50" s="54"/>
      <x:c r="I50" s="53"/>
      <x:c r="J50" s="53"/>
    </x:row>
    <x:row r="51">
      <x:c r="B51" s="73" t="s">
        <x:v>524</x:v>
      </x:c>
      <x:c r="C51" s="61">
        <x:v>10</x:v>
      </x:c>
      <x:c r="D51" s="52"/>
      <x:c r="E51" s="52"/>
      <x:c r="F51" s="52"/>
      <x:c r="G51" s="52"/>
      <x:c r="H51" s="54"/>
      <x:c r="I51" s="53"/>
      <x:c r="J51" s="53"/>
    </x:row>
    <x:row r="52">
      <x:c r="B52" s="73" t="s">
        <x:v>525</x:v>
      </x:c>
      <x:c r="C52" s="52"/>
      <x:c r="D52" s="52"/>
      <x:c r="E52" s="52"/>
      <x:c r="F52" s="52"/>
      <x:c r="G52" s="52"/>
      <x:c r="H52" s="54"/>
      <x:c r="I52" s="53"/>
      <x:c r="J52" s="53"/>
    </x:row>
    <x:row r="53">
      <x:c r="B53" s="73" t="s">
        <x:v>526</x:v>
      </x:c>
      <x:c r="C53" s="52"/>
      <x:c r="D53" s="52"/>
      <x:c r="E53" s="52"/>
      <x:c r="F53" s="52"/>
      <x:c r="G53" s="52"/>
      <x:c r="H53" s="54"/>
      <x:c r="I53" s="53"/>
      <x:c r="J53" s="53"/>
    </x:row>
    <x:row r="54">
      <x:c r="B54" s="73" t="s">
        <x:v>527</x:v>
      </x:c>
      <x:c r="C54" s="61">
        <x:v>-128.04</x:v>
      </x:c>
      <x:c r="D54" s="52"/>
      <x:c r="E54" s="52"/>
      <x:c r="F54" s="52"/>
      <x:c r="G54" s="52"/>
      <x:c r="H54" s="54"/>
      <x:c r="I54" s="53"/>
      <x:c r="J54" s="53"/>
    </x:row>
    <x:row r="55">
      <x:c r="B55" s="73" t="s">
        <x:v>528</x:v>
      </x:c>
      <x:c r="C55" s="52"/>
      <x:c r="D55" s="52"/>
      <x:c r="E55" s="52"/>
      <x:c r="F55" s="52"/>
      <x:c r="G55" s="52"/>
      <x:c r="H55" s="54"/>
      <x:c r="I55" s="53"/>
      <x:c r="J55" s="53"/>
    </x:row>
    <x:row r="56">
      <x:c r="B56" s="73" t="s">
        <x:v>529</x:v>
      </x:c>
      <x:c r="C56" s="52"/>
      <x:c r="D56" s="52"/>
      <x:c r="E56" s="52"/>
      <x:c r="F56" s="52"/>
      <x:c r="G56" s="52"/>
      <x:c r="H56" s="54"/>
      <x:c r="I56" s="53"/>
      <x:c r="J56" s="53"/>
    </x:row>
    <x:row r="57">
      <x:c r="B57" s="73" t="s">
        <x:v>530</x:v>
      </x:c>
      <x:c r="C57" s="52"/>
      <x:c r="D57" s="52"/>
      <x:c r="E57" s="52"/>
      <x:c r="F57" s="52"/>
      <x:c r="G57" s="52"/>
      <x:c r="H57" s="54"/>
      <x:c r="I57" s="53"/>
      <x:c r="J57" s="53"/>
    </x:row>
    <x:row r="58">
      <x:c r="B58" s="73" t="s">
        <x:v>531</x:v>
      </x:c>
      <x:c r="C58" s="52"/>
      <x:c r="D58" s="52"/>
      <x:c r="E58" s="52"/>
      <x:c r="F58" s="52"/>
      <x:c r="G58" s="52"/>
      <x:c r="H58" s="54"/>
      <x:c r="I58" s="53"/>
      <x:c r="J58" s="53"/>
    </x:row>
    <x:row r="59">
      <x:c r="B59" s="73" t="s">
        <x:v>532</x:v>
      </x:c>
      <x:c r="C59" s="52"/>
      <x:c r="D59" s="52"/>
      <x:c r="E59" s="52"/>
      <x:c r="F59" s="52"/>
      <x:c r="G59" s="52"/>
      <x:c r="H59" s="54"/>
      <x:c r="I59" s="53"/>
      <x:c r="J59" s="53"/>
    </x:row>
    <x:row r="60">
      <x:c r="B60" s="73" t="s">
        <x:v>533</x:v>
      </x:c>
      <x:c r="C60" s="52"/>
      <x:c r="D60" s="52"/>
      <x:c r="E60" s="52"/>
      <x:c r="F60" s="52"/>
      <x:c r="G60" s="52"/>
      <x:c r="H60" s="54"/>
      <x:c r="I60" s="53"/>
      <x:c r="J60" s="53"/>
    </x:row>
    <x:row r="61">
      <x:c r="B61" s="73" t="s">
        <x:v>534</x:v>
      </x:c>
      <x:c r="C61" s="52"/>
      <x:c r="D61" s="52"/>
      <x:c r="E61" s="52"/>
      <x:c r="F61" s="52"/>
      <x:c r="G61" s="52"/>
      <x:c r="H61" s="54"/>
      <x:c r="I61" s="53"/>
      <x:c r="J61" s="53"/>
    </x:row>
    <x:row r="62">
      <x:c r="B62" s="73" t="s">
        <x:v>535</x:v>
      </x:c>
      <x:c r="C62" s="52"/>
      <x:c r="D62" s="52"/>
      <x:c r="E62" s="52"/>
      <x:c r="F62" s="52"/>
      <x:c r="G62" s="52"/>
      <x:c r="H62" s="54"/>
      <x:c r="I62" s="53"/>
      <x:c r="J62" s="53"/>
    </x:row>
    <x:row r="63">
      <x:c r="B63" s="73" t="s">
        <x:v>536</x:v>
      </x:c>
      <x:c r="C63" s="52"/>
      <x:c r="D63" s="52"/>
      <x:c r="E63" s="52"/>
      <x:c r="F63" s="52"/>
      <x:c r="G63" s="52"/>
      <x:c r="H63" s="54"/>
      <x:c r="I63" s="53"/>
      <x:c r="J63" s="53"/>
    </x:row>
    <x:row r="64">
      <x:c r="B64" s="73" t="s">
        <x:v>537</x:v>
      </x:c>
      <x:c r="C64" s="61">
        <x:v>144.77</x:v>
      </x:c>
      <x:c r="D64" s="52"/>
      <x:c r="E64" s="52"/>
      <x:c r="F64" s="52"/>
      <x:c r="G64" s="52"/>
      <x:c r="H64" s="54"/>
      <x:c r="I64" s="53"/>
      <x:c r="J64" s="53"/>
    </x:row>
    <x:row r="65">
      <x:c r="B65" s="73" t="s">
        <x:v>538</x:v>
      </x:c>
      <x:c r="C65" s="61">
        <x:v>139</x:v>
      </x:c>
      <x:c r="D65" s="52"/>
      <x:c r="E65" s="52"/>
      <x:c r="F65" s="52"/>
      <x:c r="G65" s="52"/>
      <x:c r="H65" s="54"/>
      <x:c r="I65" s="53"/>
      <x:c r="J65" s="53"/>
    </x:row>
    <x:row r="66">
      <x:c r="B66" s="73" t="s">
        <x:v>539</x:v>
      </x:c>
      <x:c r="C66" s="61">
        <x:v>195</x:v>
      </x:c>
      <x:c r="D66" s="52"/>
      <x:c r="E66" s="52"/>
      <x:c r="F66" s="52"/>
      <x:c r="G66" s="52"/>
      <x:c r="H66" s="54"/>
      <x:c r="I66" s="53"/>
      <x:c r="J66" s="53"/>
    </x:row>
    <x:row r="67">
      <x:c r="B67" s="73" t="s">
        <x:v>540</x:v>
      </x:c>
      <x:c r="C67" s="61">
        <x:v>119</x:v>
      </x:c>
      <x:c r="D67" s="52"/>
      <x:c r="E67" s="52"/>
      <x:c r="F67" s="52"/>
      <x:c r="G67" s="52"/>
      <x:c r="H67" s="54"/>
      <x:c r="I67" s="53"/>
      <x:c r="J67" s="53"/>
    </x:row>
    <x:row r="68">
      <x:c r="B68" s="73" t="s">
        <x:v>541</x:v>
      </x:c>
      <x:c r="C68" s="61">
        <x:v>20</x:v>
      </x:c>
      <x:c r="D68" s="52"/>
      <x:c r="E68" s="52"/>
      <x:c r="F68" s="52"/>
      <x:c r="G68" s="52"/>
      <x:c r="H68" s="54"/>
      <x:c r="I68" s="53"/>
      <x:c r="J68" s="53"/>
    </x:row>
    <x:row r="69">
      <x:c r="B69" s="73" t="s">
        <x:v>542</x:v>
      </x:c>
      <x:c r="C69" s="61">
        <x:v>13</x:v>
      </x:c>
      <x:c r="D69" s="52"/>
      <x:c r="E69" s="52"/>
      <x:c r="F69" s="52"/>
      <x:c r="G69" s="52"/>
      <x:c r="H69" s="54"/>
      <x:c r="I69" s="53"/>
      <x:c r="J69" s="53"/>
    </x:row>
    <x:row r="70">
      <x:c r="B70" s="73" t="s">
        <x:v>543</x:v>
      </x:c>
      <x:c r="C70" s="52" t="s">
        <x:v>544</x:v>
      </x:c>
      <x:c r="D70" s="52"/>
      <x:c r="E70" s="52"/>
      <x:c r="F70" s="52"/>
      <x:c r="G70" s="52"/>
      <x:c r="H70" s="54"/>
      <x:c r="I70" s="53"/>
      <x:c r="J70" s="53"/>
    </x:row>
    <x:row r="71">
      <x:c r="B71" s="73" t="s">
        <x:v>545</x:v>
      </x:c>
      <x:c r="C71" s="61">
        <x:v>2.62</x:v>
      </x:c>
      <x:c r="D71" s="52"/>
      <x:c r="E71" s="52"/>
      <x:c r="F71" s="52"/>
      <x:c r="G71" s="52"/>
      <x:c r="H71" s="54"/>
      <x:c r="I71" s="53"/>
      <x:c r="J71" s="53"/>
    </x:row>
    <x:row r="72">
      <x:c r="B72" s="73" t="s">
        <x:v>546</x:v>
      </x:c>
      <x:c r="C72" s="61">
        <x:v>137.82</x:v>
      </x:c>
      <x:c r="D72" s="52"/>
      <x:c r="E72" s="52"/>
      <x:c r="F72" s="52"/>
      <x:c r="G72" s="52"/>
      <x:c r="H72" s="54"/>
      <x:c r="I72" s="53"/>
      <x:c r="J72" s="53"/>
    </x:row>
    <x:row r="73" ht="161.25">
      <x:c r="B73" s="73" t="s">
        <x:v>547</x:v>
      </x:c>
      <x:c r="C73" s="72" t="s">
        <x:v>548</x:v>
      </x:c>
      <x:c r="D73" s="52"/>
      <x:c r="E73" s="52"/>
      <x:c r="F73" s="52"/>
      <x:c r="G73" s="52"/>
      <x:c r="H73" s="54"/>
      <x:c r="I73" s="53"/>
      <x:c r="J73" s="53"/>
    </x:row>
    <x:row r="74">
      <x:c r="B74" s="53"/>
      <x:c r="C74" s="61"/>
      <x:c r="D74" s="52"/>
      <x:c r="E74" s="52"/>
      <x:c r="F74" s="52"/>
      <x:c r="G74" s="52"/>
      <x:c r="H74" s="54"/>
      <x:c r="I74" s="53"/>
      <x:c r="J74" s="53"/>
    </x:row>
    <x:row r="75">
      <x:c r="B75" s="53"/>
      <x:c r="C75" s="61"/>
      <x:c r="D75" s="52"/>
      <x:c r="E75" s="52"/>
      <x:c r="F75" s="52"/>
      <x:c r="G75" s="52"/>
      <x:c r="H75" s="54"/>
      <x:c r="I75" s="53"/>
      <x:c r="J75" s="53"/>
    </x:row>
    <x:row r="76">
      <x:c r="B76" s="53"/>
      <x:c r="C76" s="61"/>
      <x:c r="D76" s="52"/>
      <x:c r="E76" s="52"/>
      <x:c r="F76" s="52"/>
      <x:c r="G76" s="52"/>
      <x:c r="H76" s="54"/>
      <x:c r="I76" s="53"/>
      <x:c r="J76" s="53"/>
    </x:row>
    <x:row r="77">
      <x:c r="B77" s="53" t="s">
        <x:v>549</x:v>
      </x:c>
      <x:c r="C77" s="52" t="s">
        <x:v>406</x:v>
      </x:c>
      <x:c r="D77" s="52"/>
      <x:c r="E77" s="52"/>
      <x:c r="F77" s="52"/>
      <x:c r="G77" s="52"/>
      <x:c r="H77" s="54"/>
      <x:c r="I77" s="53"/>
      <x:c r="J77" s="53"/>
    </x:row>
    <x:row r="78">
      <x:c r="B78" s="53" t="s">
        <x:v>550</x:v>
      </x:c>
      <x:c r="C78" s="52" t="s">
        <x:v>551</x:v>
      </x:c>
      <x:c r="D78" s="52"/>
      <x:c r="E78" s="52"/>
      <x:c r="F78" s="52"/>
      <x:c r="G78" s="52"/>
      <x:c r="H78" s="54"/>
      <x:c r="I78" s="53"/>
      <x:c r="J78" s="53"/>
    </x:row>
    <x:row r="79">
      <x:c r="B79" s="53" t="s">
        <x:v>552</x:v>
      </x:c>
      <x:c r="C79" s="52" t="s">
        <x:v>553</x:v>
      </x:c>
      <x:c r="D79" s="52"/>
      <x:c r="E79" s="52"/>
      <x:c r="F79" s="52"/>
      <x:c r="G79" s="52"/>
      <x:c r="H79" s="54"/>
      <x:c r="I79" s="53"/>
      <x:c r="J79" s="53"/>
    </x:row>
    <x:row r="80">
      <x:c r="B80" s="53" t="s">
        <x:v>554</x:v>
      </x:c>
      <x:c r="C80" s="52" t="s">
        <x:v>555</x:v>
      </x:c>
      <x:c r="D80" s="52"/>
      <x:c r="E80" s="52"/>
      <x:c r="F80" s="52"/>
      <x:c r="G80" s="52"/>
      <x:c r="H80" s="54"/>
      <x:c r="I80" s="53"/>
      <x:c r="J80" s="53"/>
    </x:row>
    <x:row r="81">
      <x:c r="B81" s="53"/>
      <x:c r="C81" s="61"/>
      <x:c r="D81" s="52"/>
      <x:c r="E81" s="52"/>
      <x:c r="F81" s="52"/>
      <x:c r="G81" s="52"/>
      <x:c r="H81" s="54"/>
      <x:c r="I81" s="53"/>
      <x:c r="J81" s="53"/>
    </x:row>
    <x:row r="82">
      <x:c r="B82" s="53" t="s">
        <x:v>556</x:v>
      </x:c>
      <x:c r="C82" s="61">
        <x:v>-185.46</x:v>
      </x:c>
      <x:c r="D82" s="52"/>
      <x:c r="E82" s="52"/>
      <x:c r="F82" s="52"/>
      <x:c r="G82" s="52"/>
      <x:c r="H82" s="54"/>
      <x:c r="I82" s="53"/>
      <x:c r="J82" s="53"/>
    </x:row>
    <x:row r="83">
      <x:c r="B83" s="53" t="s">
        <x:v>557</x:v>
      </x:c>
      <x:c r="C83" s="61">
        <x:v>280.004</x:v>
      </x:c>
      <x:c r="D83" s="52"/>
      <x:c r="E83" s="52"/>
      <x:c r="F83" s="52"/>
      <x:c r="G83" s="52"/>
      <x:c r="H83" s="54"/>
      <x:c r="I83" s="53"/>
      <x:c r="J83" s="53"/>
    </x:row>
    <x:row r="84">
      <x:c r="B84" s="53" t="s">
        <x:v>558</x:v>
      </x:c>
      <x:c r="C84" s="61">
        <x:v>-186.752</x:v>
      </x:c>
      <x:c r="D84" s="52"/>
      <x:c r="E84" s="52"/>
      <x:c r="F84" s="52"/>
      <x:c r="G84" s="52"/>
      <x:c r="H84" s="54"/>
      <x:c r="I84" s="53"/>
      <x:c r="J84" s="53"/>
    </x:row>
    <x:row r="85">
      <x:c r="B85" s="53" t="s">
        <x:v>559</x:v>
      </x:c>
      <x:c r="C85" s="61">
        <x:v>335.3</x:v>
      </x:c>
      <x:c r="D85" s="52"/>
      <x:c r="E85" s="52"/>
      <x:c r="F85" s="52"/>
      <x:c r="G85" s="52"/>
      <x:c r="H85" s="54"/>
      <x:c r="I85" s="53"/>
      <x:c r="J85" s="53"/>
    </x:row>
    <x:row r="86">
      <x:c r="B86" s="53"/>
      <x:c r="C86" s="52"/>
      <x:c r="D86" s="52"/>
      <x:c r="E86" s="52"/>
      <x:c r="F86" s="52"/>
      <x:c r="G86" s="52"/>
      <x:c r="H86" s="54"/>
      <x:c r="I86" s="53"/>
      <x:c r="J86" s="53"/>
    </x:row>
    <x:row r="87">
      <x:c r="B87" s="53"/>
      <x:c r="C87" s="52"/>
      <x:c r="D87" s="52"/>
      <x:c r="E87" s="52"/>
      <x:c r="F87" s="52"/>
      <x:c r="G87" s="52"/>
      <x:c r="H87" s="54"/>
      <x:c r="I87" s="53"/>
      <x:c r="J87" s="53"/>
    </x:row>
    <x:row r="88">
      <x:c r="B88" s="53"/>
      <x:c r="C88" s="52"/>
      <x:c r="D88" s="52"/>
      <x:c r="E88" s="52"/>
      <x:c r="F88" s="52"/>
      <x:c r="G88" s="52"/>
      <x:c r="H88" s="54"/>
      <x:c r="I88" s="53"/>
      <x:c r="J88" s="53"/>
    </x:row>
    <x:row r="89">
      <x:c r="B89" s="53" t="s">
        <x:v>560</x:v>
      </x:c>
      <x:c r="C89" s="52"/>
      <x:c r="D89" s="52"/>
      <x:c r="E89" s="52"/>
      <x:c r="F89" s="52"/>
      <x:c r="G89" s="52"/>
      <x:c r="H89" s="54"/>
      <x:c r="I89" s="53"/>
      <x:c r="J89" s="53"/>
    </x:row>
    <x:row r="90">
      <x:c r="B90" s="53" t="s">
        <x:v>561</x:v>
      </x:c>
      <x:c r="C90" s="61">
        <x:v>639.363</x:v>
      </x:c>
      <x:c r="D90" s="52"/>
      <x:c r="E90" s="52"/>
      <x:c r="F90" s="52"/>
      <x:c r="G90" s="52"/>
      <x:c r="H90" s="54"/>
      <x:c r="I90" s="53"/>
      <x:c r="J90" s="53"/>
    </x:row>
    <x:row r="91">
      <x:c r="B91" s="53" t="s">
        <x:v>562</x:v>
      </x:c>
      <x:c r="C91" s="61">
        <x:v>86.121</x:v>
      </x:c>
      <x:c r="D91" s="52"/>
      <x:c r="E91" s="52"/>
      <x:c r="F91" s="52"/>
      <x:c r="G91" s="52"/>
      <x:c r="H91" s="54"/>
      <x:c r="I91" s="53"/>
      <x:c r="J91" s="53"/>
    </x:row>
    <x:row r="92">
      <x:c r="B92" s="53" t="s">
        <x:v>563</x:v>
      </x:c>
      <x:c r="C92" s="61">
        <x:v>107.33</x:v>
      </x:c>
      <x:c r="D92" s="52"/>
      <x:c r="E92" s="52"/>
      <x:c r="F92" s="52"/>
      <x:c r="G92" s="52"/>
      <x:c r="H92" s="54"/>
      <x:c r="I92" s="53"/>
      <x:c r="J92" s="53"/>
    </x:row>
    <x:row r="93">
      <x:c r="B93" s="53" t="s">
        <x:v>564</x:v>
      </x:c>
      <x:c r="C93" s="61">
        <x:v>281.588</x:v>
      </x:c>
      <x:c r="D93" s="52"/>
      <x:c r="E93" s="52"/>
      <x:c r="F93" s="52"/>
      <x:c r="G93" s="52"/>
      <x:c r="H93" s="54"/>
      <x:c r="I93" s="53"/>
      <x:c r="J93" s="53"/>
    </x:row>
    <x:row r="94">
      <x:c r="B94" s="53" t="s">
        <x:v>565</x:v>
      </x:c>
      <x:c r="C94" s="61">
        <x:v>389.108</x:v>
      </x:c>
      <x:c r="D94" s="52"/>
      <x:c r="E94" s="52"/>
      <x:c r="F94" s="52"/>
      <x:c r="G94" s="52"/>
      <x:c r="H94" s="54"/>
      <x:c r="I94" s="53"/>
      <x:c r="J94" s="53"/>
    </x:row>
    <x:row r="95">
      <x:c r="B95" s="53" t="s">
        <x:v>566</x:v>
      </x:c>
      <x:c r="C95" s="61">
        <x:v>100.845</x:v>
      </x:c>
      <x:c r="D95" s="52"/>
      <x:c r="E95" s="52"/>
      <x:c r="F95" s="52"/>
      <x:c r="G95" s="52"/>
      <x:c r="H95" s="54"/>
      <x:c r="I95" s="53"/>
      <x:c r="J95" s="53"/>
    </x:row>
    <x:row r="96">
      <x:c r="B96" s="53" t="s">
        <x:v>567</x:v>
      </x:c>
      <x:c r="C96" s="61">
        <x:v>45.82</x:v>
      </x:c>
      <x:c r="D96" s="52"/>
      <x:c r="E96" s="52"/>
      <x:c r="F96" s="52"/>
      <x:c r="G96" s="52"/>
      <x:c r="H96" s="54"/>
      <x:c r="I96" s="53"/>
      <x:c r="J96" s="53"/>
    </x:row>
    <x:row r="97">
      <x:c r="B97" s="53" t="s">
        <x:v>568</x:v>
      </x:c>
      <x:c r="C97" s="61">
        <x:v>11.139</x:v>
      </x:c>
      <x:c r="D97" s="52"/>
      <x:c r="E97" s="52"/>
      <x:c r="F97" s="52"/>
      <x:c r="G97" s="52"/>
      <x:c r="H97" s="54"/>
      <x:c r="I97" s="53"/>
      <x:c r="J97" s="53"/>
    </x:row>
    <x:row r="98">
      <x:c r="B98" s="53" t="s">
        <x:v>569</x:v>
      </x:c>
      <x:c r="C98" s="61">
        <x:v>67.268</x:v>
      </x:c>
      <x:c r="D98" s="52"/>
      <x:c r="E98" s="52"/>
      <x:c r="F98" s="52"/>
      <x:c r="G98" s="52"/>
      <x:c r="H98" s="54"/>
      <x:c r="I98" s="53"/>
      <x:c r="J98" s="53"/>
    </x:row>
    <x:row r="99">
      <x:c r="B99" s="53" t="s">
        <x:v>570</x:v>
      </x:c>
      <x:c r="C99" s="61">
        <x:v>4.911</x:v>
      </x:c>
      <x:c r="D99" s="52"/>
      <x:c r="E99" s="52"/>
      <x:c r="F99" s="52"/>
      <x:c r="G99" s="52"/>
      <x:c r="H99" s="54"/>
      <x:c r="I99" s="53"/>
      <x:c r="J99" s="53"/>
    </x:row>
    <x:row r="100">
      <x:c r="B100" s="53"/>
      <x:c r="C100" s="52"/>
      <x:c r="D100" s="52"/>
      <x:c r="E100" s="52"/>
      <x:c r="F100" s="52"/>
      <x:c r="G100" s="52"/>
      <x:c r="H100" s="54"/>
      <x:c r="I100" s="53"/>
      <x:c r="J100" s="53"/>
    </x:row>
    <x:row r="101">
      <x:c r="B101" s="53"/>
      <x:c r="C101" s="52"/>
      <x:c r="D101" s="52"/>
      <x:c r="E101" s="52"/>
      <x:c r="F101" s="52"/>
      <x:c r="G101" s="52"/>
      <x:c r="H101" s="54"/>
      <x:c r="I101" s="53"/>
      <x:c r="J101" s="53"/>
    </x:row>
    <x:row r="102">
      <x:c r="B102" s="53" t="s">
        <x:v>571</x:v>
      </x:c>
      <x:c r="C102" s="52"/>
      <x:c r="D102" s="52"/>
      <x:c r="E102" s="52"/>
      <x:c r="F102" s="52"/>
      <x:c r="G102" s="52"/>
      <x:c r="H102" s="54"/>
      <x:c r="I102" s="53"/>
      <x:c r="J102" s="53"/>
    </x:row>
    <x:row r="103">
      <x:c r="B103" s="53" t="s">
        <x:v>57</x:v>
      </x:c>
      <x:c r="C103" s="61">
        <x:v>1455.6</x:v>
      </x:c>
      <x:c r="D103" s="52"/>
      <x:c r="E103" s="52"/>
      <x:c r="F103" s="52"/>
      <x:c r="G103" s="52"/>
      <x:c r="H103" s="54"/>
      <x:c r="I103" s="53"/>
      <x:c r="J103" s="53"/>
    </x:row>
    <x:row r="104">
      <x:c r="B104" s="53" t="s">
        <x:v>62</x:v>
      </x:c>
      <x:c r="C104" s="61">
        <x:v>300.091</x:v>
      </x:c>
      <x:c r="D104" s="52"/>
      <x:c r="E104" s="52"/>
      <x:c r="F104" s="52"/>
      <x:c r="G104" s="52"/>
      <x:c r="H104" s="54"/>
      <x:c r="I104" s="53"/>
      <x:c r="J104" s="53"/>
    </x:row>
    <x:row r="105">
      <x:c r="B105" s="53" t="s">
        <x:v>63</x:v>
      </x:c>
      <x:c r="C105" s="61">
        <x:v>222.507</x:v>
      </x:c>
      <x:c r="D105" s="52"/>
      <x:c r="E105" s="52"/>
      <x:c r="F105" s="52"/>
      <x:c r="G105" s="52"/>
      <x:c r="H105" s="54"/>
      <x:c r="I105" s="53"/>
      <x:c r="J105" s="53"/>
    </x:row>
    <x:row r="106">
      <x:c r="B106" s="53" t="s">
        <x:v>64</x:v>
      </x:c>
      <x:c r="C106" s="61">
        <x:v>278.363</x:v>
      </x:c>
      <x:c r="D106" s="52"/>
      <x:c r="E106" s="52"/>
      <x:c r="F106" s="52"/>
      <x:c r="G106" s="52"/>
      <x:c r="H106" s="54"/>
      <x:c r="I106" s="53"/>
      <x:c r="J106" s="53"/>
    </x:row>
    <x:row r="107">
      <x:c r="B107" s="53" t="s">
        <x:v>65</x:v>
      </x:c>
      <x:c r="C107" s="61">
        <x:v>192.378</x:v>
      </x:c>
      <x:c r="D107" s="52"/>
      <x:c r="E107" s="52"/>
      <x:c r="F107" s="52"/>
      <x:c r="G107" s="52"/>
      <x:c r="H107" s="54"/>
      <x:c r="I107" s="53"/>
      <x:c r="J107" s="53"/>
    </x:row>
    <x:row r="108">
      <x:c r="B108" s="53" t="s">
        <x:v>139</x:v>
      </x:c>
      <x:c r="C108" s="61">
        <x:v>56.618</x:v>
      </x:c>
      <x:c r="D108" s="52"/>
      <x:c r="E108" s="52"/>
      <x:c r="F108" s="52"/>
      <x:c r="G108" s="52"/>
      <x:c r="H108" s="54"/>
      <x:c r="I108" s="53"/>
      <x:c r="J108" s="53"/>
    </x:row>
    <x:row r="109">
      <x:c r="B109" s="53" t="s">
        <x:v>140</x:v>
      </x:c>
      <x:c r="C109" s="61">
        <x:v>71.413</x:v>
      </x:c>
      <x:c r="D109" s="52"/>
      <x:c r="E109" s="52"/>
      <x:c r="F109" s="52"/>
      <x:c r="G109" s="52"/>
      <x:c r="H109" s="54"/>
      <x:c r="I109" s="53"/>
      <x:c r="J109" s="53"/>
    </x:row>
    <x:row r="110">
      <x:c r="B110" s="53" t="s">
        <x:v>141</x:v>
      </x:c>
      <x:c r="C110" s="61">
        <x:v>48.576</x:v>
      </x:c>
      <x:c r="D110" s="52"/>
      <x:c r="E110" s="52"/>
      <x:c r="F110" s="52"/>
      <x:c r="G110" s="52"/>
      <x:c r="H110" s="54"/>
      <x:c r="I110" s="53"/>
      <x:c r="J110" s="53"/>
    </x:row>
    <x:row r="111">
      <x:c r="B111" s="53" t="s">
        <x:v>142</x:v>
      </x:c>
      <x:c r="C111" s="61">
        <x:v>13.784</x:v>
      </x:c>
      <x:c r="D111" s="52"/>
      <x:c r="E111" s="52"/>
      <x:c r="F111" s="52"/>
      <x:c r="G111" s="52"/>
      <x:c r="H111" s="54"/>
      <x:c r="I111" s="53"/>
      <x:c r="J111" s="53"/>
    </x:row>
    <x:row r="112">
      <x:c r="B112" s="53" t="s">
        <x:v>143</x:v>
      </x:c>
      <x:c r="C112" s="61">
        <x:v>8.131</x:v>
      </x:c>
      <x:c r="D112" s="52"/>
      <x:c r="E112" s="52"/>
      <x:c r="F112" s="52"/>
      <x:c r="G112" s="52"/>
      <x:c r="H112" s="54"/>
      <x:c r="I112" s="53"/>
      <x:c r="J112" s="53"/>
    </x:row>
    <x:row r="113">
      <x:c r="B113" s="53" t="s">
        <x:v>144</x:v>
      </x:c>
      <x:c r="C113" s="61">
        <x:v>34.109</x:v>
      </x:c>
      <x:c r="D113" s="52"/>
      <x:c r="E113" s="52"/>
      <x:c r="F113" s="52"/>
      <x:c r="G113" s="52"/>
      <x:c r="H113" s="54"/>
      <x:c r="I113" s="53"/>
      <x:c r="J113" s="53"/>
    </x:row>
    <x:row r="114">
      <x:c r="B114" s="53" t="s">
        <x:v>145</x:v>
      </x:c>
      <x:c r="C114" s="61">
        <x:v>11.139</x:v>
      </x:c>
      <x:c r="D114" s="52"/>
      <x:c r="E114" s="52"/>
      <x:c r="F114" s="52"/>
      <x:c r="G114" s="52"/>
      <x:c r="H114" s="54"/>
      <x:c r="I114" s="53"/>
      <x:c r="J114" s="53"/>
    </x:row>
    <x:row r="115">
      <x:c r="B115" s="53" t="s">
        <x:v>572</x:v>
      </x:c>
      <x:c r="C115" s="61">
        <x:v>0.349</x:v>
      </x:c>
      <x:c r="D115" s="52"/>
      <x:c r="E115" s="52"/>
      <x:c r="F115" s="52"/>
      <x:c r="G115" s="52"/>
      <x:c r="H115" s="54"/>
      <x:c r="I115" s="53"/>
      <x:c r="J115" s="53"/>
    </x:row>
    <x:row r="116">
      <x:c r="B116" s="53"/>
      <x:c r="C116" s="52"/>
      <x:c r="D116" s="52"/>
      <x:c r="E116" s="52"/>
      <x:c r="F116" s="52"/>
      <x:c r="G116" s="52"/>
      <x:c r="H116" s="54"/>
      <x:c r="I116" s="53"/>
      <x:c r="J116" s="53"/>
    </x:row>
    <x:row r="117">
      <x:c r="B117" s="53"/>
      <x:c r="C117" s="52"/>
      <x:c r="D117" s="52"/>
      <x:c r="E117" s="52"/>
      <x:c r="F117" s="52"/>
      <x:c r="G117" s="52"/>
      <x:c r="H117" s="54"/>
      <x:c r="I117" s="53"/>
      <x:c r="J117" s="53"/>
    </x:row>
    <x:row r="118">
      <x:c r="B118" s="53"/>
      <x:c r="C118" s="52"/>
      <x:c r="D118" s="52"/>
      <x:c r="E118" s="52"/>
      <x:c r="F118" s="52"/>
      <x:c r="G118" s="52"/>
      <x:c r="H118" s="54"/>
      <x:c r="I118" s="53"/>
      <x:c r="J118" s="53"/>
    </x:row>
    <x:row r="119">
      <x:c r="B119" s="53"/>
      <x:c r="C119" s="52"/>
      <x:c r="D119" s="52"/>
      <x:c r="E119" s="52"/>
      <x:c r="F119" s="52"/>
      <x:c r="G119" s="52"/>
      <x:c r="H119" s="54"/>
      <x:c r="I119" s="53"/>
      <x:c r="J119" s="53"/>
    </x:row>
    <x:row r="120">
      <x:c r="B120" s="53" t="s">
        <x:v>573</x:v>
      </x:c>
      <x:c r="C120" s="52" t="s">
        <x:v>574</x:v>
      </x:c>
      <x:c r="D120" s="52" t="s">
        <x:v>575</x:v>
      </x:c>
      <x:c r="E120" s="52" t="s">
        <x:v>576</x:v>
      </x:c>
      <x:c r="F120" s="52"/>
      <x:c r="G120" s="52"/>
      <x:c r="H120" s="54"/>
      <x:c r="I120" s="53"/>
      <x:c r="J120" s="53"/>
    </x:row>
    <x:row r="121">
      <x:c r="B121" s="53" t="s">
        <x:v>323</x:v>
      </x:c>
      <x:c r="C121" s="61">
        <x:v>724.598</x:v>
      </x:c>
      <x:c r="D121" s="61">
        <x:v>575.85</x:v>
      </x:c>
      <x:c r="E121" s="61">
        <x:v>582.666</x:v>
      </x:c>
      <x:c r="F121" s="52"/>
      <x:c r="G121" s="52"/>
      <x:c r="H121" s="54"/>
      <x:c r="I121" s="53"/>
      <x:c r="J121" s="53"/>
    </x:row>
    <x:row r="122">
      <x:c r="B122" s="53" t="s">
        <x:v>324</x:v>
      </x:c>
      <x:c r="C122" s="61">
        <x:v>-179.25</x:v>
      </x:c>
      <x:c r="D122" s="61">
        <x:v>-146.584</x:v>
      </x:c>
      <x:c r="E122" s="61">
        <x:v>-181.64</x:v>
      </x:c>
      <x:c r="F122" s="52"/>
      <x:c r="G122" s="52"/>
      <x:c r="H122" s="54"/>
      <x:c r="I122" s="53"/>
      <x:c r="J122" s="53"/>
    </x:row>
    <x:row r="123">
      <x:c r="B123" s="53" t="s">
        <x:v>326</x:v>
      </x:c>
      <x:c r="C123" s="61">
        <x:v>-155.482</x:v>
      </x:c>
      <x:c r="D123" s="61">
        <x:v>-146.001</x:v>
      </x:c>
      <x:c r="E123" s="61">
        <x:v>-178.941</x:v>
      </x:c>
      <x:c r="F123" s="52"/>
      <x:c r="G123" s="52"/>
      <x:c r="H123" s="54"/>
      <x:c r="I123" s="53"/>
      <x:c r="J123" s="53"/>
    </x:row>
    <x:row r="124">
      <x:c r="B124" s="53" t="s">
        <x:v>330</x:v>
      </x:c>
      <x:c r="C124" s="61">
        <x:v>-435.716</x:v>
      </x:c>
      <x:c r="D124" s="61">
        <x:v>-493.156</x:v>
      </x:c>
      <x:c r="E124" s="61">
        <x:v>-487.252</x:v>
      </x:c>
      <x:c r="F124" s="52"/>
      <x:c r="G124" s="52"/>
      <x:c r="H124" s="54"/>
      <x:c r="I124" s="53"/>
      <x:c r="J124" s="53"/>
    </x:row>
    <x:row r="125">
      <x:c r="B125" s="53" t="s">
        <x:v>577</x:v>
      </x:c>
      <x:c r="C125" s="61">
        <x:v>10.349</x:v>
      </x:c>
      <x:c r="D125" s="61">
        <x:v>12.725</x:v>
      </x:c>
      <x:c r="E125" s="61">
        <x:v>14.428</x:v>
      </x:c>
      <x:c r="F125" s="52"/>
      <x:c r="G125" s="52"/>
      <x:c r="H125" s="54"/>
      <x:c r="I125" s="53"/>
      <x:c r="J125" s="53"/>
    </x:row>
    <x:row r="126">
      <x:c r="B126" s="53"/>
      <x:c r="C126" s="52"/>
      <x:c r="D126" s="52"/>
      <x:c r="E126" s="52"/>
      <x:c r="F126" s="52"/>
      <x:c r="G126" s="52"/>
      <x:c r="H126" s="54"/>
      <x:c r="I126" s="53"/>
      <x:c r="J126" s="53"/>
    </x:row>
    <x:row r="127">
      <x:c r="B127" s="53" t="s">
        <x:v>578</x:v>
      </x:c>
      <x:c r="C127" s="95">
        <x:v>0.00001</x:v>
      </x:c>
      <x:c r="D127" s="52"/>
      <x:c r="E127" s="52"/>
      <x:c r="F127" s="52"/>
      <x:c r="G127" s="52"/>
      <x:c r="H127" s="54"/>
      <x:c r="I127" s="53"/>
      <x:c r="J127" s="53"/>
    </x:row>
    <x:row r="128">
      <x:c r="B128" s="53" t="s">
        <x:v>579</x:v>
      </x:c>
      <x:c r="C128" s="102">
        <x:v>1</x:v>
      </x:c>
      <x:c r="D128" s="52"/>
      <x:c r="E128" s="52"/>
      <x:c r="F128" s="52"/>
      <x:c r="G128" s="52"/>
      <x:c r="H128" s="54"/>
      <x:c r="I128" s="53"/>
      <x:c r="J128" s="53"/>
    </x:row>
    <x:row r="129">
      <x:c r="B129" s="53"/>
      <x:c r="C129" s="52"/>
      <x:c r="D129" s="52"/>
      <x:c r="E129" s="52"/>
      <x:c r="F129" s="52"/>
      <x:c r="G129" s="52"/>
      <x:c r="H129" s="54"/>
      <x:c r="I129" s="53"/>
      <x:c r="J129" s="53"/>
    </x:row>
    <x:row r="130">
      <x:c r="B130" s="53"/>
      <x:c r="C130" s="52"/>
      <x:c r="D130" s="52"/>
      <x:c r="E130" s="52"/>
      <x:c r="F130" s="52"/>
      <x:c r="G130" s="52"/>
      <x:c r="H130" s="54"/>
      <x:c r="I130" s="53"/>
      <x:c r="J130" s="53"/>
    </x:row>
    <x:row r="131">
      <x:c r="B131" s="53"/>
      <x:c r="C131" s="52"/>
      <x:c r="D131" s="52"/>
      <x:c r="E131" s="52"/>
      <x:c r="F131" s="52"/>
      <x:c r="G131" s="52"/>
      <x:c r="H131" s="54"/>
      <x:c r="I131" s="53"/>
      <x:c r="J131" s="53"/>
    </x:row>
    <x:row r="132">
      <x:c r="B132" s="53"/>
      <x:c r="C132" s="52"/>
      <x:c r="D132" s="52"/>
      <x:c r="E132" s="52"/>
      <x:c r="F132" s="52"/>
      <x:c r="G132" s="52"/>
      <x:c r="H132" s="54"/>
      <x:c r="I132" s="53"/>
      <x:c r="J132" s="53"/>
    </x:row>
    <x:row r="133">
      <x:c r="B133" s="53"/>
      <x:c r="C133" s="52"/>
      <x:c r="D133" s="52"/>
      <x:c r="E133" s="52"/>
      <x:c r="F133" s="52"/>
      <x:c r="G133" s="52"/>
      <x:c r="H133" s="54"/>
      <x:c r="I133" s="53"/>
      <x:c r="J133" s="53"/>
    </x:row>
    <x:row r="134">
      <x:c r="B134" s="53"/>
      <x:c r="C134" s="52"/>
      <x:c r="D134" s="52"/>
      <x:c r="E134" s="52"/>
      <x:c r="F134" s="52"/>
      <x:c r="G134" s="52"/>
      <x:c r="H134" s="54"/>
      <x:c r="I134" s="53"/>
      <x:c r="J134" s="53"/>
    </x:row>
    <x:row r="135">
      <x:c r="B135" s="53"/>
      <x:c r="C135" s="52"/>
      <x:c r="D135" s="52"/>
      <x:c r="E135" s="52"/>
      <x:c r="F135" s="52"/>
      <x:c r="G135" s="52"/>
      <x:c r="H135" s="54"/>
      <x:c r="I135" s="53"/>
      <x:c r="J135" s="53"/>
    </x:row>
    <x:row r="136">
      <x:c r="B136" s="53"/>
      <x:c r="C136" s="52"/>
      <x:c r="D136" s="52"/>
      <x:c r="E136" s="52"/>
      <x:c r="F136" s="52"/>
      <x:c r="G136" s="52"/>
      <x:c r="H136" s="54"/>
      <x:c r="I136" s="53"/>
      <x:c r="J136" s="53"/>
    </x:row>
    <x:row r="137">
      <x:c r="B137" s="53"/>
      <x:c r="C137" s="52"/>
      <x:c r="D137" s="52"/>
      <x:c r="E137" s="52"/>
      <x:c r="F137" s="52"/>
      <x:c r="G137" s="52"/>
      <x:c r="H137" s="54"/>
      <x:c r="I137" s="53"/>
      <x:c r="J137" s="53"/>
    </x:row>
    <x:row r="138">
      <x:c r="B138" s="53"/>
      <x:c r="C138" s="52"/>
      <x:c r="D138" s="52"/>
      <x:c r="E138" s="52"/>
      <x:c r="F138" s="52"/>
      <x:c r="G138" s="52"/>
      <x:c r="H138" s="54"/>
      <x:c r="I138" s="53"/>
      <x:c r="J138" s="53"/>
    </x:row>
    <x:row r="139">
      <x:c r="B139" s="53"/>
      <x:c r="C139" s="52"/>
      <x:c r="D139" s="52"/>
      <x:c r="E139" s="52"/>
      <x:c r="F139" s="52"/>
      <x:c r="G139" s="52"/>
      <x:c r="H139" s="54"/>
      <x:c r="I139" s="53"/>
      <x:c r="J139" s="53"/>
    </x:row>
  </x:sheetData>
  <x:pageMargins left="0.7" right="0.7" top="0.75" bottom="0.75" header="0.3" footer="0.3"/>
  <x:legacyDrawing xmlns:r="http://schemas.openxmlformats.org/officeDocument/2006/relationships" r:id="R3208300ba0a24947"/>
</x:worksheet>
</file>