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2f9a49d51a14d4d" /></Relationships>
</file>

<file path=xl/workbook.xml><?xml version="1.0" encoding="utf-8"?>
<x:workbook xmlns:x="http://schemas.openxmlformats.org/spreadsheetml/2006/main">
  <x:sheets>
    <x:sheet xmlns:r="http://schemas.openxmlformats.org/officeDocument/2006/relationships" name="Cover" sheetId="1" r:id="Rc4e9493859ff4ee0"/>
    <x:sheet xmlns:r="http://schemas.openxmlformats.org/officeDocument/2006/relationships" name="Revenue summary" sheetId="2" r:id="Rad68bc130fe34b0e"/>
    <x:sheet xmlns:r="http://schemas.openxmlformats.org/officeDocument/2006/relationships" name="Segment - Consumer" sheetId="3" r:id="Ra03677e08e834406"/>
    <x:sheet xmlns:r="http://schemas.openxmlformats.org/officeDocument/2006/relationships" name="Segment - Flavor Solutions" sheetId="4" r:id="Rff0544afc07445be"/>
    <x:sheet xmlns:r="http://schemas.openxmlformats.org/officeDocument/2006/relationships" name="Income Statement" sheetId="5" r:id="Rb795c4ac0a9849ba"/>
    <x:sheet xmlns:r="http://schemas.openxmlformats.org/officeDocument/2006/relationships" name="Balance Sheet" sheetId="6" r:id="Raf8e930867614a14"/>
    <x:sheet xmlns:r="http://schemas.openxmlformats.org/officeDocument/2006/relationships" name="Cash Flow Statement" sheetId="7" r:id="R35f08af3fdcc4c29"/>
    <x:sheet xmlns:r="http://schemas.openxmlformats.org/officeDocument/2006/relationships" name="Geo" sheetId="8" r:id="Rf45dc779cffe4721"/>
    <x:sheet xmlns:r="http://schemas.openxmlformats.org/officeDocument/2006/relationships" name="Share Count" sheetId="9" r:id="Rfef54d6d6c7145f0"/>
    <x:sheet xmlns:r="http://schemas.openxmlformats.org/officeDocument/2006/relationships" name="Guidance" sheetId="10" r:id="Ra8ea48130c164e50"/>
    <x:sheet xmlns:r="http://schemas.openxmlformats.org/officeDocument/2006/relationships" name="Sources" sheetId="11" r:id="Rd205abd933c54e68"/>
    <x:sheet xmlns:r="http://schemas.openxmlformats.org/officeDocument/2006/relationships" name="Inputs" sheetId="12" r:id="R87b8ffa55db64c63"/>
  </x:sheets>
</x:workbook>
</file>

<file path=xl/sharedStrings.xml><?xml version="1.0" encoding="utf-8"?>
<x:sst xmlns:x="http://schemas.openxmlformats.org/spreadsheetml/2006/main">
  <x:si>
    <x:t xml:space="preserve">McCormick &amp; Company, Incorporated</x:t>
  </x:si>
  <x:si>
    <x:t xml:space="preserve">Company Model — built by Shortcut</x:t>
  </x:si>
  <x:si>
    <x:t xml:space="preserve">$ millions, except per share</x:t>
  </x:si>
  <x:si>
    <x:t xml:space="preserve">Period</x:t>
  </x:si>
  <x:si>
    <x:t xml:space="preserve">3Q25A</x:t>
  </x:si>
  <x:si>
    <x:t xml:space="preserve">4Q25A</x:t>
  </x:si>
  <x:si>
    <x:t xml:space="preserve">FY25A</x:t>
  </x:si>
  <x:si>
    <x:t xml:space="preserve">1Q26A</x:t>
  </x:si>
  <x:si>
    <x:t xml:space="preserve">2Q26A</x:t>
  </x:si>
  <x:si>
    <x:t xml:space="preserve">3Q26E</x:t>
  </x:si>
  <x:si>
    <x:t xml:space="preserve">Period end</x:t>
  </x:si>
  <x:si>
    <x:t xml:space="preserve">Days in period</x:t>
  </x:si>
  <x:si>
    <x:t xml:space="preserve">Ticker</x:t>
  </x:si>
  <x:si>
    <x:t xml:space="preserve">Reporting currency</x:t>
  </x:si>
  <x:si>
    <x:t xml:space="preserve">USD</x:t>
  </x:si>
  <x:si>
    <x:t xml:space="preserve">Exchange</x:t>
  </x:si>
  <x:si>
    <x:t xml:space="preserve">EPS basis</x:t>
  </x:si>
  <x:si>
    <x:t xml:space="preserve">Adjusted EPS</x:t>
  </x:si>
  <x:si>
    <x:t xml:space="preserve">Normalized / adjusted diluted USD per common share; both voting and nonvoting common classes.</x:t>
  </x:si>
  <x:si>
    <x:t xml:space="preserve">Fiscal year end</x:t>
  </x:si>
  <x:si>
    <x:t xml:space="preserve">GAAP basis</x:t>
  </x:si>
  <x:si>
    <x:t xml:space="preserve">GAAP EPS</x:t>
  </x:si>
  <x:si>
    <x:t xml:space="preserve">Information cutoff</x:t>
  </x:si>
  <x:si>
    <x:t xml:space="preserve">2026-09-29T16:49:46.891847+00:00</x:t>
  </x:si>
  <x:si>
    <x:t xml:space="preserve">Exchange classes</x:t>
  </x:si>
  <x:si>
    <x:t xml:space="preserve">MKC &amp; MKC.V</x:t>
  </x:si>
  <x:si>
    <x:t xml:space="preserve">Expected report</x:t>
  </x:si>
  <x:si>
    <x:t xml:space="preserve">No Q3 guidance</x:t>
  </x:si>
  <x:si>
    <x:t xml:space="preserve">FY26 only</x:t>
  </x:si>
  <x:si>
    <x:t xml:space="preserve">Headline metric</x:t>
  </x:si>
  <x:si>
    <x:t xml:space="preserve">Forecast</x:t>
  </x:si>
  <x:si>
    <x:t xml:space="preserve">Street Sep 24</x:t>
  </x:si>
  <x:si>
    <x:t xml:space="preserve">Variance</x:t>
  </x:si>
  <x:si>
    <x:t xml:space="preserve">Q3 guide mid</x:t>
  </x:si>
  <x:si>
    <x:t xml:space="preserve">Net revenue ($m)</x:t>
  </x:si>
  <x:si>
    <x:t xml:space="preserve">Not given</x:t>
  </x:si>
  <x:si>
    <x:t xml:space="preserve">3Q26</x:t>
  </x:si>
  <x:si>
    <x:t xml:space="preserve">Normalized net income ($m)</x:t>
  </x:si>
  <x:si>
    <x:t xml:space="preserve">Normalized diluted EPS ($)</x:t>
  </x:si>
  <x:si>
    <x:t xml:space="preserve">Sep 24 CapIQ normalized primary contributor count 11; GAAP 3, not equivalent contributor depth.</x:t>
  </x:si>
  <x:si>
    <x:t xml:space="preserve">GAAP net income ($m)</x:t>
  </x:si>
  <x:si>
    <x:t xml:space="preserve">One-off Mexico remeasurement excluded. Operating + transaction charge adjustment disclosed separately in IS.</x:t>
  </x:si>
  <x:si>
    <x:t xml:space="preserve">GAAP diluted EPS ($)</x:t>
  </x:si>
  <x:si>
    <x:t xml:space="preserve">No Q3 2026 issuer quarterly guidance was given. No FY midpoint is passed off as quarterly.</x:t>
  </x:si>
  <x:si>
    <x:t xml:space="preserve">P(beat consensus EPS)</x:t>
  </x:si>
  <x:si>
    <x:t xml:space="preserve">Calibration prior 0.7314 from 4 strict beats in 6; final 0.66 reflects Sept consumer weakness and downward revisions.</x:t>
  </x:si>
  <x:si>
    <x:t xml:space="preserve">Confidence</x:t>
  </x:si>
  <x:si>
    <x:t xml:space="preserve">medium</x:t>
  </x:si>
  <x:si>
    <x:t xml:space="preserve">Meaning: medium estimate confidence, not a 66% earnings-growth forecast.</x:t>
  </x:si>
  <x:si>
    <x:t xml:space="preserve">FY2026 normalized EPS guidance midpoint</x:t>
  </x:si>
  <x:si>
    <x:t xml:space="preserve">FY2026 adjusted EPS range $3.05–$3.13 is not comparable to Q3 EPS.</x:t>
  </x:si>
  <x:si>
    <x:t xml:space="preserve">Revenue tie</x:t>
  </x:si>
  <x:si>
    <x:t xml:space="preserve">Normalized earnings tie</x:t>
  </x:si>
  <x:si>
    <x:t xml:space="preserve">Normalized EPS tie</x:t>
  </x:si>
  <x:si>
    <x:t xml:space="preserve">GAAP EPS tie</x:t>
  </x:si>
  <x:si>
    <x:t xml:space="preserve">Revenue summary</x:t>
  </x:si>
  <x:si>
    <x:t xml:space="preserve">Consumer segment sales</x:t>
  </x:si>
  <x:si>
    <x:t xml:space="preserve">   % Y/Y</x:t>
  </x:si>
  <x:si>
    <x:t xml:space="preserve">   % Q/Q</x:t>
  </x:si>
  <x:si>
    <x:t xml:space="preserve">   % of total revenue</x:t>
  </x:si>
  <x:si>
    <x:t xml:space="preserve">Flavor Solutions segment sales</x:t>
  </x:si>
  <x:si>
    <x:t xml:space="preserve">Consolidated net sales</x:t>
  </x:si>
  <x:si>
    <x:t xml:space="preserve">   Organic revenue growth</x:t>
  </x:si>
  <x:si>
    <x:t xml:space="preserve">   Acquisition / scope contribution</x:t>
  </x:si>
  <x:si>
    <x:t xml:space="preserve">   FX contribution</x:t>
  </x:si>
  <x:si>
    <x:t xml:space="preserve">SEGMENTS LESS CONSOLIDATED SALES</x:t>
  </x:si>
  <x:si>
    <x:t xml:space="preserve">Americas revenue</x:t>
  </x:si>
  <x:si>
    <x:t xml:space="preserve">EMEA revenue</x:t>
  </x:si>
  <x:si>
    <x:t xml:space="preserve">APAC revenue</x:t>
  </x:si>
  <x:si>
    <x:t xml:space="preserve">Total geographic sales</x:t>
  </x:si>
  <x:si>
    <x:t xml:space="preserve">GEO LESS CONSOLIDATED SALES</x:t>
  </x:si>
  <x:si>
    <x:t xml:space="preserve">FY25A is standalone annual filing</x:t>
  </x:si>
  <x:si>
    <x:t xml:space="preserve">FY25 includes all 4 quarters; FY25 is placed after 4Q25 on timeline.</x:t>
  </x:si>
  <x:si>
    <x:t xml:space="preserve">FY25 = four constituent quarters check</x:t>
  </x:si>
  <x:si>
    <x:t xml:space="preserve">FY25: Q1 2025 $1,605.5 + Q2 $1,659.5 + Q3 $1,724.9 + Q4 $1,850.4 = FY $6,840.3; separate reporting periods only.</x:t>
  </x:si>
  <x:si>
    <x:t xml:space="preserve">Consumer organic growth</x:t>
  </x:si>
  <x:si>
    <x:t xml:space="preserve">Mexico acquisition was fully consolidated from Jan 2, 2026; reported growth excludes it for organic comparability.</x:t>
  </x:si>
  <x:si>
    <x:t xml:space="preserve">Consumer M&amp;A / consolidation</x:t>
  </x:si>
  <x:si>
    <x:t xml:space="preserve">FX and M&amp;A percentage inputs are approximated from issuer rounded disclosed contributions where available.</x:t>
  </x:si>
  <x:si>
    <x:t xml:space="preserve">Consumer foreign exchange</x:t>
  </x:si>
  <x:si>
    <x:t xml:space="preserve">Consumer reported sales growth</x:t>
  </x:si>
  <x:si>
    <x:t xml:space="preserve">Flavor Solutions organic growth</x:t>
  </x:si>
  <x:si>
    <x:t xml:space="preserve">Flavor Solutions M&amp;A / consolidation</x:t>
  </x:si>
  <x:si>
    <x:t xml:space="preserve">Flavor Solutions FX translation</x:t>
  </x:si>
  <x:si>
    <x:t xml:space="preserve">Flavor Solutions reported growth</x:t>
  </x:si>
  <x:si>
    <x:t xml:space="preserve">Consumer revenue</x:t>
  </x:si>
  <x:si>
    <x:t xml:space="preserve">   Organic growth</x:t>
  </x:si>
  <x:si>
    <x:t xml:space="preserve">   Acquisition / scope</x:t>
  </x:si>
  <x:si>
    <x:t xml:space="preserve">   FX translation</x:t>
  </x:si>
  <x:si>
    <x:t xml:space="preserve">   Total reported Y/Y</x:t>
  </x:si>
  <x:si>
    <x:t xml:space="preserve">Flavor Solutions revenue</x:t>
  </x:si>
  <x:si>
    <x:t xml:space="preserve">Consolidated revenue</x:t>
  </x:si>
  <x:si>
    <x:t xml:space="preserve">Segment - Consumer</x:t>
  </x:si>
  <x:si>
    <x:t xml:space="preserve">Prior-year segment revenue</x:t>
  </x:si>
  <x:si>
    <x:t xml:space="preserve">Reported volume / product mix growth</x:t>
  </x:si>
  <x:si>
    <x:t xml:space="preserve">Reported realized pricing growth</x:t>
  </x:si>
  <x:si>
    <x:t xml:space="preserve">Organic growth from volume and price</x:t>
  </x:si>
  <x:si>
    <x:t xml:space="preserve">McCormick de Mexico / M&amp;A growth</x:t>
  </x:si>
  <x:si>
    <x:t xml:space="preserve">Currency translation growth</x:t>
  </x:si>
  <x:si>
    <x:t xml:space="preserve">Total comparable growth</x:t>
  </x:si>
  <x:si>
    <x:t xml:space="preserve">Organic incremental revenue</x:t>
  </x:si>
  <x:si>
    <x:t xml:space="preserve">M&amp;A incremental revenue</x:t>
  </x:si>
  <x:si>
    <x:t xml:space="preserve">FX incremental revenue</x:t>
  </x:si>
  <x:si>
    <x:t xml:space="preserve">Segment net sales</x:t>
  </x:si>
  <x:si>
    <x:t xml:space="preserve">   $ Q/Q</x:t>
  </x:si>
  <x:si>
    <x:t xml:space="preserve">   % of consolidated sales</x:t>
  </x:si>
  <x:si>
    <x:t xml:space="preserve">Segment cost of sales</x:t>
  </x:si>
  <x:si>
    <x:t xml:space="preserve">Segment gross margin</x:t>
  </x:si>
  <x:si>
    <x:t xml:space="preserve">Segment gross profit</x:t>
  </x:si>
  <x:si>
    <x:t xml:space="preserve">Segment SG&amp;A (excl. charges)</x:t>
  </x:si>
  <x:si>
    <x:t xml:space="preserve">Segment operating profit ex charges</x:t>
  </x:si>
  <x:si>
    <x:t xml:space="preserve">   Operating margin</x:t>
  </x:si>
  <x:si>
    <x:t xml:space="preserve">   Operating profit % Y/Y</x:t>
  </x:si>
  <x:si>
    <x:t xml:space="preserve">   Pricing change (bps)</x:t>
  </x:si>
  <x:si>
    <x:t xml:space="preserve">   Volume/mix change (bps)</x:t>
  </x:si>
  <x:si>
    <x:t xml:space="preserve">   Acquisition change (bps)</x:t>
  </x:si>
  <x:si>
    <x:t xml:space="preserve">   FX change (bps)</x:t>
  </x:si>
  <x:si>
    <x:t xml:space="preserve">   Gross margin change (bps)</x:t>
  </x:si>
  <x:si>
    <x:t xml:space="preserve">   Operating margin change (bps)</x:t>
  </x:si>
  <x:si>
    <x:t xml:space="preserve">No unit/customer counts disclosed</x:t>
  </x:si>
  <x:si>
    <x:t xml:space="preserve">No customer/unit roll-forward disclosed in 10-Q; not invented.</x:t>
  </x:si>
  <x:si>
    <x:t xml:space="preserve">Product category sales not disclosed</x:t>
  </x:si>
  <x:si>
    <x:t xml:space="preserve">Issuer reports products qualitatively but does not disclose product-line dollars.</x:t>
  </x:si>
  <x:si>
    <x:t xml:space="preserve">Americas / EMEA / APAC total in Geo</x:t>
  </x:si>
  <x:si>
    <x:t xml:space="preserve">See Geo!C10:H15; issuer does not disclose segment-by-region dollar table.</x:t>
  </x:si>
  <x:si>
    <x:t xml:space="preserve">Volume proxy (base index = 100)</x:t>
  </x:si>
  <x:si>
    <x:t xml:space="preserve">   Volume proxy % Y/Y</x:t>
  </x:si>
  <x:si>
    <x:t xml:space="preserve">   Volume proxy $ Q/Q</x:t>
  </x:si>
  <x:si>
    <x:t xml:space="preserve">Realized price proxy (base = 100)</x:t>
  </x:si>
  <x:si>
    <x:t xml:space="preserve">   Realized price change (bps)</x:t>
  </x:si>
  <x:si>
    <x:t xml:space="preserve">   Realized price $ Q/Q</x:t>
  </x:si>
  <x:si>
    <x:t xml:space="preserve">Volume / mix growth rate</x:t>
  </x:si>
  <x:si>
    <x:t xml:space="preserve">   Y/Y rate change (bps)</x:t>
  </x:si>
  <x:si>
    <x:t xml:space="preserve">   Sequential rate change (bps)</x:t>
  </x:si>
  <x:si>
    <x:t xml:space="preserve">Realized pricing growth rate</x:t>
  </x:si>
  <x:si>
    <x:t xml:space="preserve">Acquisition / scope growth rate</x:t>
  </x:si>
  <x:si>
    <x:t xml:space="preserve">Currency growth rate</x:t>
  </x:si>
  <x:si>
    <x:t xml:space="preserve">Volume index (100 base)</x:t>
  </x:si>
  <x:si>
    <x:t xml:space="preserve">   Y/Y index %</x:t>
  </x:si>
  <x:si>
    <x:t xml:space="preserve">   Sequential absolute change</x:t>
  </x:si>
  <x:si>
    <x:t xml:space="preserve">Realized price index (100 base)</x:t>
  </x:si>
  <x:si>
    <x:t xml:space="preserve">Gross profit margin</x:t>
  </x:si>
  <x:si>
    <x:t xml:space="preserve">Year-ago segment gross margins were not separately disclosed for 3Q25; YoY bps unavailable, not imputed.</x:t>
  </x:si>
  <x:si>
    <x:t xml:space="preserve">3Q25/4Q25 segment gross margin dollars not in checked SEC segment tables; sequential to blank periods unavailable.</x:t>
  </x:si>
  <x:si>
    <x:t xml:space="preserve">Adjusted operating margin</x:t>
  </x:si>
  <x:si>
    <x:t xml:space="preserve">Adjusted operating profit</x:t>
  </x:si>
  <x:si>
    <x:t xml:space="preserve">   Y/Y profit %</x:t>
  </x:si>
  <x:si>
    <x:t xml:space="preserve">Segment - Flavor Solutions</x:t>
  </x:si>
  <x:si>
    <x:t xml:space="preserve">Income Statement</x:t>
  </x:si>
  <x:si>
    <x:t xml:space="preserve">Net sales</x:t>
  </x:si>
  <x:si>
    <x:t xml:space="preserve">Cost of goods sold</x:t>
  </x:si>
  <x:si>
    <x:t xml:space="preserve">Gross profit</x:t>
  </x:si>
  <x:si>
    <x:t xml:space="preserve">   Gross profit margin</x:t>
  </x:si>
  <x:si>
    <x:t xml:space="preserve">SG&amp;A expense</x:t>
  </x:si>
  <x:si>
    <x:t xml:space="preserve">   SG&amp;A / sales</x:t>
  </x:si>
  <x:si>
    <x:t xml:space="preserve">Adjusted operating income ex charges</x:t>
  </x:si>
  <x:si>
    <x:t xml:space="preserve">Special charges incl. inventory step-up</x:t>
  </x:si>
  <x:si>
    <x:t xml:space="preserve">GAAP operating income</x:t>
  </x:si>
  <x:si>
    <x:t xml:space="preserve">Interest expense incl transaction costs</x:t>
  </x:si>
  <x:si>
    <x:t xml:space="preserve">   Transaction-related interest component</x:t>
  </x:si>
  <x:si>
    <x:t xml:space="preserve">Other income, net</x:t>
  </x:si>
  <x:si>
    <x:t xml:space="preserve">Pre-tax consolidated income</x:t>
  </x:si>
  <x:si>
    <x:t xml:space="preserve">Effective tax rate</x:t>
  </x:si>
  <x:si>
    <x:t xml:space="preserve">Income tax expense</x:t>
  </x:si>
  <x:si>
    <x:t xml:space="preserve">Net income from consolidated operations</x:t>
  </x:si>
  <x:si>
    <x:t xml:space="preserve">Income from unconsolidated operations</x:t>
  </x:si>
  <x:si>
    <x:t xml:space="preserve">Less: noncontrolling interests</x:t>
  </x:si>
  <x:si>
    <x:t xml:space="preserve">GAAP parent net income</x:t>
  </x:si>
  <x:si>
    <x:t xml:space="preserve">GAAP diluted EPS (USD/common)</x:t>
  </x:si>
  <x:si>
    <x:t xml:space="preserve">After-tax operating special charges</x:t>
  </x:si>
  <x:si>
    <x:t xml:space="preserve">Forecast $17m special operating charges after $24% tax shield; prior actual sourced issuer reconciliation.</x:t>
  </x:si>
  <x:si>
    <x:t xml:space="preserve">After-tax transaction interest adjustment</x:t>
  </x:si>
  <x:si>
    <x:t xml:space="preserve">2Q26 issuer discloses $5.2m aftertax transaction financing costs included in $65.8m total; other historical financing split unavailable.</x:t>
  </x:si>
  <x:si>
    <x:t xml:space="preserve">Remove one-off Mexico remeasurement gain</x:t>
  </x:si>
  <x:si>
    <x:t xml:space="preserve">1Q26 Mexico noncash gain ($866.8m) removed; Q3 forecast assumes no recurrence.</x:t>
  </x:si>
  <x:si>
    <x:t xml:space="preserve">Normalized parent net income</x:t>
  </x:si>
  <x:si>
    <x:t xml:space="preserve">Normalized diluted EPS (USD/common)</x:t>
  </x:si>
  <x:si>
    <x:t xml:space="preserve">Weighted-average basic shares</x:t>
  </x:si>
  <x:si>
    <x:t xml:space="preserve">Weighted-average diluted shares</x:t>
  </x:si>
  <x:si>
    <x:t xml:space="preserve">EPS LESS GAAP NI / diluted shares</x:t>
  </x:si>
  <x:si>
    <x:t xml:space="preserve">Net sales % Y/Y</x:t>
  </x:si>
  <x:si>
    <x:t xml:space="preserve">   GAAP operating margin</x:t>
  </x:si>
  <x:si>
    <x:t xml:space="preserve">   Adjusted operating margin</x:t>
  </x:si>
  <x:si>
    <x:t xml:space="preserve">   Normalized EPS % Y/Y</x:t>
  </x:si>
  <x:si>
    <x:t xml:space="preserve">   GAAP EPS % Y/Y</x:t>
  </x:si>
  <x:si>
    <x:t xml:space="preserve">FY25 cost of sales = constituent quarters</x:t>
  </x:si>
  <x:si>
    <x:t xml:space="preserve">FY25 gross profit = constituent quarters</x:t>
  </x:si>
  <x:si>
    <x:t xml:space="preserve">Forecast other one-off gain, aftertax</x:t>
  </x:si>
  <x:si>
    <x:t xml:space="preserve">Balance Sheet</x:t>
  </x:si>
  <x:si>
    <x:t xml:space="preserve">Cash and cash equivalents</x:t>
  </x:si>
  <x:si>
    <x:t xml:space="preserve">Trade accounts receivable</x:t>
  </x:si>
  <x:si>
    <x:t xml:space="preserve">Finished inventory</x:t>
  </x:si>
  <x:si>
    <x:t xml:space="preserve">Raw materials and work-in-process</x:t>
  </x:si>
  <x:si>
    <x:t xml:space="preserve">Total inventories</x:t>
  </x:si>
  <x:si>
    <x:t xml:space="preserve">Prepaid / other current assets (forecast plug)</x:t>
  </x:si>
  <x:si>
    <x:t xml:space="preserve">Forecast prepaid / other current assets is the explicit balance-sheet plug; not a reported issuer figure.</x:t>
  </x:si>
  <x:si>
    <x:t xml:space="preserve">Total current assets</x:t>
  </x:si>
  <x:si>
    <x:t xml:space="preserve">Property, plant and equipment, net</x:t>
  </x:si>
  <x:si>
    <x:t xml:space="preserve">Goodwill</x:t>
  </x:si>
  <x:si>
    <x:t xml:space="preserve">Intangible assets, net</x:t>
  </x:si>
  <x:si>
    <x:t xml:space="preserve">Other long-term assets</x:t>
  </x:si>
  <x:si>
    <x:t xml:space="preserve">TOTAL ASSETS</x:t>
  </x:si>
  <x:si>
    <x:t xml:space="preserve">Short-term borrowings</x:t>
  </x:si>
  <x:si>
    <x:t xml:space="preserve">Current portion long-term debt</x:t>
  </x:si>
  <x:si>
    <x:t xml:space="preserve">Accounts payable</x:t>
  </x:si>
  <x:si>
    <x:t xml:space="preserve">Other accrued liabilities</x:t>
  </x:si>
  <x:si>
    <x:t xml:space="preserve">Total current liabilities</x:t>
  </x:si>
  <x:si>
    <x:t xml:space="preserve">Long-term debt</x:t>
  </x:si>
  <x:si>
    <x:t xml:space="preserve">Deferred tax liabilities</x:t>
  </x:si>
  <x:si>
    <x:t xml:space="preserve">Other long-term liabilities</x:t>
  </x:si>
  <x:si>
    <x:t xml:space="preserve">TOTAL LIABILITIES</x:t>
  </x:si>
  <x:si>
    <x:t xml:space="preserve">Total shareholders equity incl NCI</x:t>
  </x:si>
  <x:si>
    <x:t xml:space="preserve">ASSETS - LIABILITIES - EQUITY</x:t>
  </x:si>
  <x:si>
    <x:t xml:space="preserve">   Net debt (short + long - cash)</x:t>
  </x:si>
  <x:si>
    <x:t xml:space="preserve">   Cash sequential change</x:t>
  </x:si>
  <x:si>
    <x:t xml:space="preserve">   Current ratio</x:t>
  </x:si>
  <x:si>
    <x:t xml:space="preserve">Assumption: trade receivables Δ</x:t>
  </x:si>
  <x:si>
    <x:t xml:space="preserve">Assumption: finished inventory Δ</x:t>
  </x:si>
  <x:si>
    <x:t xml:space="preserve">Assumption: raw and WIP Δ</x:t>
  </x:si>
  <x:si>
    <x:t xml:space="preserve">Assumption: property plant Δ</x:t>
  </x:si>
  <x:si>
    <x:t xml:space="preserve">Assumption: intangible amortization Δ</x:t>
  </x:si>
  <x:si>
    <x:t xml:space="preserve">Assumption: other LT assets Δ</x:t>
  </x:si>
  <x:si>
    <x:t xml:space="preserve">Assumption: trade payable Δ</x:t>
  </x:si>
  <x:si>
    <x:t xml:space="preserve">Assumption: accrued liabilities Δ</x:t>
  </x:si>
  <x:si>
    <x:t xml:space="preserve">Assumption: long-term debt Δ</x:t>
  </x:si>
  <x:si>
    <x:t xml:space="preserve">Cash Flow Statement</x:t>
  </x:si>
  <x:si>
    <x:t xml:space="preserve">Operating cash flow</x:t>
  </x:si>
  <x:si>
    <x:t xml:space="preserve">Capital expenditures / software</x:t>
  </x:si>
  <x:si>
    <x:t xml:space="preserve">Acquisitions, cash</x:t>
  </x:si>
  <x:si>
    <x:t xml:space="preserve">Other investing</x:t>
  </x:si>
  <x:si>
    <x:t xml:space="preserve">Investing cash flow</x:t>
  </x:si>
  <x:si>
    <x:t xml:space="preserve">Net debt issuance (repayment)</x:t>
  </x:si>
  <x:si>
    <x:t xml:space="preserve">Share repurchases</x:t>
  </x:si>
  <x:si>
    <x:t xml:space="preserve">Option exercise proceeds</x:t>
  </x:si>
  <x:si>
    <x:t xml:space="preserve">Dividends paid</x:t>
  </x:si>
  <x:si>
    <x:t xml:space="preserve">Other financing net</x:t>
  </x:si>
  <x:si>
    <x:t xml:space="preserve">Financing cash flow</x:t>
  </x:si>
  <x:si>
    <x:t xml:space="preserve">Currency effect on cash</x:t>
  </x:si>
  <x:si>
    <x:t xml:space="preserve">Change in cash incl. FX</x:t>
  </x:si>
  <x:si>
    <x:t xml:space="preserve">Opening cash</x:t>
  </x:si>
  <x:si>
    <x:t xml:space="preserve">Closing cash</x:t>
  </x:si>
  <x:si>
    <x:t xml:space="preserve">CASH VS BALANCE SHEET CHECK</x:t>
  </x:si>
  <x:si>
    <x:t xml:space="preserve">   Operating cash flow % Y/Y</x:t>
  </x:si>
  <x:si>
    <x:t xml:space="preserve">   Capex / revenue</x:t>
  </x:si>
  <x:si>
    <x:t xml:space="preserve">   Operating cash flow sequential $</x:t>
  </x:si>
  <x:si>
    <x:t xml:space="preserve">Source quarter CF is derived from YTD</x:t>
  </x:si>
  <x:si>
    <x:t xml:space="preserve">Quarter cash flow = cumulative annual/YTD issuer reports less preceding quarter YTD; fiscal FY25 has 12-month scope.</x:t>
  </x:si>
  <x:si>
    <x:t xml:space="preserve">Annual FY cash coverage independent</x:t>
  </x:si>
  <x:si>
    <x:t xml:space="preserve">Q3 2025 CFO $258.8 / investing ($67.0) / financing ($235.4) / FX $14.4 = cash decline $29.2.</x:t>
  </x:si>
  <x:si>
    <x:t xml:space="preserve">Geo</x:t>
  </x:si>
  <x:si>
    <x:t xml:space="preserve">Europe, Middle East and Africa</x:t>
  </x:si>
  <x:si>
    <x:t xml:space="preserve">Asia/Pacific revenue</x:t>
  </x:si>
  <x:si>
    <x:t xml:space="preserve">Geographic net sales</x:t>
  </x:si>
  <x:si>
    <x:t xml:space="preserve">GEO REVENUE LESS STATEMENT</x:t>
  </x:si>
  <x:si>
    <x:t xml:space="preserve">   Americas % total</x:t>
  </x:si>
  <x:si>
    <x:t xml:space="preserve">   EMEA % total</x:t>
  </x:si>
  <x:si>
    <x:t xml:space="preserve">   APAC % total</x:t>
  </x:si>
  <x:si>
    <x:t xml:space="preserve">   Americas % Y/Y</x:t>
  </x:si>
  <x:si>
    <x:t xml:space="preserve">   EMEA % Y/Y</x:t>
  </x:si>
  <x:si>
    <x:t xml:space="preserve">   APAC % Y/Y</x:t>
  </x:si>
  <x:si>
    <x:t xml:space="preserve">   Geographic FX (reported)</x:t>
  </x:si>
  <x:si>
    <x:t xml:space="preserve">Annual FY25 revenue of 39% from non-US operations. Geographic regions are not country totals.</x:t>
  </x:si>
  <x:si>
    <x:t xml:space="preserve">   Geographic organic (reported)</x:t>
  </x:si>
  <x:si>
    <x:t xml:space="preserve">Issuer does not disclose forecast segment-region revenue dollars; allocate using 2Q26 region mix.</x:t>
  </x:si>
  <x:si>
    <x:t xml:space="preserve">Issuer discloses regional total sales but not separate aggregate region-only organic, acquisition and FX bridge; unavailable rather than assumed zero.</x:t>
  </x:si>
  <x:si>
    <x:t xml:space="preserve">   Organic growth — unavailable</x:t>
  </x:si>
  <x:si>
    <x:t xml:space="preserve">Unavailable</x:t>
  </x:si>
  <x:si>
    <x:t xml:space="preserve">   M&amp;A / scope — unavailable</x:t>
  </x:si>
  <x:si>
    <x:t xml:space="preserve">   FX impact — unavailable</x:t>
  </x:si>
  <x:si>
    <x:t xml:space="preserve">   Total Y/Y growth</x:t>
  </x:si>
  <x:si>
    <x:t xml:space="preserve">Share Count</x:t>
  </x:si>
  <x:si>
    <x:t xml:space="preserve">Weighted basic shares (millions)</x:t>
  </x:si>
  <x:si>
    <x:t xml:space="preserve">Incremental dilution (millions)</x:t>
  </x:si>
  <x:si>
    <x:t xml:space="preserve">Weighted diluted shares</x:t>
  </x:si>
  <x:si>
    <x:t xml:space="preserve">Share repurchases, cash ($m)</x:t>
  </x:si>
  <x:si>
    <x:t xml:space="preserve">Option exercise proceeds ($m)</x:t>
  </x:si>
  <x:si>
    <x:t xml:space="preserve">Diluted shares used for EPS</x:t>
  </x:si>
  <x:si>
    <x:t xml:space="preserve">   Basic shares % Y/Y</x:t>
  </x:si>
  <x:si>
    <x:t xml:space="preserve">   Diluted shares % Y/Y</x:t>
  </x:si>
  <x:si>
    <x:t xml:space="preserve">   Basic shares sequential change</x:t>
  </x:si>
  <x:si>
    <x:t xml:space="preserve">   Diluted shares sequential change</x:t>
  </x:si>
  <x:si>
    <x:t xml:space="preserve">Forecast basic share change</x:t>
  </x:si>
  <x:si>
    <x:t xml:space="preserve">   Repurchase / issuance mix</x:t>
  </x:si>
  <x:si>
    <x:t xml:space="preserve">Voting and non-voting common</x:t>
  </x:si>
  <x:si>
    <x:t xml:space="preserve">NYSE:MKC nonvoting and MKC.V voting listed; per-common-share EPS is same reported basis.</x:t>
  </x:si>
  <x:si>
    <x:t xml:space="preserve">Common-share EPS basis, USD</x:t>
  </x:si>
  <x:si>
    <x:t xml:space="preserve">Unilever transaction not closed as of cutoff: no transaction shares issued.</x:t>
  </x:si>
  <x:si>
    <x:t xml:space="preserve">Guidance</x:t>
  </x:si>
  <x:si>
    <x:t xml:space="preserve">Date</x:t>
  </x:si>
  <x:si>
    <x:t xml:space="preserve">Metric</x:t>
  </x:si>
  <x:si>
    <x:t xml:space="preserve">Low</x:t>
  </x:si>
  <x:si>
    <x:t xml:space="preserve">High</x:t>
  </x:si>
  <x:si>
    <x:t xml:space="preserve">Midpoint</x:t>
  </x:si>
  <x:si>
    <x:t xml:space="preserve">Actual</x:t>
  </x:si>
  <x:si>
    <x:t xml:space="preserve">Beat / miss</x:t>
  </x:si>
  <x:si>
    <x:t xml:space="preserve">FY2026</x:t>
  </x:si>
  <x:si>
    <x:t xml:space="preserve">Sales growth, reported</x:t>
  </x:si>
  <x:si>
    <x:t xml:space="preserve">January and June full-year outlook; not a quarterly revenue or EPS guide.</x:t>
  </x:si>
  <x:si>
    <x:t xml:space="preserve">June 25 reaffirmed after Q2; September 9 management maintained FY2026 outlook.</x:t>
  </x:si>
  <x:si>
    <x:t xml:space="preserve">Sales growth, constant FX</x:t>
  </x:si>
  <x:si>
    <x:t xml:space="preserve">Constant-currency FY growth 12–16%; excludes expected 1% currency benefit.</x:t>
  </x:si>
  <x:si>
    <x:t xml:space="preserve">Organic sales growth</x:t>
  </x:si>
  <x:si>
    <x:t xml:space="preserve">Mexico acquisition contribution</x:t>
  </x:si>
  <x:si>
    <x:t xml:space="preserve">Adjusted operating income growth</x:t>
  </x:si>
  <x:si>
    <x:t xml:space="preserve">Adjusted diluted EPS, USD</x:t>
  </x:si>
  <x:si>
    <x:t xml:space="preserve">Gross margin expansion, bps</x:t>
  </x:si>
  <x:si>
    <x:t xml:space="preserve">Adjusted effective tax rate</x:t>
  </x:si>
  <x:si>
    <x:t xml:space="preserve">FY2025</x:t>
  </x:si>
  <x:si>
    <x:t xml:space="preserve">Adjusted EPS guidance</x:t>
  </x:si>
  <x:si>
    <x:t xml:space="preserve">Sources</x:t>
  </x:si>
  <x:si>
    <x:t xml:space="preserve">Source ID</x:t>
  </x:si>
  <x:si>
    <x:t xml:space="preserve">Publication date</x:t>
  </x:si>
  <x:si>
    <x:t xml:space="preserve">Publisher</x:t>
  </x:si>
  <x:si>
    <x:t xml:space="preserve">Feeds</x:t>
  </x:si>
  <x:si>
    <x:t xml:space="preserve">URL / filename</x:t>
  </x:si>
  <x:si>
    <x:t xml:space="preserve">I1</x:t>
  </x:si>
  <x:si>
    <x:t xml:space="preserve">S&amp;P Capital IQ</x:t>
  </x:si>
  <x:si>
    <x:t xml:space="preserve">Inputs!B90:D150</x:t>
  </x:si>
  <x:si>
    <x:t xml:space="preserve">MKC_consensus.json</x:t>
  </x:si>
  <x:si>
    <x:t xml:space="preserve">I2</x:t>
  </x:si>
  <x:si>
    <x:t xml:space="preserve">Inputs!B140:J145</x:t>
  </x:si>
  <x:si>
    <x:t xml:space="preserve">MKC_history.csv</x:t>
  </x:si>
  <x:si>
    <x:t xml:space="preserve">S1</x:t>
  </x:si>
  <x:si>
    <x:t xml:space="preserve">SEC issuer 10-Q</x:t>
  </x:si>
  <x:si>
    <x:t xml:space="preserve">3Q25 statements, segment / geographic</x:t>
  </x:si>
  <x:si>
    <x:t xml:space="preserve">https://www.sec.gov/Archives/edgar/data/63754/000006375425000065/mkc-20250831.htm</x:t>
  </x:si>
  <x:si>
    <x:t xml:space="preserve">S2</x:t>
  </x:si>
  <x:si>
    <x:t xml:space="preserve">SEC issuer 10-K</x:t>
  </x:si>
  <x:si>
    <x:t xml:space="preserve">FY25 statements and 4Q25 bridge</x:t>
  </x:si>
  <x:si>
    <x:t xml:space="preserve">https://www.sec.gov/Archives/edgar/data/63754/000006375426000037/mkc-20251130.htm</x:t>
  </x:si>
  <x:si>
    <x:t xml:space="preserve">S3</x:t>
  </x:si>
  <x:si>
    <x:t xml:space="preserve">SEC issuer 8-K exhibit</x:t>
  </x:si>
  <x:si>
    <x:t xml:space="preserve">4Q25 standalone net sales, adjusted EPS</x:t>
  </x:si>
  <x:si>
    <x:t xml:space="preserve">https://www.sec.gov/Archives/edgar/data/63754/000006375426000035/mccormickreportsstrong20.htm</x:t>
  </x:si>
  <x:si>
    <x:t xml:space="preserve">S4</x:t>
  </x:si>
  <x:si>
    <x:t xml:space="preserve">1Q26 IS, BS, CF, segments, Geo</x:t>
  </x:si>
  <x:si>
    <x:t xml:space="preserve">https://www.sec.gov/Archives/edgar/data/63754/000006375426000192/mkc-20260228.htm</x:t>
  </x:si>
  <x:si>
    <x:t xml:space="preserve">S5</x:t>
  </x:si>
  <x:si>
    <x:t xml:space="preserve">2Q26 IS, BS, CF, segments, Geo</x:t>
  </x:si>
  <x:si>
    <x:t xml:space="preserve">https://www.sec.gov/Archives/edgar/data/63754/000006375426000274/mkc-20260531.htm</x:t>
  </x:si>
  <x:si>
    <x:t xml:space="preserve">S6</x:t>
  </x:si>
  <x:si>
    <x:t xml:space="preserve">SEC issuer earnings release</x:t>
  </x:si>
  <x:si>
    <x:t xml:space="preserve">FY2026 guidance, Q2 drivers, adjusted bridge</x:t>
  </x:si>
  <x:si>
    <x:t xml:space="preserve">https://www.sec.gov/Archives/edgar/data/63754/000006375426000270/mkcreportsstrongsecondqu.htm</x:t>
  </x:si>
  <x:si>
    <x:t xml:space="preserve">S7</x:t>
  </x:si>
  <x:si>
    <x:t xml:space="preserve">Company Barclays event</x:t>
  </x:si>
  <x:si>
    <x:t xml:space="preserve">U.S. volumes soft; quarter shipments track consumption</x:t>
  </x:si>
  <x:si>
    <x:t xml:space="preserve">https://stockanalysis.com/stocks/mkc/transcripts/737705-barclays-19th-annual-global-consumer-conference/</x:t>
  </x:si>
  <x:si>
    <x:t xml:space="preserve">S8</x:t>
  </x:si>
  <x:si>
    <x:t xml:space="preserve">Zacks syndicated</x:t>
  </x:si>
  <x:si>
    <x:t xml:space="preserve">Negative Earnings ESP −1.97%; lower recent estimate</x:t>
  </x:si>
  <x:si>
    <x:t xml:space="preserve">https://finance.yahoo.com/markets/stocks/articles/earnings-preview-mccormick-mkc-q3-130002870.html</x:t>
  </x:si>
  <x:si>
    <x:t xml:space="preserve">S9</x:t>
  </x:si>
  <x:si>
    <x:t xml:space="preserve">Flavor 794.87 / Consumer ~1180; operating profit previews</x:t>
  </x:si>
  <x:si>
    <x:t xml:space="preserve">https://finance.yahoo.com/markets/stocks/articles/unveiling-mccormick-mkc-q3-outlook-121502427.html</x:t>
  </x:si>
  <x:si>
    <x:t xml:space="preserve">S10</x:t>
  </x:si>
  <x:si>
    <x:t xml:space="preserve">General Mills 10-Q</x:t>
  </x:si>
  <x:si>
    <x:t xml:space="preserve">Peer industry volumes; weak retail demand</x:t>
  </x:si>
  <x:si>
    <x:t xml:space="preserve">https://www.publicnow.com/view/72CFF43778D9D9D85B11C52E765AF1C9F60F2659</x:t>
  </x:si>
  <x:si>
    <x:t xml:space="preserve">S11</x:t>
  </x:si>
  <x:si>
    <x:t xml:space="preserve">TotalMarketCap / Nasdaq</x:t>
  </x:si>
  <x:si>
    <x:t xml:space="preserve">MKC capitalization ~$12.856bn</x:t>
  </x:si>
  <x:si>
    <x:t xml:space="preserve">https://totalmarketcap.com/company/mccormick-mkc</x:t>
  </x:si>
  <x:si>
    <x:t xml:space="preserve">S12</x:t>
  </x:si>
  <x:si>
    <x:t xml:space="preserve">Closelook</x:t>
  </x:si>
  <x:si>
    <x:t xml:space="preserve">S&amp;P 500 constituent confirmation</x:t>
  </x:si>
  <x:si>
    <x:t xml:space="preserve">https://closelook.net/indices/stock/mkc/</x:t>
  </x:si>
  <x:si>
    <x:t xml:space="preserve">S13</x:t>
  </x:si>
  <x:si>
    <x:t xml:space="preserve">Company 3Q26 calendar</x:t>
  </x:si>
  <x:si>
    <x:t xml:space="preserve">Scheduled Oct 1, 8am Eastern</x:t>
  </x:si>
  <x:si>
    <x:t xml:space="preserve">https://www.stocktitan.net/news/MKC/mc-cormick-company-to-report-2026-third-quarter-financial-results-on-df9hik8mx8bo.html</x:t>
  </x:si>
  <x:si>
    <x:t xml:space="preserve">Captured consensus date</x:t>
  </x:si>
  <x:si>
    <x:t xml:space="preserve">Consensus SHA256</x:t>
  </x:si>
  <x:si>
    <x:t xml:space="preserve">History SHA256</x:t>
  </x:si>
  <x:si>
    <x:t xml:space="preserve">Info cutoff</x:t>
  </x:si>
  <x:si>
    <x:t xml:space="preserve">Latest public quarter as of cutoff</x:t>
  </x:si>
  <x:si>
    <x:t xml:space="preserve">3Q26 actuals pre-release</x:t>
  </x:si>
  <x:si>
    <x:t xml:space="preserve">Not released (Oct 1 scheduled)</x:t>
  </x:si>
  <x:si>
    <x:t xml:space="preserve">Unavailable segment unit counts: Q2 2026 10-Q checked</x:t>
  </x:si>
  <x:si>
    <x:t xml:space="preserve">No unit/add/churn balances or per-unit ASP/ARPU; not fabricated.</x:t>
  </x:si>
  <x:si>
    <x:t xml:space="preserve">Unavailable separate product sales: FY25 10-K checked</x:t>
  </x:si>
  <x:si>
    <x:t xml:space="preserve">Consumer categories only qualitative; no dollar line split published.</x:t>
  </x:si>
  <x:si>
    <x:t xml:space="preserve">Unavailable segment-by-region dollars: Q2 2026 10-Q checked</x:t>
  </x:si>
  <x:si>
    <x:t xml:space="preserve">Only regional percentage growth by segment, not absolute segment-region dollars.</x:t>
  </x:si>
  <x:si>
    <x:t xml:space="preserve">Unavailable quarterly Q3 guidance: Jun 25 earnings release</x:t>
  </x:si>
  <x:si>
    <x:t xml:space="preserve">FY26 midpoint is reported on Guidance, not mislabeled as Q3 guidance.</x:t>
  </x:si>
  <x:si>
    <x:t xml:space="preserve">Cash-flow historical NI basis difference</x:t>
  </x:si>
  <x:si>
    <x:t xml:space="preserve">Q3 FY25 derived cash-flow consolidated net income 223.4 from 9M less comparative 6M differs by 2.1 from prior reported 225.5 parent net income because of noncontrolling-interest reporting basis; CFO/closing cash tie to filing.</x:t>
  </x:si>
  <x:si>
    <x:t xml:space="preserve">Forecast balance sheet limitation</x:t>
  </x:si>
  <x:si>
    <x:t xml:space="preserve">Balance Sheet!H15 is an explicit prepaid/current-asset balancing assumption; its zero check is arithmetic only, not independent evidence of 3Q balance-sheet forecast accuracy.</x:t>
  </x:si>
  <x:si>
    <x:t xml:space="preserve">No Q3 report released at cutoff</x:t>
  </x:si>
  <x:si>
    <x:t xml:space="preserve">Aug 31 issuer notice schedules results October 1 at 8am Eastern; no target-quarter actual used.</x:t>
  </x:si>
  <x:si>
    <x:t xml:space="preserve">Regional organic, FX and M&amp;A contribution: unavailable</x:t>
  </x:si>
  <x:si>
    <x:t xml:space="preserve">Checked May 2026 10-Q geographic totals and segment-by-region % changes; no aggregate regional organic / M&amp;A / FX dollar bridge is separately disclosed. Geo!H25:H27,H30:H32,H35:H37 label unavailable.</x:t>
  </x:si>
  <x:si>
    <x:t xml:space="preserve">Inputs</x:t>
  </x:si>
  <x:si>
    <x:t xml:space="preserve">9M FY25 YTD</x:t>
  </x:si>
  <x:si>
    <x:t xml:space="preserve">6M FY25 YTD</x:t>
  </x:si>
  <x:si>
    <x:t xml:space="preserve">6M FY26 YTD</x:t>
  </x:si>
  <x:si>
    <x:t xml:space="preserve">IS | Net sales</x:t>
  </x:si>
  <x:si>
    <x:t xml:space="preserve">IS | Cost of goods sold</x:t>
  </x:si>
  <x:si>
    <x:t xml:space="preserve">IS | Gross profit</x:t>
  </x:si>
  <x:si>
    <x:t xml:space="preserve">IS | Selling, general and administrative expense</x:t>
  </x:si>
  <x:si>
    <x:t xml:space="preserve">IS | Special charges</x:t>
  </x:si>
  <x:si>
    <x:t xml:space="preserve">IS | Operating income</x:t>
  </x:si>
  <x:si>
    <x:t xml:space="preserve">IS | Interest expense</x:t>
  </x:si>
  <x:si>
    <x:t xml:space="preserve">IS | Other income, net</x:t>
  </x:si>
  <x:si>
    <x:t xml:space="preserve">IS | Income from consolidated operations before income taxes</x:t>
  </x:si>
  <x:si>
    <x:t xml:space="preserve">IS | Income tax expense</x:t>
  </x:si>
  <x:si>
    <x:t xml:space="preserve">IS | Net income from consolidated operations</x:t>
  </x:si>
  <x:si>
    <x:t xml:space="preserve">IS | Income from unconsolidated operations</x:t>
  </x:si>
  <x:si>
    <x:t xml:space="preserve">IS | Net income</x:t>
  </x:si>
  <x:si>
    <x:t xml:space="preserve">IS | Non-controlling interest</x:t>
  </x:si>
  <x:si>
    <x:t xml:space="preserve">IS | Adjusted net income</x:t>
  </x:si>
  <x:si>
    <x:t xml:space="preserve">IS | After-tax special adjustments</x:t>
  </x:si>
  <x:si>
    <x:t xml:space="preserve">IS | Gain reversal</x:t>
  </x:si>
  <x:si>
    <x:t xml:space="preserve">IS | Segment Consumer revenue</x:t>
  </x:si>
  <x:si>
    <x:t xml:space="preserve">IS | Segment Flavor Solutions revenue</x:t>
  </x:si>
  <x:si>
    <x:t xml:space="preserve">IS | Consumer adjusted operating profit</x:t>
  </x:si>
  <x:si>
    <x:t xml:space="preserve">IS | Flavor adjusted operating profit</x:t>
  </x:si>
  <x:si>
    <x:t xml:space="preserve">IS | Basic shares</x:t>
  </x:si>
  <x:si>
    <x:t xml:space="preserve">IS | Diluted shares</x:t>
  </x:si>
  <x:si>
    <x:t xml:space="preserve">BS | Cash and cash equivalents</x:t>
  </x:si>
  <x:si>
    <x:t xml:space="preserve">BS | Trade accounts receivable, net of allowances</x:t>
  </x:si>
  <x:si>
    <x:t xml:space="preserve">BS | Finished products</x:t>
  </x:si>
  <x:si>
    <x:t xml:space="preserve">BS | Raw materials and work-in-process</x:t>
  </x:si>
  <x:si>
    <x:t xml:space="preserve">BS | Prepaid expenses and other current assets</x:t>
  </x:si>
  <x:si>
    <x:t xml:space="preserve">BS | Property, plant and equipment, net</x:t>
  </x:si>
  <x:si>
    <x:t xml:space="preserve">BS | Goodwill</x:t>
  </x:si>
  <x:si>
    <x:t xml:space="preserve">BS | Intangible assets, net</x:t>
  </x:si>
  <x:si>
    <x:t xml:space="preserve">BS | Other long-term assets</x:t>
  </x:si>
  <x:si>
    <x:t xml:space="preserve">BS | Total assets</x:t>
  </x:si>
  <x:si>
    <x:t xml:space="preserve">BS | Short-term borrowings</x:t>
  </x:si>
  <x:si>
    <x:t xml:space="preserve">BS | Current portion of long-term debt</x:t>
  </x:si>
  <x:si>
    <x:t xml:space="preserve">BS | Trade accounts payable</x:t>
  </x:si>
  <x:si>
    <x:t xml:space="preserve">BS | Other accrued liabilities</x:t>
  </x:si>
  <x:si>
    <x:t xml:space="preserve">BS | Long-term debt</x:t>
  </x:si>
  <x:si>
    <x:t xml:space="preserve">BS | Deferred taxes</x:t>
  </x:si>
  <x:si>
    <x:t xml:space="preserve">BS | Other long-term liabilities</x:t>
  </x:si>
  <x:si>
    <x:t xml:space="preserve">BS | Total liabilities</x:t>
  </x:si>
  <x:si>
    <x:t xml:space="preserve">BS | Total shareholders’ equity</x:t>
  </x:si>
  <x:si>
    <x:t xml:space="preserve">CF | Net income</x:t>
  </x:si>
  <x:si>
    <x:t xml:space="preserve">CF | Depreciation and amortization</x:t>
  </x:si>
  <x:si>
    <x:t xml:space="preserve">CF | Stock-based compensation</x:t>
  </x:si>
  <x:si>
    <x:t xml:space="preserve">CF | Deferred income tax benefit</x:t>
  </x:si>
  <x:si>
    <x:t xml:space="preserve">CF | Income from unconsolidated operations</x:t>
  </x:si>
  <x:si>
    <x:t xml:space="preserve">CF | Trade accounts receivable</x:t>
  </x:si>
  <x:si>
    <x:t xml:space="preserve">CF | Inventories</x:t>
  </x:si>
  <x:si>
    <x:t xml:space="preserve">CF | Trade accounts payable</x:t>
  </x:si>
  <x:si>
    <x:t xml:space="preserve">CF | Other assets and liabilities</x:t>
  </x:si>
  <x:si>
    <x:t xml:space="preserve">CF | Net cash flow provided by operating activities</x:t>
  </x:si>
  <x:si>
    <x:t xml:space="preserve">CF | Capital expenditures (including software)</x:t>
  </x:si>
  <x:si>
    <x:t xml:space="preserve">CF | Net cash flow used in investing activities</x:t>
  </x:si>
  <x:si>
    <x:t xml:space="preserve">CF | Long-term debt repayments</x:t>
  </x:si>
  <x:si>
    <x:t xml:space="preserve">CF | Proceeds from exercised stock options</x:t>
  </x:si>
  <x:si>
    <x:t xml:space="preserve">CF | Taxes withheld and paid on employee stock awards</x:t>
  </x:si>
  <x:si>
    <x:t xml:space="preserve">CF | Common stock acquired by purchase</x:t>
  </x:si>
  <x:si>
    <x:t xml:space="preserve">CF | Dividends paid</x:t>
  </x:si>
  <x:si>
    <x:t xml:space="preserve">CF | Other financing activities</x:t>
  </x:si>
  <x:si>
    <x:t xml:space="preserve">CF | Effect of exchange rate changes on cash and cash equivalents</x:t>
  </x:si>
  <x:si>
    <x:t xml:space="preserve">Geo | Americas</x:t>
  </x:si>
  <x:si>
    <x:t xml:space="preserve">Geo | EMEA</x:t>
  </x:si>
  <x:si>
    <x:t xml:space="preserve">Geo | APAC</x:t>
  </x:si>
  <x:si>
    <x:t xml:space="preserve">CF | Net cash flow used in financing activities</x:t>
  </x:si>
  <x:si>
    <x:t xml:space="preserve">CF | Dividends from unconsolidated affiliates</x:t>
  </x:si>
  <x:si>
    <x:t xml:space="preserve">CF | Short-term borrowings (repayments), net</x:t>
  </x:si>
  <x:si>
    <x:t xml:space="preserve">CF | Acquisition of business</x:t>
  </x:si>
  <x:si>
    <x:t xml:space="preserve">CF | Long-term debt borrowings</x:t>
  </x:si>
  <x:si>
    <x:t xml:space="preserve">CF | Other investing activities</x:t>
  </x:si>
  <x:si>
    <x:t xml:space="preserve">Consumer prior-year net sales</x:t>
  </x:si>
  <x:si>
    <x:t xml:space="preserve">Flavor prior-year net sales</x:t>
  </x:si>
  <x:si>
    <x:t xml:space="preserve">CapIQ full summary (excluding malformed target prices)</x:t>
  </x:si>
  <x:si>
    <x:t xml:space="preserve">Value</x:t>
  </x:si>
  <x:si>
    <x:t xml:space="preserve">Source</x:t>
  </x:si>
  <x:si>
    <x:t xml:space="preserve">ticker</x:t>
  </x:si>
  <x:si>
    <x:t xml:space="preserve">MKC</x:t>
  </x:si>
  <x:si>
    <x:t xml:space="preserve">MKC_consensus.json / summary_row.ticker</x:t>
  </x:si>
  <x:si>
    <x:t xml:space="preserve">company</x:t>
  </x:si>
  <x:si>
    <x:t xml:space="preserve">MKC_consensus.json / summary_row.company</x:t>
  </x:si>
  <x:si>
    <x:t xml:space="preserve">exchange_ticker</x:t>
  </x:si>
  <x:si>
    <x:t xml:space="preserve">NYSE:MKC</x:t>
  </x:si>
  <x:si>
    <x:t xml:space="preserve">MKC_consensus.json / summary_row.exchange_ticker</x:t>
  </x:si>
  <x:si>
    <x:t xml:space="preserve">capiq_company_id</x:t>
  </x:si>
  <x:si>
    <x:t xml:space="preserve">MKC_consensus.json / summary_row.capiq_company_id</x:t>
  </x:si>
  <x:si>
    <x:t xml:space="preserve">analyst_count</x:t>
  </x:si>
  <x:si>
    <x:t xml:space="preserve">MKC_consensus.json / summary_row.analyst_count</x:t>
  </x:si>
  <x:si>
    <x:t xml:space="preserve">fiscal_year_end</x:t>
  </x:si>
  <x:si>
    <x:t xml:space="preserve">Nov-30</x:t>
  </x:si>
  <x:si>
    <x:t xml:space="preserve">MKC_consensus.json / summary_row.fiscal_year_end</x:t>
  </x:si>
  <x:si>
    <x:t xml:space="preserve">forward_quarter_label</x:t>
  </x:si>
  <x:si>
    <x:t xml:space="preserve">FQ3 2026 - Aug 2026</x:t>
  </x:si>
  <x:si>
    <x:t xml:space="preserve">MKC_consensus.json / summary_row.forward_quarter_label</x:t>
  </x:si>
  <x:si>
    <x:t xml:space="preserve">period_end_date</x:t>
  </x:si>
  <x:si>
    <x:t xml:space="preserve">MKC_consensus.json / summary_row.period_end_date</x:t>
  </x:si>
  <x:si>
    <x:t xml:space="preserve">expected_report_date</x:t>
  </x:si>
  <x:si>
    <x:t xml:space="preserve">MKC_consensus.json / summary_row.expected_report_date</x:t>
  </x:si>
  <x:si>
    <x:t xml:space="preserve">eps_normalized_mean</x:t>
  </x:si>
  <x:si>
    <x:t xml:space="preserve">MKC_consensus.json / summary_row.eps_normalized_mean</x:t>
  </x:si>
  <x:si>
    <x:t xml:space="preserve">eps_normalized_median</x:t>
  </x:si>
  <x:si>
    <x:t xml:space="preserve">MKC_consensus.json / summary_row.eps_normalized_median</x:t>
  </x:si>
  <x:si>
    <x:t xml:space="preserve">eps_normalized_high</x:t>
  </x:si>
  <x:si>
    <x:t xml:space="preserve">MKC_consensus.json / summary_row.eps_normalized_high</x:t>
  </x:si>
  <x:si>
    <x:t xml:space="preserve">eps_normalized_low</x:t>
  </x:si>
  <x:si>
    <x:t xml:space="preserve">MKC_consensus.json / summary_row.eps_normalized_low</x:t>
  </x:si>
  <x:si>
    <x:t xml:space="preserve">eps_normalized_std_dev</x:t>
  </x:si>
  <x:si>
    <x:t xml:space="preserve">MKC_consensus.json / summary_row.eps_normalized_std_dev</x:t>
  </x:si>
  <x:si>
    <x:t xml:space="preserve">eps_normalized_n_est</x:t>
  </x:si>
  <x:si>
    <x:t xml:space="preserve">MKC_consensus.json / summary_row.eps_normalized_n_est</x:t>
  </x:si>
  <x:si>
    <x:t xml:space="preserve">eps_normalized_guidance</x:t>
  </x:si>
  <x:si>
    <x:t xml:space="preserve">MKC_consensus.json / summary_row.eps_normalized_guidance</x:t>
  </x:si>
  <x:si>
    <x:t xml:space="preserve">eps_normalized_guidance_low</x:t>
  </x:si>
  <x:si>
    <x:t xml:space="preserve">MKC_consensus.json / summary_row.eps_normalized_guidance_low</x:t>
  </x:si>
  <x:si>
    <x:t xml:space="preserve">eps_normalized_guidance_high</x:t>
  </x:si>
  <x:si>
    <x:t xml:space="preserve">MKC_consensus.json / summary_row.eps_normalized_guidance_high</x:t>
  </x:si>
  <x:si>
    <x:t xml:space="preserve">eps_gaap_mean</x:t>
  </x:si>
  <x:si>
    <x:t xml:space="preserve">MKC_consensus.json / summary_row.eps_gaap_mean</x:t>
  </x:si>
  <x:si>
    <x:t xml:space="preserve">eps_gaap_median</x:t>
  </x:si>
  <x:si>
    <x:t xml:space="preserve">MKC_consensus.json / summary_row.eps_gaap_median</x:t>
  </x:si>
  <x:si>
    <x:t xml:space="preserve">eps_gaap_high</x:t>
  </x:si>
  <x:si>
    <x:t xml:space="preserve">MKC_consensus.json / summary_row.eps_gaap_high</x:t>
  </x:si>
  <x:si>
    <x:t xml:space="preserve">eps_gaap_low</x:t>
  </x:si>
  <x:si>
    <x:t xml:space="preserve">MKC_consensus.json / summary_row.eps_gaap_low</x:t>
  </x:si>
  <x:si>
    <x:t xml:space="preserve">eps_gaap_std_dev</x:t>
  </x:si>
  <x:si>
    <x:t xml:space="preserve">MKC_consensus.json / summary_row.eps_gaap_std_dev</x:t>
  </x:si>
  <x:si>
    <x:t xml:space="preserve">eps_gaap_n_est</x:t>
  </x:si>
  <x:si>
    <x:t xml:space="preserve">MKC_consensus.json / summary_row.eps_gaap_n_est</x:t>
  </x:si>
  <x:si>
    <x:t xml:space="preserve">eps_gaap_guidance_low</x:t>
  </x:si>
  <x:si>
    <x:t xml:space="preserve">MKC_consensus.json / summary_row.eps_gaap_guidance_low</x:t>
  </x:si>
  <x:si>
    <x:t xml:space="preserve">eps_gaap_guidance_high</x:t>
  </x:si>
  <x:si>
    <x:t xml:space="preserve">MKC_consensus.json / summary_row.eps_gaap_guidance_high</x:t>
  </x:si>
  <x:si>
    <x:t xml:space="preserve">revenue_m_mean</x:t>
  </x:si>
  <x:si>
    <x:t xml:space="preserve">MKC_consensus.json / summary_row.revenue_m_mean</x:t>
  </x:si>
  <x:si>
    <x:t xml:space="preserve">revenue_m_median</x:t>
  </x:si>
  <x:si>
    <x:t xml:space="preserve">MKC_consensus.json / summary_row.revenue_m_median</x:t>
  </x:si>
  <x:si>
    <x:t xml:space="preserve">revenue_m_high</x:t>
  </x:si>
  <x:si>
    <x:t xml:space="preserve">MKC_consensus.json / summary_row.revenue_m_high</x:t>
  </x:si>
  <x:si>
    <x:t xml:space="preserve">revenue_m_low</x:t>
  </x:si>
  <x:si>
    <x:t xml:space="preserve">MKC_consensus.json / summary_row.revenue_m_low</x:t>
  </x:si>
  <x:si>
    <x:t xml:space="preserve">revenue_m_std_dev</x:t>
  </x:si>
  <x:si>
    <x:t xml:space="preserve">MKC_consensus.json / summary_row.revenue_m_std_dev</x:t>
  </x:si>
  <x:si>
    <x:t xml:space="preserve">revenue_m_n_est</x:t>
  </x:si>
  <x:si>
    <x:t xml:space="preserve">MKC_consensus.json / summary_row.revenue_m_n_est</x:t>
  </x:si>
  <x:si>
    <x:t xml:space="preserve">revenue_m_guidance_low</x:t>
  </x:si>
  <x:si>
    <x:t xml:space="preserve">MKC_consensus.json / summary_row.revenue_m_guidance_low</x:t>
  </x:si>
  <x:si>
    <x:t xml:space="preserve">revenue_m_guidance_high</x:t>
  </x:si>
  <x:si>
    <x:t xml:space="preserve">MKC_consensus.json / summary_row.revenue_m_guidance_high</x:t>
  </x:si>
  <x:si>
    <x:t xml:space="preserve">ebitda_m_mean</x:t>
  </x:si>
  <x:si>
    <x:t xml:space="preserve">MKC_consensus.json / summary_row.ebitda_m_mean</x:t>
  </x:si>
  <x:si>
    <x:t xml:space="preserve">ebit_m_mean</x:t>
  </x:si>
  <x:si>
    <x:t xml:space="preserve">MKC_consensus.json / summary_row.ebit_m_mean</x:t>
  </x:si>
  <x:si>
    <x:t xml:space="preserve">net_income_excl_excep_m_mean</x:t>
  </x:si>
  <x:si>
    <x:t xml:space="preserve">MKC_consensus.json / summary_row.net_income_excl_excep_m_mean</x:t>
  </x:si>
  <x:si>
    <x:t xml:space="preserve">net_income_gaap_m_mean</x:t>
  </x:si>
  <x:si>
    <x:t xml:space="preserve">MKC_consensus.json / summary_row.net_income_gaap_m_mean</x:t>
  </x:si>
  <x:si>
    <x:t xml:space="preserve">gross_margin_pct_mean</x:t>
  </x:si>
  <x:si>
    <x:t xml:space="preserve">MKC_consensus.json / summary_row.gross_margin_pct_mean</x:t>
  </x:si>
  <x:si>
    <x:t xml:space="preserve">effective_tax_rate_pct_mean</x:t>
  </x:si>
  <x:si>
    <x:t xml:space="preserve">MKC_consensus.json / summary_row.effective_tax_rate_pct_mean</x:t>
  </x:si>
  <x:si>
    <x:t xml:space="preserve">capex_m_mean</x:t>
  </x:si>
  <x:si>
    <x:t xml:space="preserve">MKC_consensus.json / summary_row.capex_m_mean</x:t>
  </x:si>
  <x:si>
    <x:t xml:space="preserve">fcf_m_mean</x:t>
  </x:si>
  <x:si>
    <x:t xml:space="preserve">MKC_consensus.json / summary_row.fcf_m_mean</x:t>
  </x:si>
  <x:si>
    <x:t xml:space="preserve">cfo_m_mean</x:t>
  </x:si>
  <x:si>
    <x:t xml:space="preserve">MKC_consensus.json / summary_row.cfo_m_mean</x:t>
  </x:si>
  <x:si>
    <x:t xml:space="preserve">d_and_a_m_mean</x:t>
  </x:si>
  <x:si>
    <x:t xml:space="preserve">MKC_consensus.json / summary_row.d_and_a_m_mean</x:t>
  </x:si>
  <x:si>
    <x:t xml:space="preserve">recommendation</x:t>
  </x:si>
  <x:si>
    <x:t xml:space="preserve">Outperform</x:t>
  </x:si>
  <x:si>
    <x:t xml:space="preserve">MKC_consensus.json / summary_row.recommendation</x:t>
  </x:si>
  <x:si>
    <x:t xml:space="preserve">recommendation_score</x:t>
  </x:si>
  <x:si>
    <x:t xml:space="preserve">MKC_consensus.json / summary_row.recommendation_score</x:t>
  </x:si>
  <x:si>
    <x:t xml:space="preserve">last_close_price</x:t>
  </x:si>
  <x:si>
    <x:t xml:space="preserve">MKC_consensus.json / summary_row.last_close_price</x:t>
  </x:si>
  <x:si>
    <x:t xml:space="preserve">notes</x:t>
  </x:si>
  <x:si>
    <x:t xml:space="preserve">Call 8 a.m. Oct 1. 52wk range 72.41/44.82. FY2026 EPSn guidance 3.05/3.13. Feb-2026 GAAP EPS actual 3.77 includes a large one-off gain.</x:t>
  </x:si>
  <x:si>
    <x:t xml:space="preserve">MKC_consensus.json / summary_row.notes</x:t>
  </x:si>
  <x:si>
    <x:t xml:space="preserve">Historical CapIQ actual vs consensus</x:t>
  </x:si>
  <x:si>
    <x:t xml:space="preserve">Normalized consensus</x:t>
  </x:si>
  <x:si>
    <x:t xml:space="preserve">Normalized actual</x:t>
  </x:si>
  <x:si>
    <x:t xml:space="preserve">GAAP consensus</x:t>
  </x:si>
  <x:si>
    <x:t xml:space="preserve">GAAP actual</x:t>
  </x:si>
  <x:si>
    <x:t xml:space="preserve">Revenue consensus</x:t>
  </x:si>
  <x:si>
    <x:t xml:space="preserve">Revenue actual</x:t>
  </x:si>
  <x:si>
    <x:t xml:space="preserve">Report date</x:t>
  </x:si>
  <x:si>
    <x:t xml:space="preserve">Q1</x:t>
  </x:si>
  <x:si>
    <x:t xml:space="preserve">Q2</x:t>
  </x:si>
  <x:si>
    <x:t xml:space="preserve">Q3</x:t>
  </x:si>
  <x:si>
    <x:t xml:space="preserve">Q4</x:t>
  </x:si>
  <x:si>
    <x:t xml:space="preserve">Q5</x:t>
  </x:si>
  <x:si>
    <x:t xml:space="preserve">Q6</x:t>
  </x:si>
  <x:si>
    <x:t xml:space="preserve">CapIQ captured (date only)</x:t>
  </x:si>
  <x:si>
    <x:t xml:space="preserve">394cbd987a9e9580cfec1dbb586f7721f0d655c858f1ec6b6488d1fbc021d39b</x:t>
  </x:si>
  <x:si>
    <x:t xml:space="preserve">bc16b4344d6891c14c8a92b8a31cfd26074cd7998f598e4695813c192b93e2e3</x:t>
  </x:si>
  <x:si>
    <x:t xml:space="preserve">Normalized contributor count</x:t>
  </x:si>
  <x:si>
    <x:t xml:space="preserve">Market cap, $bn (Sep 25)</x:t>
  </x:si>
  <x:si>
    <x:t xml:space="preserve">S&amp;P 500 membership</x:t>
  </x:si>
  <x:si>
    <x:t xml:space="preserve">P(beat) calibrated</x:t>
  </x:si>
  <x:si>
    <x:t xml:space="preserve">(8*0.78+4)/14 = 0.7314; cut for Sept softness and negative revisions</x:t>
  </x:si>
  <x:si>
    <x:t xml:space="preserve">Consumer volume/mix change</x:t>
  </x:si>
  <x:si>
    <x:t xml:space="preserve">Consumer realised pricing growth</x:t>
  </x:si>
  <x:si>
    <x:t xml:space="preserve">Consumer M&amp;A growth</x:t>
  </x:si>
  <x:si>
    <x:t xml:space="preserve">Consumer currency growth</x:t>
  </x:si>
  <x:si>
    <x:t xml:space="preserve">Flavor volume/mix change</x:t>
  </x:si>
  <x:si>
    <x:t xml:space="preserve">Flavor realised pricing growth</x:t>
  </x:si>
  <x:si>
    <x:t xml:space="preserve">Flavor M&amp;A growth</x:t>
  </x:si>
  <x:si>
    <x:t xml:space="preserve">Flavor currency growth</x:t>
  </x:si>
  <x:si>
    <x:t xml:space="preserve">1Q25 cost of goods sold</x:t>
  </x:si>
  <x:si>
    <x:t xml:space="preserve">C=reported FY25 Q1 cost, D=reported FY25 Q1 gross profit; 1Q26 10-Q comparatives.</x:t>
  </x:si>
  <x:si>
    <x:t xml:space="preserve">2Q25 cost of goods sold</x:t>
  </x:si>
  <x:si>
    <x:t xml:space="preserve">C=FY25 Q2 cost, D=FY25 Q2 gross profit; 2Q26 10-Q comparatives.</x:t>
  </x:si>
  <x:si>
    <x:t xml:space="preserve">Consumer FY25 and 1Q/2Q26 cost</x:t>
  </x:si>
  <x:si>
    <x:t xml:space="preserve">FY25 10-K segment note, 1Q26 and 2Q26 10-Q segment notes.</x:t>
  </x:si>
  <x:si>
    <x:t xml:space="preserve">Flavor FY25 and 1Q/2Q26 cost</x:t>
  </x:si>
  <x:si>
    <x:t xml:space="preserve">2Q26 special financing charge, net of tax</x:t>
  </x:si>
</x:sst>
</file>

<file path=xl/styles.xml><?xml version="1.0" encoding="utf-8"?>
<x:styleSheet xmlns:x="http://schemas.openxmlformats.org/spreadsheetml/2006/main">
  <x:numFmts count="7">
    <x:numFmt numFmtId="164" formatCode="yyyy-mm-dd"/>
    <x:numFmt numFmtId="165" formatCode="$0.00;($0.00);&quot;–&quot;"/>
    <x:numFmt numFmtId="166" formatCode="0.0%_);(0.0%);&quot;–&quot;_)"/>
    <x:numFmt numFmtId="167" formatCode="#,##0.0_);(#,##0.0);&quot;–&quot;_)"/>
    <x:numFmt numFmtId="168" formatCode="0.0%"/>
    <x:numFmt numFmtId="169" formatCode="d-mmm-yyyy"/>
    <x:numFmt numFmtId="170" formatCode="0.0&quot;x&quot;"/>
  </x:numFmts>
  <x:fonts count="11">
    <x:font>
      <x:sz val="11"/>
      <x:name val="Calibri"/>
    </x:font>
    <x:font>
      <x:sz val="10"/>
      <x:color rgb="FF000000"/>
      <x:name val="Aptos Narrow"/>
    </x:font>
    <x:font>
      <x:b/>
      <x:sz val="10"/>
      <x:color rgb="FF000000"/>
      <x:name val="Aptos Narrow"/>
    </x:font>
    <x:font>
      <x:sz val="10"/>
      <x:color rgb="FF006100"/>
      <x:name val="Aptos Narrow"/>
    </x:font>
    <x:font>
      <x:sz val="10"/>
      <x:color rgb="FF0000FF"/>
      <x:name val="Aptos Narrow"/>
    </x:font>
    <x:font>
      <x:b/>
      <x:sz val="10"/>
      <x:color rgb="FF006100"/>
      <x:name val="Aptos Narrow"/>
    </x:font>
    <x:font>
      <x:i/>
      <x:sz val="10"/>
      <x:color rgb="FF000000"/>
      <x:name val="Aptos Narrow"/>
    </x:font>
    <x:font>
      <x:i/>
      <x:sz val="10"/>
      <x:color rgb="FF006100"/>
      <x:name val="Aptos Narrow"/>
    </x:font>
    <x:font>
      <x:i/>
      <x:sz val="10"/>
      <x:color rgb="FF0000FF"/>
      <x:name val="Aptos Narrow"/>
    </x:font>
    <x:font>
      <x:b/>
      <x:i/>
      <x:sz val="10"/>
      <x:color rgb="FF000000"/>
      <x:name val="Aptos Narrow"/>
    </x:font>
    <x:font>
      <x:b/>
      <x:i/>
      <x:sz val="10"/>
      <x:color rgb="FF006100"/>
      <x:name val="Aptos Narrow"/>
    </x:font>
  </x:fonts>
  <x:fills count="5">
    <x:fill>
      <x:patternFill patternType="none"/>
    </x:fill>
    <x:fill>
      <x:patternFill patternType="gray125"/>
    </x:fill>
    <x:fill>
      <x:patternFill patternType="solid">
        <x:fgColor rgb="FFECEFF2"/>
      </x:patternFill>
    </x:fill>
    <x:fill>
      <x:patternFill patternType="solid">
        <x:fgColor rgb="FFEFF5FC"/>
      </x:patternFill>
    </x:fill>
    <x:fill>
      <x:patternFill patternType="solid">
        <x:fgColor rgb="FFE6EFFA"/>
      </x:patternFill>
    </x:fill>
  </x:fills>
  <x:borders count="3">
    <x:border/>
    <x:border>
      <x:top style="thin">
        <x:color rgb="FFAAB2BA"/>
      </x:top>
      <x:bottom style="thin">
        <x:color rgb="FFAAB2BA"/>
      </x:bottom>
    </x:border>
    <x:border>
      <x:top style="thin">
        <x:color rgb="FFAAB2BA"/>
      </x:top>
    </x:border>
  </x:borders>
  <x:cellStyleXfs count="1">
    <x:xf numFmtId="0" fontId="0" fillId="0" borderId="0"/>
  </x:cellStyleXfs>
  <x:cellXfs count="68">
    <x:xf numFmtId="0" fontId="0" fillId="0" borderId="0" xfId="0"/>
    <x:xf numFmtId="164" fontId="1" fillId="2" borderId="1" xfId="0" applyNumberFormat="1" applyFont="1" applyFill="1" applyBorder="1" applyAlignment="1">
      <x:alignment horizontal="center" vertical="bottom"/>
    </x:xf>
    <x:xf numFmtId="0" fontId="2" fillId="2" borderId="0" xfId="0" applyFont="1" applyFill="1" applyAlignment="1">
      <x:alignment horizontal="general" vertical="bottom"/>
    </x:xf>
    <x:xf numFmtId="0" fontId="1" fillId="0" borderId="0" xfId="0" applyFont="1" applyFill="1" applyAlignment="1">
      <x:alignment horizontal="general" vertical="bottom"/>
    </x:xf>
    <x:xf numFmtId="165" fontId="3" fillId="0" borderId="0" xfId="0" applyNumberFormat="1" applyFont="1" applyFill="1" applyAlignment="1">
      <x:alignment horizontal="general" vertical="bottom"/>
    </x:xf>
    <x:xf numFmtId="0" fontId="1" fillId="0" borderId="0" xfId="0" applyFont="1" applyFill="1" applyAlignment="1">
      <x:alignment horizontal="general" vertical="bottom" wrapText="1"/>
    </x:xf>
    <x:xf numFmtId="166" fontId="4" fillId="0" borderId="0" xfId="0" applyNumberFormat="1" applyFont="1" applyFill="1" applyAlignment="1">
      <x:alignment horizontal="general" vertical="bottom"/>
    </x:xf>
    <x:xf numFmtId="0" fontId="4" fillId="0" borderId="0" xfId="0" applyFont="1" applyFill="1" applyAlignment="1">
      <x:alignment horizontal="general" vertical="bottom"/>
    </x:xf>
    <x:xf numFmtId="167" fontId="3" fillId="0" borderId="0" xfId="0" applyNumberFormat="1" applyFont="1" applyFill="1" applyAlignment="1">
      <x:alignment horizontal="general" vertical="bottom"/>
    </x:xf>
    <x:xf numFmtId="167" fontId="1" fillId="3" borderId="0" xfId="0" applyNumberFormat="1" applyFont="1" applyFill="1" applyAlignment="1">
      <x:alignment horizontal="general" vertical="bottom"/>
    </x:xf>
    <x:xf numFmtId="164" fontId="1" fillId="0" borderId="0" xfId="0" applyNumberFormat="1" applyFont="1" applyFill="1" applyAlignment="1">
      <x:alignment horizontal="general" vertical="bottom"/>
    </x:xf>
    <x:xf numFmtId="165" fontId="1" fillId="0" borderId="0" xfId="0" applyNumberFormat="1" applyFont="1" applyFill="1" applyAlignment="1">
      <x:alignment horizontal="general" vertical="bottom"/>
    </x:xf>
    <x:xf numFmtId="0" fontId="1" fillId="2" borderId="1" xfId="0" applyFont="1" applyFill="1" applyBorder="1" applyAlignment="1">
      <x:alignment horizontal="center" vertical="bottom"/>
    </x:xf>
    <x:xf numFmtId="167" fontId="2" fillId="0" borderId="2" xfId="0" applyNumberFormat="1" applyFont="1" applyFill="1" applyBorder="1" applyAlignment="1">
      <x:alignment horizontal="general" vertical="bottom"/>
    </x:xf>
    <x:xf numFmtId="167" fontId="1" fillId="0" borderId="0" xfId="0" applyNumberFormat="1" applyFont="1" applyFill="1" applyAlignment="1">
      <x:alignment horizontal="general" vertical="bottom"/>
    </x:xf>
    <x:xf numFmtId="167" fontId="2" fillId="3" borderId="2" xfId="0" applyNumberFormat="1" applyFont="1" applyFill="1" applyBorder="1" applyAlignment="1">
      <x:alignment horizontal="general" vertical="bottom"/>
    </x:xf>
    <x:xf numFmtId="166" fontId="1" fillId="0" borderId="0" xfId="0" applyNumberFormat="1" applyFont="1" applyFill="1" applyAlignment="1">
      <x:alignment horizontal="general" vertical="bottom"/>
    </x:xf>
    <x:xf numFmtId="165" fontId="4" fillId="0" borderId="0" xfId="0" applyNumberFormat="1" applyFont="1" applyFill="1" applyAlignment="1">
      <x:alignment horizontal="general" vertical="bottom"/>
    </x:xf>
    <x:xf numFmtId="0" fontId="1" fillId="2" borderId="1" xfId="0" applyFont="1" applyFill="1" applyBorder="1" applyAlignment="1">
      <x:alignment horizontal="general" vertical="bottom"/>
    </x:xf>
    <x:xf numFmtId="0" fontId="1" fillId="4" borderId="1" xfId="0" applyFont="1" applyFill="1" applyBorder="1" applyAlignment="1">
      <x:alignment horizontal="center" vertical="bottom"/>
    </x:xf>
    <x:xf numFmtId="167" fontId="5" fillId="0" borderId="2" xfId="0" applyNumberFormat="1" applyFont="1" applyFill="1" applyBorder="1" applyAlignment="1">
      <x:alignment horizontal="general" vertical="bottom"/>
    </x:xf>
    <x:xf numFmtId="0" fontId="2" fillId="0" borderId="2" xfId="0" applyFont="1" applyFill="1" applyBorder="1" applyAlignment="1">
      <x:alignment horizontal="general" vertical="bottom"/>
    </x:xf>
    <x:xf numFmtId="167" fontId="4" fillId="3" borderId="0" xfId="0" applyNumberFormat="1" applyFont="1" applyFill="1" applyAlignment="1">
      <x:alignment horizontal="general" vertical="bottom"/>
    </x:xf>
    <x:xf numFmtId="166" fontId="6" fillId="3" borderId="0" xfId="0" applyNumberFormat="1" applyFont="1" applyFill="1" applyAlignment="1">
      <x:alignment horizontal="general" vertical="bottom"/>
    </x:xf>
    <x:xf numFmtId="165" fontId="2" fillId="0" borderId="2" xfId="0" applyNumberFormat="1" applyFont="1" applyFill="1" applyBorder="1" applyAlignment="1">
      <x:alignment horizontal="general" vertical="bottom"/>
    </x:xf>
    <x:xf numFmtId="167" fontId="5" fillId="3" borderId="2" xfId="0" applyNumberFormat="1" applyFont="1" applyFill="1" applyBorder="1" applyAlignment="1">
      <x:alignment horizontal="general" vertical="bottom"/>
    </x:xf>
    <x:xf numFmtId="166" fontId="6" fillId="0" borderId="0" xfId="0" applyNumberFormat="1" applyFont="1" applyFill="1" applyAlignment="1">
      <x:alignment horizontal="general" vertical="bottom"/>
    </x:xf>
    <x:xf numFmtId="0" fontId="2" fillId="0" borderId="2" xfId="0" applyFont="1" applyFill="1" applyBorder="1" applyAlignment="1">
      <x:alignment horizontal="general" vertical="bottom" wrapText="1"/>
    </x:xf>
    <x:xf numFmtId="165" fontId="5" fillId="0" borderId="2" xfId="0" applyNumberFormat="1" applyFont="1" applyFill="1" applyBorder="1" applyAlignment="1">
      <x:alignment horizontal="general" vertical="bottom"/>
    </x:xf>
    <x:xf numFmtId="167" fontId="3" fillId="3" borderId="0" xfId="0" applyNumberFormat="1" applyFont="1" applyFill="1" applyAlignment="1">
      <x:alignment horizontal="general" vertical="bottom"/>
    </x:xf>
    <x:xf numFmtId="167" fontId="2" fillId="2" borderId="1" xfId="0" applyNumberFormat="1" applyFont="1" applyFill="1" applyBorder="1" applyAlignment="1">
      <x:alignment horizontal="general" vertical="bottom"/>
    </x:xf>
    <x:xf numFmtId="0" fontId="6" fillId="0" borderId="0" xfId="0" applyFont="1" applyFill="1" applyAlignment="1">
      <x:alignment horizontal="general" vertical="bottom"/>
    </x:xf>
    <x:xf numFmtId="164" fontId="3" fillId="0" borderId="0" xfId="0" applyNumberFormat="1" applyFont="1" applyFill="1" applyAlignment="1">
      <x:alignment horizontal="general" vertical="bottom"/>
    </x:xf>
    <x:xf numFmtId="167" fontId="4" fillId="0" borderId="0" xfId="0" applyNumberFormat="1" applyFont="1" applyFill="1" applyAlignment="1">
      <x:alignment horizontal="general" vertical="bottom"/>
    </x:xf>
    <x:xf numFmtId="164" fontId="4" fillId="0" borderId="0" xfId="0" applyNumberFormat="1" applyFont="1" applyFill="1" applyAlignment="1">
      <x:alignment horizontal="general" vertical="bottom"/>
    </x:xf>
    <x:xf numFmtId="164" fontId="1" fillId="4" borderId="1" xfId="0" applyNumberFormat="1" applyFont="1" applyFill="1" applyBorder="1" applyAlignment="1">
      <x:alignment horizontal="center" vertical="bottom"/>
    </x:xf>
    <x:xf numFmtId="0" fontId="2" fillId="2" borderId="1" xfId="0" applyFont="1" applyFill="1" applyBorder="1" applyAlignment="1">
      <x:alignment horizontal="general" vertical="bottom" wrapText="1"/>
    </x:xf>
    <x:xf numFmtId="0" fontId="2" fillId="0" borderId="0" xfId="0" applyFont="1" applyFill="1" applyAlignment="1">
      <x:alignment horizontal="general" vertical="bottom"/>
    </x:xf>
    <x:xf numFmtId="167" fontId="1" fillId="0" borderId="0" xfId="0" applyNumberFormat="1" applyFont="1" applyFill="1" applyAlignment="1">
      <x:alignment horizontal="general" vertical="bottom" wrapText="1"/>
    </x:xf>
    <x:xf numFmtId="165" fontId="1" fillId="3" borderId="0" xfId="0" applyNumberFormat="1" applyFont="1" applyFill="1" applyAlignment="1">
      <x:alignment horizontal="general" vertical="bottom"/>
    </x:xf>
    <x:xf numFmtId="165" fontId="2" fillId="3" borderId="2" xfId="0" applyNumberFormat="1" applyFont="1" applyFill="1" applyBorder="1" applyAlignment="1">
      <x:alignment horizontal="general" vertical="bottom"/>
    </x:xf>
    <x:xf numFmtId="167" fontId="6" fillId="0" borderId="0" xfId="0" applyNumberFormat="1" applyFont="1" applyFill="1" applyAlignment="1">
      <x:alignment horizontal="general" vertical="bottom"/>
    </x:xf>
    <x:xf numFmtId="166" fontId="7" fillId="0" borderId="0" xfId="0" applyNumberFormat="1" applyFont="1" applyFill="1" applyAlignment="1">
      <x:alignment horizontal="general" vertical="bottom"/>
    </x:xf>
    <x:xf numFmtId="166" fontId="8" fillId="3" borderId="0" xfId="0" applyNumberFormat="1" applyFont="1" applyFill="1" applyAlignment="1">
      <x:alignment horizontal="general" vertical="bottom"/>
    </x:xf>
    <x:xf numFmtId="166" fontId="9" fillId="3" borderId="2" xfId="0" applyNumberFormat="1" applyFont="1" applyFill="1" applyBorder="1" applyAlignment="1">
      <x:alignment horizontal="general" vertical="bottom"/>
    </x:xf>
    <x:xf numFmtId="166" fontId="9" fillId="0" borderId="2" xfId="0" applyNumberFormat="1" applyFont="1" applyFill="1" applyBorder="1" applyAlignment="1">
      <x:alignment horizontal="general" vertical="bottom"/>
    </x:xf>
    <x:xf numFmtId="166" fontId="7" fillId="3" borderId="0" xfId="0" applyNumberFormat="1" applyFont="1" applyFill="1" applyAlignment="1">
      <x:alignment horizontal="general" vertical="bottom"/>
    </x:xf>
    <x:xf numFmtId="166" fontId="10" fillId="0" borderId="2" xfId="0" applyNumberFormat="1" applyFont="1" applyFill="1" applyBorder="1" applyAlignment="1">
      <x:alignment horizontal="general" vertical="bottom"/>
    </x:xf>
    <x:xf numFmtId="168" fontId="6" fillId="0" borderId="0" xfId="0" applyNumberFormat="1" applyFont="1" applyFill="1" applyAlignment="1">
      <x:alignment horizontal="general" vertical="bottom"/>
    </x:xf>
    <x:xf numFmtId="169" fontId="4" fillId="0" borderId="0" xfId="0" applyNumberFormat="1" applyFont="1" applyFill="1" applyAlignment="1">
      <x:alignment horizontal="general" vertical="bottom"/>
    </x:xf>
    <x:xf numFmtId="0" fontId="3" fillId="0" borderId="0" xfId="0" applyFont="1" applyFill="1" applyAlignment="1">
      <x:alignment horizontal="general" vertical="bottom"/>
    </x:xf>
    <x:xf numFmtId="167" fontId="6" fillId="3" borderId="0" xfId="0" applyNumberFormat="1" applyFont="1" applyFill="1" applyAlignment="1">
      <x:alignment horizontal="general" vertical="bottom"/>
    </x:xf>
    <x:xf numFmtId="0" fontId="6" fillId="0" borderId="0" xfId="0" applyFont="1" applyFill="1" applyAlignment="1">
      <x:alignment horizontal="general" vertical="bottom" wrapText="1"/>
    </x:xf>
    <x:xf numFmtId="0" fontId="9" fillId="0" borderId="2" xfId="0" applyFont="1" applyFill="1" applyBorder="1" applyAlignment="1">
      <x:alignment horizontal="general" vertical="bottom"/>
    </x:xf>
    <x:xf numFmtId="170" fontId="6" fillId="0" borderId="0" xfId="0" applyNumberFormat="1" applyFont="1" applyFill="1" applyAlignment="1">
      <x:alignment horizontal="general" vertical="bottom"/>
    </x:xf>
    <x:xf numFmtId="170" fontId="6" fillId="3" borderId="0" xfId="0" applyNumberFormat="1" applyFont="1" applyFill="1" applyAlignment="1">
      <x:alignment horizontal="general" vertical="bottom"/>
    </x:xf>
    <x:xf numFmtId="0" fontId="2" fillId="2" borderId="0" xfId="0" applyFont="1" applyFill="1" applyAlignment="1">
      <x:alignment horizontal="general" vertical="bottom" wrapText="1"/>
    </x:xf>
    <x:xf numFmtId="0" fontId="1" fillId="2" borderId="1" xfId="0" applyNumberFormat="1" applyFont="1" applyFill="1" applyBorder="1" applyAlignment="1">
      <x:alignment horizontal="right" vertical="bottom"/>
    </x:xf>
    <x:xf numFmtId="0" fontId="1" fillId="4" borderId="1" xfId="0" applyNumberFormat="1" applyFont="1" applyFill="1" applyBorder="1" applyAlignment="1">
      <x:alignment horizontal="right" vertical="bottom"/>
    </x:xf>
    <x:xf numFmtId="164" fontId="1" fillId="2" borderId="1" xfId="0" applyNumberFormat="1" applyFont="1" applyFill="1" applyBorder="1" applyAlignment="1">
      <x:alignment horizontal="right" vertical="bottom"/>
    </x:xf>
    <x:xf numFmtId="164" fontId="1" fillId="4" borderId="1" xfId="0" applyNumberFormat="1" applyFont="1" applyFill="1" applyBorder="1" applyAlignment="1">
      <x:alignment horizontal="right" vertical="bottom"/>
    </x:xf>
    <x:xf numFmtId="167" fontId="2" fillId="2" borderId="1" xfId="0" applyNumberFormat="1" applyFont="1" applyFill="1" applyBorder="1" applyAlignment="1">
      <x:alignment horizontal="right" vertical="bottom"/>
    </x:xf>
    <x:xf numFmtId="0" fontId="2" fillId="2" borderId="0" xfId="0" applyNumberFormat="1" applyFont="1" applyFill="1" applyBorder="1" applyAlignment="1">
      <x:alignment horizontal="right" vertical="bottom"/>
    </x:xf>
    <x:xf numFmtId="164" fontId="1" fillId="0" borderId="0" xfId="0" applyNumberFormat="1" applyFont="1" applyFill="1" applyBorder="1" applyAlignment="1">
      <x:alignment horizontal="left" vertical="bottom"/>
    </x:xf>
    <x:xf numFmtId="0" fontId="1" fillId="0" borderId="0" xfId="0" applyNumberFormat="1" applyFont="1" applyFill="1" applyBorder="1" applyAlignment="1">
      <x:alignment horizontal="right" vertical="bottom"/>
    </x:xf>
    <x:xf numFmtId="167" fontId="1" fillId="3" borderId="0" xfId="0" applyNumberFormat="1" applyFont="1" applyFill="1" applyBorder="1" applyAlignment="1">
      <x:alignment horizontal="right" vertical="bottom"/>
    </x:xf>
    <x:xf numFmtId="0" fontId="0" fillId="0" borderId="0" xfId="0" applyNumberFormat="1" applyFont="1" applyFill="1" applyBorder="1" applyAlignment="1">
      <x:alignment wrapText="1"/>
    </x:xf>
    <x:xf numFmtId="0" fontId="1" fillId="0" borderId="0" xfId="0" applyNumberFormat="1" applyFont="1" applyFill="1" applyBorder="1" applyAlignment="1">
      <x:alignment horizontal="general" vertical="bottom"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eb3af8b2a724460" /><Relationship Type="http://schemas.openxmlformats.org/officeDocument/2006/relationships/theme" Target="/xl/theme/theme1.xml" Id="R7884a3ff7bad41cc" /><Relationship Type="http://schemas.openxmlformats.org/officeDocument/2006/relationships/sharedStrings" Target="/xl/sharedStrings.xml" Id="R949fcdacab6d4d7a" /><Relationship Type="http://schemas.openxmlformats.org/officeDocument/2006/relationships/worksheet" Target="/xl/worksheets/sheet1.xml" Id="Rc4e9493859ff4ee0" /><Relationship Type="http://schemas.openxmlformats.org/officeDocument/2006/relationships/worksheet" Target="/xl/worksheets/sheet2.xml" Id="Rad68bc130fe34b0e" /><Relationship Type="http://schemas.openxmlformats.org/officeDocument/2006/relationships/worksheet" Target="/xl/worksheets/sheet3.xml" Id="Ra03677e08e834406" /><Relationship Type="http://schemas.openxmlformats.org/officeDocument/2006/relationships/worksheet" Target="/xl/worksheets/sheet4.xml" Id="Rff0544afc07445be" /><Relationship Type="http://schemas.openxmlformats.org/officeDocument/2006/relationships/worksheet" Target="/xl/worksheets/sheet5.xml" Id="Rb795c4ac0a9849ba" /><Relationship Type="http://schemas.openxmlformats.org/officeDocument/2006/relationships/worksheet" Target="/xl/worksheets/sheet6.xml" Id="Raf8e930867614a14" /><Relationship Type="http://schemas.openxmlformats.org/officeDocument/2006/relationships/worksheet" Target="/xl/worksheets/sheet7.xml" Id="R35f08af3fdcc4c29" /><Relationship Type="http://schemas.openxmlformats.org/officeDocument/2006/relationships/worksheet" Target="/xl/worksheets/sheet8.xml" Id="Rf45dc779cffe4721" /><Relationship Type="http://schemas.openxmlformats.org/officeDocument/2006/relationships/worksheet" Target="/xl/worksheets/sheet9.xml" Id="Rfef54d6d6c7145f0" /><Relationship Type="http://schemas.openxmlformats.org/officeDocument/2006/relationships/worksheet" Target="/xl/worksheets/sheet10.xml" Id="Ra8ea48130c164e50" /><Relationship Type="http://schemas.openxmlformats.org/officeDocument/2006/relationships/worksheet" Target="/xl/worksheets/sheet11.xml" Id="Rd205abd933c54e68" /><Relationship Type="http://schemas.openxmlformats.org/officeDocument/2006/relationships/worksheet" Target="/xl/worksheets/sheet12.xml" Id="R87b8ffa55db64c63" /></Relationships>
</file>

<file path=xl/drawings/_rels/drawing1.xml.rels>&#65279;<?xml version="1.0" encoding="utf-8"?><Relationships xmlns="http://schemas.openxmlformats.org/package/2006/relationships"><Relationship Type="http://schemas.openxmlformats.org/officeDocument/2006/relationships/image" Target="/xl/media/image.png" Id="R49bc62cfc67a47fe" /></Relationships>
</file>

<file path=xl/drawings/drawing1.xml><?xml version="1.0" encoding="utf-8"?>
<xdr:wsDr xmlns:xdr="http://schemas.openxmlformats.org/drawingml/2006/spreadsheetDrawing">
  <xdr:oneCellAnchor>
    <xdr:from>
      <xdr:col>0</xdr:col>
      <xdr:colOff>57150</xdr:colOff>
      <xdr:row>0</xdr:row>
      <xdr:rowOff>38100</xdr:rowOff>
    </xdr:from>
    <xdr:ext cx="571500" cy="571500"/>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49bc62cfc67a47fe"/>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eac306ed4e2e4a59" /></Relationships>
</file>

<file path=xl/worksheets/sheet1.xml><?xml version="1.0" encoding="utf-8"?>
<x:worksheet xmlns:x="http://schemas.openxmlformats.org/spreadsheetml/2006/main">
  <x:sheetViews>
    <x:sheetView showGridLines="0" workbookViewId="0"/>
  </x:sheetViews>
  <x:sheetFormatPr defaultRowHeight="15"/>
  <x:cols>
    <x:col min="1" max="1" width="3" customWidth="1"/>
    <x:col min="2" max="2" width="32" customWidth="1"/>
    <x:col min="3" max="8" width="12" customWidth="1"/>
    <x:col min="9" max="9" width="3" customWidth="1"/>
    <x:col min="10" max="10" width="65" hidden="0" customWidth="1"/>
  </x:cols>
  <x:sheetData>
    <x:row r="2">
      <x:c r="B2" s="3" t="s">
        <x:v>0</x:v>
      </x:c>
      <x:c r="C2" s="3"/>
      <x:c r="D2" s="3"/>
      <x:c r="E2" s="3"/>
      <x:c r="F2" s="3"/>
      <x:c r="G2" s="3"/>
      <x:c r="H2" s="3"/>
      <x:c r="I2" s="3"/>
      <x:c r="J2" s="3"/>
    </x:row>
    <x:row r="3">
      <x:c r="B3" s="37" t="s">
        <x:v>1</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ht="21">
      <x:c r="B10" s="3" t="s">
        <x:v>12</x:v>
      </x:c>
      <x:c r="C10" s="8" t="str">
        <x:f>Inputs!C91</x:f>
        <x:v>MKC</x:v>
      </x:c>
      <x:c r="D10" s="14"/>
      <x:c r="E10" s="14"/>
      <x:c r="F10" s="38" t="s">
        <x:v>13</x:v>
      </x:c>
      <x:c r="G10" s="14" t="s">
        <x:v>14</x:v>
      </x:c>
      <x:c r="H10" s="9"/>
      <x:c r="I10" s="3"/>
      <x:c r="J10" s="3"/>
    </x:row>
    <x:row r="11" ht="21">
      <x:c r="B11" s="3" t="s">
        <x:v>15</x:v>
      </x:c>
      <x:c r="C11" s="8" t="str">
        <x:f>Inputs!C93</x:f>
        <x:v>NYSE:MKC</x:v>
      </x:c>
      <x:c r="D11" s="14"/>
      <x:c r="E11" s="14"/>
      <x:c r="F11" s="38" t="s">
        <x:v>16</x:v>
      </x:c>
      <x:c r="G11" s="14" t="s">
        <x:v>17</x:v>
      </x:c>
      <x:c r="H11" s="9"/>
      <x:c r="I11" s="3"/>
      <x:c r="J11" s="3" t="s">
        <x:v>18</x:v>
      </x:c>
    </x:row>
    <x:row r="12" ht="21">
      <x:c r="B12" s="3" t="s">
        <x:v>19</x:v>
      </x:c>
      <x:c r="C12" s="8" t="str">
        <x:f>Inputs!C96</x:f>
        <x:v>Nov-30</x:v>
      </x:c>
      <x:c r="D12" s="14"/>
      <x:c r="E12" s="14"/>
      <x:c r="F12" s="38" t="s">
        <x:v>20</x:v>
      </x:c>
      <x:c r="G12" s="14" t="s">
        <x:v>21</x:v>
      </x:c>
      <x:c r="H12" s="9"/>
      <x:c r="I12" s="3"/>
      <x:c r="J12" s="3"/>
    </x:row>
    <x:row r="13" ht="21">
      <x:c r="B13" s="3" t="s">
        <x:v>22</x:v>
      </x:c>
      <x:c r="C13" s="14" t="s">
        <x:v>23</x:v>
      </x:c>
      <x:c r="D13" s="14"/>
      <x:c r="E13" s="14"/>
      <x:c r="F13" s="38" t="s">
        <x:v>24</x:v>
      </x:c>
      <x:c r="G13" s="14" t="s">
        <x:v>25</x:v>
      </x:c>
      <x:c r="H13" s="9"/>
      <x:c r="I13" s="3"/>
      <x:c r="J13" s="3"/>
    </x:row>
    <x:row r="14" ht="21">
      <x:c r="B14" s="3" t="s">
        <x:v>26</x:v>
      </x:c>
      <x:c r="C14" s="8" t="n">
        <x:f>Inputs!C99</x:f>
        <x:v>46296</x:v>
      </x:c>
      <x:c r="D14" s="14"/>
      <x:c r="E14" s="14"/>
      <x:c r="F14" s="38" t="s">
        <x:v>27</x:v>
      </x:c>
      <x:c r="G14" s="14" t="s">
        <x:v>28</x:v>
      </x:c>
      <x:c r="H14" s="9"/>
      <x:c r="I14" s="3"/>
      <x:c r="J14" s="3"/>
    </x:row>
    <x:row r="15">
      <x:c r="B15" s="3"/>
      <x:c r="C15" s="14"/>
      <x:c r="D15" s="14"/>
      <x:c r="E15" s="14"/>
      <x:c r="F15" s="14"/>
      <x:c r="G15" s="14"/>
      <x:c r="H15" s="9"/>
      <x:c r="I15" s="3"/>
      <x:c r="J15" s="3"/>
    </x:row>
    <x:row r="16" ht="21.75">
      <x:c r="B16" s="36" t="s">
        <x:v>29</x:v>
      </x:c>
      <x:c r="C16" s="61" t="s">
        <x:v>30</x:v>
      </x:c>
      <x:c r="D16" s="61" t="s">
        <x:v>31</x:v>
      </x:c>
      <x:c r="E16" s="61" t="s">
        <x:v>32</x:v>
      </x:c>
      <x:c r="F16" s="30" t="s">
        <x:v>33</x:v>
      </x:c>
      <x:c r="G16" s="30" t="s">
        <x:v>3</x:v>
      </x:c>
      <x:c r="H16" s="9"/>
      <x:c r="I16" s="3"/>
      <x:c r="J16" s="3"/>
    </x:row>
    <x:row r="17" ht="21.75">
      <x:c r="B17" s="27" t="s">
        <x:v>34</x:v>
      </x:c>
      <x:c r="C17" s="20" t="n">
        <x:f>'Income Statement'!H10</x:f>
        <x:v>1974.8657990529996</x:v>
      </x:c>
      <x:c r="D17" s="20" t="n">
        <x:f>Inputs!C117</x:f>
        <x:v>1978.62</x:v>
      </x:c>
      <x:c r="E17" s="13" t="n">
        <x:f>C17-D17</x:f>
        <x:v>-3.7542009470002995</x:v>
      </x:c>
      <x:c r="F17" s="13" t="s">
        <x:v>35</x:v>
      </x:c>
      <x:c r="G17" s="13" t="s">
        <x:v>36</x:v>
      </x:c>
      <x:c r="H17" s="15"/>
      <x:c r="I17" s="3"/>
      <x:c r="J17" s="3"/>
    </x:row>
    <x:row r="18" ht="21.75">
      <x:c r="B18" s="27" t="s">
        <x:v>37</x:v>
      </x:c>
      <x:c r="C18" s="20" t="n">
        <x:f>'Income Statement'!H33</x:f>
        <x:v>201.7633864600504</x:v>
      </x:c>
      <x:c r="D18" s="20" t="n">
        <x:f>Inputs!C127</x:f>
        <x:v>203.57</x:v>
      </x:c>
      <x:c r="E18" s="13" t="n">
        <x:f>C18-D18</x:f>
        <x:v>-1.8066135399495806</x:v>
      </x:c>
      <x:c r="F18" s="13" t="s">
        <x:v>35</x:v>
      </x:c>
      <x:c r="G18" s="13" t="s">
        <x:v>36</x:v>
      </x:c>
      <x:c r="H18" s="15"/>
      <x:c r="I18" s="3"/>
      <x:c r="J18" s="3"/>
    </x:row>
    <x:row r="19" ht="21.75">
      <x:c r="B19" s="27" t="s">
        <x:v>38</x:v>
      </x:c>
      <x:c r="C19" s="28" t="n">
        <x:f>'Income Statement'!H34</x:f>
        <x:v>0.7483805135758546</x:v>
      </x:c>
      <x:c r="D19" s="28" t="n">
        <x:f>Inputs!C100</x:f>
        <x:v>0.76</x:v>
      </x:c>
      <x:c r="E19" s="24" t="n">
        <x:f>C19-D19</x:f>
        <x:v>-0.011619486424145453</x:v>
      </x:c>
      <x:c r="F19" s="24" t="s">
        <x:v>35</x:v>
      </x:c>
      <x:c r="G19" s="24" t="s">
        <x:v>36</x:v>
      </x:c>
      <x:c r="H19" s="40"/>
      <x:c r="I19" s="3"/>
      <x:c r="J19" s="3" t="s">
        <x:v>39</x:v>
      </x:c>
    </x:row>
    <x:row r="20" ht="21.75">
      <x:c r="B20" s="27" t="s">
        <x:v>40</x:v>
      </x:c>
      <x:c r="C20" s="20" t="n">
        <x:f>'Income Statement'!H28</x:f>
        <x:v>187.32338646005041</x:v>
      </x:c>
      <x:c r="D20" s="20" t="n">
        <x:f>Inputs!C128</x:f>
        <x:v>206</x:v>
      </x:c>
      <x:c r="E20" s="13" t="n">
        <x:f>C20-D20</x:f>
        <x:v>-18.676613539949585</x:v>
      </x:c>
      <x:c r="F20" s="13" t="s">
        <x:v>35</x:v>
      </x:c>
      <x:c r="G20" s="13" t="s">
        <x:v>36</x:v>
      </x:c>
      <x:c r="H20" s="15"/>
      <x:c r="I20" s="3"/>
      <x:c r="J20" s="3" t="s">
        <x:v>41</x:v>
      </x:c>
    </x:row>
    <x:row r="21" ht="21.75">
      <x:c r="B21" s="27" t="s">
        <x:v>42</x:v>
      </x:c>
      <x:c r="C21" s="28" t="n">
        <x:f>'Income Statement'!H29</x:f>
        <x:v>0.6948196827153205</x:v>
      </x:c>
      <x:c r="D21" s="28" t="n">
        <x:f>Inputs!C109</x:f>
        <x:v>0.76</x:v>
      </x:c>
      <x:c r="E21" s="24" t="n">
        <x:f>C21-D21</x:f>
        <x:v>-0.06518031728467955</x:v>
      </x:c>
      <x:c r="F21" s="24" t="s">
        <x:v>35</x:v>
      </x:c>
      <x:c r="G21" s="24" t="s">
        <x:v>36</x:v>
      </x:c>
      <x:c r="H21" s="40"/>
      <x:c r="I21" s="3"/>
      <x:c r="J21" s="3" t="s">
        <x:v>43</x:v>
      </x:c>
    </x:row>
    <x:row r="22" ht="21.75">
      <x:c r="B22" s="5" t="s">
        <x:v>44</x:v>
      </x:c>
      <x:c r="C22" s="42" t="n">
        <x:f>Inputs!C155</x:f>
        <x:v>0.66</x:v>
      </x:c>
      <x:c r="D22" s="48"/>
      <x:c r="E22" s="26"/>
      <x:c r="F22" s="26"/>
      <x:c r="G22" s="26"/>
      <x:c r="H22" s="23"/>
      <x:c r="I22" s="3"/>
      <x:c r="J22" s="3" t="s">
        <x:v>45</x:v>
      </x:c>
    </x:row>
    <x:row r="23" ht="21.75">
      <x:c r="B23" s="5" t="s">
        <x:v>46</x:v>
      </x:c>
      <x:c r="C23" s="14" t="s">
        <x:v>47</x:v>
      </x:c>
      <x:c r="D23" s="14"/>
      <x:c r="E23" s="14"/>
      <x:c r="F23" s="14"/>
      <x:c r="G23" s="14"/>
      <x:c r="H23" s="9"/>
      <x:c r="I23" s="3"/>
      <x:c r="J23" s="3" t="s">
        <x:v>48</x:v>
      </x:c>
    </x:row>
    <x:row r="24" ht="21.75">
      <x:c r="B24" s="5" t="s">
        <x:v>49</x:v>
      </x:c>
      <x:c r="C24" s="4" t="n">
        <x:f>Guidance!G17</x:f>
        <x:v>3.09</x:v>
      </x:c>
      <x:c r="D24" s="11"/>
      <x:c r="E24" s="11"/>
      <x:c r="F24" s="11"/>
      <x:c r="G24" s="11"/>
      <x:c r="H24" s="39"/>
      <x:c r="I24" s="3"/>
      <x:c r="J24" s="3" t="s">
        <x:v>50</x:v>
      </x:c>
    </x:row>
    <x:row r="25" ht="21.75">
      <x:c r="B25" s="5"/>
      <x:c r="C25" s="14"/>
      <x:c r="D25" s="14"/>
      <x:c r="E25" s="14"/>
      <x:c r="F25" s="14"/>
      <x:c r="G25" s="14"/>
      <x:c r="H25" s="9"/>
      <x:c r="I25" s="3"/>
      <x:c r="J25" s="3"/>
    </x:row>
    <x:row r="26" ht="21.75">
      <x:c r="B26" s="27" t="str">
        <x:v>Selected arithmetic checks</x:v>
      </x:c>
      <x:c r="C26" s="20" t="str">
        <x:f>IF(AND(ABS('Revenue summary'!H26)&lt;0.00001,ABS('Revenue summary'!H32)&lt;0.00001,ABS('Balance Sheet'!H32)&lt;0.00001,ABS('Cash Flow Statement'!H25)&lt;0.00001,ABS('Income Statement'!H37)&lt;0.00001,ABS('Revenue summary'!E34)&lt;0.00001,ABS('Income Statement'!E45)&lt;0.00001,ABS('Income Statement'!E46)&lt;0.00001),"Ties","Review")</x:f>
        <x:v>Ties</x:v>
      </x:c>
      <x:c r="D26" s="13"/>
      <x:c r="E26" s="13"/>
      <x:c r="F26" s="13"/>
      <x:c r="G26" s="13"/>
      <x:c r="H26" s="15"/>
      <x:c r="I26" s="3"/>
      <x:c r="J26" s="3"/>
    </x:row>
    <x:row r="27">
      <x:c r="B27" s="3" t="s">
        <x:v>51</x:v>
      </x:c>
      <x:c r="C27" s="8" t="n">
        <x:f>C17-'Income Statement'!H10</x:f>
        <x:v>0</x:v>
      </x:c>
      <x:c r="D27" s="14"/>
      <x:c r="E27" s="14"/>
      <x:c r="F27" s="14"/>
      <x:c r="G27" s="14"/>
      <x:c r="H27" s="9"/>
      <x:c r="I27" s="3"/>
      <x:c r="J27" s="3"/>
    </x:row>
    <x:row r="28">
      <x:c r="B28" s="3" t="s">
        <x:v>52</x:v>
      </x:c>
      <x:c r="C28" s="8" t="n">
        <x:f>C18-'Income Statement'!H33</x:f>
        <x:v>0</x:v>
      </x:c>
      <x:c r="D28" s="14"/>
      <x:c r="E28" s="14"/>
      <x:c r="F28" s="14"/>
      <x:c r="G28" s="14"/>
      <x:c r="H28" s="9"/>
      <x:c r="I28" s="3"/>
      <x:c r="J28" s="3"/>
    </x:row>
    <x:row r="29">
      <x:c r="B29" s="3" t="s">
        <x:v>53</x:v>
      </x:c>
      <x:c r="C29" s="8" t="n">
        <x:f>C19-'Income Statement'!H34</x:f>
        <x:v>0</x:v>
      </x:c>
      <x:c r="D29" s="14"/>
      <x:c r="E29" s="14"/>
      <x:c r="F29" s="14"/>
      <x:c r="G29" s="14"/>
      <x:c r="H29" s="9"/>
      <x:c r="I29" s="3"/>
      <x:c r="J29" s="3"/>
    </x:row>
    <x:row r="30">
      <x:c r="B30" s="3" t="s">
        <x:v>54</x:v>
      </x:c>
      <x:c r="C30" s="8" t="n">
        <x:f>C21-'Income Statement'!H29</x:f>
        <x:v>0</x:v>
      </x:c>
      <x:c r="D30" s="14"/>
      <x:c r="E30" s="14"/>
      <x:c r="F30" s="14"/>
      <x:c r="G30" s="14"/>
      <x:c r="H30" s="9"/>
      <x:c r="I30" s="3"/>
      <x:c r="J30" s="3"/>
    </x:row>
    <x:row r="38" ht="48" customHeight="1">
      <x:c r="J38" s="66" t="str">
        <x:v>EPS calculations reviewed and confirmed errors repaired. Supplemental statements and judgmental assumptions have limitations detailed in Sources. Arithmetic ties are not independent source verification.</x:v>
      </x:c>
    </x:row>
  </x:sheetData>
  <x:pageMargins left="0.7" right="0.7" top="0.75" bottom="0.75" header="0.3" footer="0.3"/>
  <x:drawing xmlns:r="http://schemas.openxmlformats.org/officeDocument/2006/relationships" r:id="Reac306ed4e2e4a59"/>
</x:worksheet>
</file>

<file path=xl/worksheets/sheet2.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55</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21" t="s">
        <x:v>56</x:v>
      </x:c>
      <x:c r="C10" s="20" t="n">
        <x:f>'Segment - Consumer'!C20</x:f>
        <x:v>973.2</x:v>
      </x:c>
      <x:c r="D10" s="20" t="n">
        <x:f>'Segment - Consumer'!D20</x:f>
        <x:v>1127.3</x:v>
      </x:c>
      <x:c r="E10" s="20" t="n">
        <x:f>'Segment - Consumer'!E20</x:f>
        <x:v>3950.3</x:v>
      </x:c>
      <x:c r="F10" s="20" t="n">
        <x:f>'Segment - Consumer'!F20</x:f>
        <x:v>1145</x:v>
      </x:c>
      <x:c r="G10" s="20" t="n">
        <x:f>'Segment - Consumer'!G20</x:f>
        <x:v>1142.7</x:v>
      </x:c>
      <x:c r="H10" s="25" t="n">
        <x:f>'Segment - Consumer'!H20</x:f>
        <x:v>1178.7847921079997</x:v>
      </x:c>
      <x:c r="I10" s="3"/>
      <x:c r="J10" s="3"/>
    </x:row>
    <x:row r="11">
      <x:c r="B11" s="31" t="s">
        <x:v>57</x:v>
      </x:c>
      <x:c r="C11" s="42" t="n">
        <x:f>'Segment - Consumer'!C21</x:f>
        <x:v>0.038190740345636964</x:v>
      </x:c>
      <x:c r="D11" s="42" t="n">
        <x:f>'Segment - Consumer'!D21</x:f>
        <x:v>0.03889042484563632</x:v>
      </x:c>
      <x:c r="E11" s="42" t="n">
        <x:f>'Segment - Consumer'!E21</x:f>
        <x:v>0.02645186436273872</x:v>
      </x:c>
      <x:c r="F11" s="42" t="n">
        <x:f>'Segment - Consumer'!F21</x:f>
        <x:v>0.24564838990426452</x:v>
      </x:c>
      <x:c r="G11" s="42" t="n">
        <x:f>'Segment - Consumer'!G21</x:f>
        <x:v>0.22791747259832373</x:v>
      </x:c>
      <x:c r="H11" s="46" t="n">
        <x:f>'Segment - Consumer'!H21</x:f>
        <x:v>0.21124618999999956</x:v>
      </x:c>
      <x:c r="I11" s="3"/>
      <x:c r="J11" s="3"/>
    </x:row>
    <x:row r="12">
      <x:c r="B12" s="31" t="s">
        <x:v>58</x:v>
      </x:c>
      <x:c r="C12" s="26"/>
      <x:c r="D12" s="26" t="n">
        <x:f>IFERROR(D10/C10-1,0)</x:f>
        <x:v>0.15834360871352238</x:v>
      </x:c>
      <x:c r="E12" s="26"/>
      <x:c r="F12" s="26" t="n">
        <x:f>IFERROR(F10/D10-1,0)</x:f>
        <x:v>0.015701233034684625</x:v>
      </x:c>
      <x:c r="G12" s="26" t="n">
        <x:f>IFERROR(G10/F10-1,0)</x:f>
        <x:v>-0.0020087336244540843</x:v>
      </x:c>
      <x:c r="H12" s="23" t="n">
        <x:f>IFERROR(H10/G10-1,0)</x:f>
        <x:v>0.031578535143081954</x:v>
      </x:c>
      <x:c r="I12" s="3"/>
      <x:c r="J12" s="3"/>
    </x:row>
    <x:row r="13">
      <x:c r="B13" s="31" t="s">
        <x:v>59</x:v>
      </x:c>
      <x:c r="C13" s="26" t="n">
        <x:f>C10/C20</x:f>
        <x:v>0.5642066206736622</x:v>
      </x:c>
      <x:c r="D13" s="26" t="n">
        <x:f>D10/D20</x:f>
        <x:v>0.6092196281884997</x:v>
      </x:c>
      <x:c r="E13" s="26" t="n">
        <x:f>E10/E20</x:f>
        <x:v>0.5775039106471939</x:v>
      </x:c>
      <x:c r="F13" s="26" t="n">
        <x:f>F10/F20</x:f>
        <x:v>0.6110251347457175</x:v>
      </x:c>
      <x:c r="G13" s="26" t="n">
        <x:f>G10/G20</x:f>
        <x:v>0.5900547351027574</x:v>
      </x:c>
      <x:c r="H13" s="23" t="n">
        <x:f>H10/H20</x:f>
        <x:v>0.5968936181249673</x:v>
      </x:c>
      <x:c r="I13" s="3"/>
      <x:c r="J13" s="3"/>
    </x:row>
    <x:row r="14">
      <x:c r="B14" s="3"/>
      <x:c r="C14" s="14"/>
      <x:c r="D14" s="14"/>
      <x:c r="E14" s="14"/>
      <x:c r="F14" s="14"/>
      <x:c r="G14" s="14"/>
      <x:c r="H14" s="9"/>
      <x:c r="I14" s="3"/>
      <x:c r="J14" s="3"/>
    </x:row>
    <x:row r="15">
      <x:c r="B15" s="21" t="s">
        <x:v>60</x:v>
      </x:c>
      <x:c r="C15" s="20" t="n">
        <x:f>'Segment - Flavor Solutions'!C20</x:f>
        <x:v>751.7</x:v>
      </x:c>
      <x:c r="D15" s="20" t="n">
        <x:f>'Segment - Flavor Solutions'!D20</x:f>
        <x:v>723.1</x:v>
      </x:c>
      <x:c r="E15" s="20" t="n">
        <x:f>'Segment - Flavor Solutions'!E20</x:f>
        <x:v>2890</x:v>
      </x:c>
      <x:c r="F15" s="20" t="n">
        <x:f>'Segment - Flavor Solutions'!F20</x:f>
        <x:v>728.9</x:v>
      </x:c>
      <x:c r="G15" s="20" t="n">
        <x:f>'Segment - Flavor Solutions'!G20</x:f>
        <x:v>793.9</x:v>
      </x:c>
      <x:c r="H15" s="25" t="n">
        <x:f>'Segment - Flavor Solutions'!H20</x:f>
        <x:v>796.081006945</x:v>
      </x:c>
      <x:c r="I15" s="3"/>
      <x:c r="J15" s="3"/>
    </x:row>
    <x:row r="16">
      <x:c r="B16" s="31" t="s">
        <x:v>57</x:v>
      </x:c>
      <x:c r="C16" s="42" t="n">
        <x:f>'Segment - Flavor Solutions'!C21</x:f>
        <x:v>0.012526939655172598</x:v>
      </x:c>
      <x:c r="D16" s="42" t="n">
        <x:f>'Segment - Flavor Solutions'!D21</x:f>
        <x:v>0.014307757048674485</x:v>
      </x:c>
      <x:c r="E16" s="42" t="n">
        <x:f>'Segment - Flavor Solutions'!E21</x:f>
        <x:v>0.005147468002226097</x:v>
      </x:c>
      <x:c r="F16" s="42" t="n">
        <x:f>'Segment - Flavor Solutions'!F21</x:f>
        <x:v>0.06207198018359317</x:v>
      </x:c>
      <x:c r="G16" s="42" t="n">
        <x:f>'Segment - Flavor Solutions'!G21</x:f>
        <x:v>0.08917546988612979</x:v>
      </x:c>
      <x:c r="H16" s="46" t="n">
        <x:f>'Segment - Flavor Solutions'!H21</x:f>
        <x:v>0.05904084999999992</x:v>
      </x:c>
      <x:c r="I16" s="3"/>
      <x:c r="J16" s="3"/>
    </x:row>
    <x:row r="17">
      <x:c r="B17" s="31" t="s">
        <x:v>58</x:v>
      </x:c>
      <x:c r="C17" s="26"/>
      <x:c r="D17" s="26" t="n">
        <x:f>IFERROR(D15/C15-1,0)</x:f>
        <x:v>-0.03804709325528799</x:v>
      </x:c>
      <x:c r="E17" s="26"/>
      <x:c r="F17" s="26" t="n">
        <x:f>IFERROR(F15/D15-1,0)</x:f>
        <x:v>0.008021020605725182</x:v>
      </x:c>
      <x:c r="G17" s="26" t="n">
        <x:f>IFERROR(G15/F15-1,0)</x:f>
        <x:v>0.08917546988612979</x:v>
      </x:c>
      <x:c r="H17" s="23" t="n">
        <x:f>IFERROR(H15/G15-1,0)</x:f>
        <x:v>0.002747206127975854</x:v>
      </x:c>
      <x:c r="I17" s="3"/>
      <x:c r="J17" s="3"/>
    </x:row>
    <x:row r="18">
      <x:c r="B18" s="31" t="s">
        <x:v>59</x:v>
      </x:c>
      <x:c r="C18" s="26" t="n">
        <x:f>C15/C20</x:f>
        <x:v>0.43579337932633777</x:v>
      </x:c>
      <x:c r="D18" s="26" t="n">
        <x:f>D15/D20</x:f>
        <x:v>0.3907803718115002</x:v>
      </x:c>
      <x:c r="E18" s="26" t="n">
        <x:f>E15/E20</x:f>
        <x:v>0.42249608935280614</x:v>
      </x:c>
      <x:c r="F18" s="26" t="n">
        <x:f>F15/F20</x:f>
        <x:v>0.3889748652542825</x:v>
      </x:c>
      <x:c r="G18" s="26" t="n">
        <x:f>G15/G20</x:f>
        <x:v>0.4099452648972426</x:v>
      </x:c>
      <x:c r="H18" s="23" t="n">
        <x:f>H15/H20</x:f>
        <x:v>0.40310638187503267</x:v>
      </x:c>
      <x:c r="I18" s="3"/>
      <x:c r="J18" s="3"/>
    </x:row>
    <x:row r="19">
      <x:c r="B19" s="3"/>
      <x:c r="C19" s="14"/>
      <x:c r="D19" s="14"/>
      <x:c r="E19" s="14"/>
      <x:c r="F19" s="14"/>
      <x:c r="G19" s="14"/>
      <x:c r="H19" s="9"/>
      <x:c r="I19" s="3"/>
      <x:c r="J19" s="3"/>
    </x:row>
    <x:row r="20">
      <x:c r="B20" s="21" t="s">
        <x:v>61</x:v>
      </x:c>
      <x:c r="C20" s="13" t="n">
        <x:f>SUM(C10,C15)</x:f>
        <x:v>1724.9</x:v>
      </x:c>
      <x:c r="D20" s="13" t="n">
        <x:f>SUM(D10,D15)</x:f>
        <x:v>1850.4</x:v>
      </x:c>
      <x:c r="E20" s="13" t="n">
        <x:f>SUM(E10,E15)</x:f>
        <x:v>6840.3</x:v>
      </x:c>
      <x:c r="F20" s="13" t="n">
        <x:f>SUM(F10,F15)</x:f>
        <x:v>1873.9</x:v>
      </x:c>
      <x:c r="G20" s="13" t="n">
        <x:f>SUM(G10,G15)</x:f>
        <x:v>1936.6</x:v>
      </x:c>
      <x:c r="H20" s="15" t="n">
        <x:f>SUM(H10,H15)</x:f>
        <x:v>1974.8657990529996</x:v>
      </x:c>
      <x:c r="I20" s="3"/>
      <x:c r="J20" s="3"/>
    </x:row>
    <x:row r="21">
      <x:c r="B21" s="31" t="s">
        <x:v>57</x:v>
      </x:c>
      <x:c r="C21" s="42" t="n">
        <x:f>IFERROR(C20/SUM('Segment - Consumer'!C10,'Segment - Flavor Solutions'!C10)-1,0)</x:f>
        <x:v>0.026848434337421123</x:v>
      </x:c>
      <x:c r="D21" s="42" t="n">
        <x:f>IFERROR(D20/SUM('Segment - Consumer'!D10,'Segment - Flavor Solutions'!D10)-1,0)</x:f>
        <x:v>0.02914349276974426</x:v>
      </x:c>
      <x:c r="E21" s="42" t="n">
        <x:f>IFERROR(E20/SUM('Segment - Consumer'!E10,'Segment - Flavor Solutions'!E10)-1,0)</x:f>
        <x:v>0.017341642250546574</x:v>
      </x:c>
      <x:c r="F21" s="42" t="n">
        <x:f>IFERROR(F20/SUM('Segment - Consumer'!F10,'Segment - Flavor Solutions'!F10)-1,0)</x:f>
        <x:v>0.1671753347866709</x:v>
      </x:c>
      <x:c r="G21" s="42" t="n">
        <x:f>IFERROR(G20/SUM('Segment - Consumer'!G10,'Segment - Flavor Solutions'!G10)-1,0)</x:f>
        <x:v>0.1669780054233203</x:v>
      </x:c>
      <x:c r="H21" s="46" t="n">
        <x:f>IFERROR(H20/SUM('Segment - Consumer'!H10,'Segment - Flavor Solutions'!H10)-1,0)</x:f>
        <x:v>0.1449161105298855</x:v>
      </x:c>
      <x:c r="I21" s="3"/>
      <x:c r="J21" s="3"/>
    </x:row>
    <x:row r="22">
      <x:c r="B22" s="31" t="s">
        <x:v>58</x:v>
      </x:c>
      <x:c r="C22" s="26"/>
      <x:c r="D22" s="26" t="n">
        <x:f>IFERROR(D20/C20-1,0)</x:f>
        <x:v>0.07275784103426286</x:v>
      </x:c>
      <x:c r="E22" s="26"/>
      <x:c r="F22" s="26" t="n">
        <x:f>IFERROR(F20/D20-1,0)</x:f>
        <x:v>0.012699956766104581</x:v>
      </x:c>
      <x:c r="G22" s="26" t="n">
        <x:f>IFERROR(G20/F20-1,0)</x:f>
        <x:v>0.03345962964939431</x:v>
      </x:c>
      <x:c r="H22" s="23" t="n">
        <x:f>IFERROR(H20/G20-1,0)</x:f>
        <x:v>0.01975926833264463</x:v>
      </x:c>
      <x:c r="I22" s="3"/>
      <x:c r="J22" s="3"/>
    </x:row>
    <x:row r="23">
      <x:c r="B23" s="31" t="s">
        <x:v>62</x:v>
      </x:c>
      <x:c r="C23" s="26" t="n">
        <x:f>IFERROR((1+C21)/((1+C24)*(1+C25))-1,0)</x:f>
        <x:v>0.01714608814344243</x:v>
      </x:c>
      <x:c r="D23" s="26" t="n">
        <x:f>IFERROR((1+D21)/((1+D24)*(1+D25))-1,0)</x:f>
        <x:v>0.02120544290822468</x:v>
      </x:c>
      <x:c r="E23" s="26" t="n">
        <x:f>IFERROR((1+E21)/((1+E24)*(1+E25))-1,0)</x:f>
        <x:v>0.018789937333439033</x:v>
      </x:c>
      <x:c r="F23" s="26" t="n">
        <x:f>IFERROR((1+F21)/((1+F24)*(1+F25))-1,0)</x:f>
        <x:v>0.0021501718308762907</x:v>
      </x:c>
      <x:c r="G23" s="26" t="n">
        <x:f>IFERROR((1+G21)/((1+G24)*(1+G25))-1,0)</x:f>
        <x:v>0.007550059895693684</x:v>
      </x:c>
      <x:c r="H23" s="23" t="n">
        <x:f>SUM('Segment - Consumer'!H17,'Segment - Flavor Solutions'!H17)/SUM('Segment - Consumer'!H10,'Segment - Flavor Solutions'!H10)</x:f>
        <x:v>0.014858948344831438</x:v>
      </x:c>
      <x:c r="I23" s="3"/>
      <x:c r="J23" s="3"/>
    </x:row>
    <x:row r="24" ht="23.25">
      <x:c r="B24" s="52" t="s">
        <x:v>63</x:v>
      </x:c>
      <x:c r="C24" s="42" t="n">
        <x:f>SUM('Segment - Consumer'!C18,'Segment - Flavor Solutions'!C18)/SUM('Segment - Consumer'!C10,'Segment - Flavor Solutions'!C10)</x:f>
        <x:v>0</x:v>
      </x:c>
      <x:c r="D24" s="42" t="n">
        <x:f>SUM('Segment - Consumer'!D18,'Segment - Flavor Solutions'!D18)/SUM('Segment - Consumer'!D10,'Segment - Flavor Solutions'!D10)</x:f>
        <x:v>0</x:v>
      </x:c>
      <x:c r="E24" s="42" t="n">
        <x:f>SUM('Segment - Consumer'!E18,'Segment - Flavor Solutions'!E18)/SUM('Segment - Consumer'!E10,'Segment - Flavor Solutions'!E10)</x:f>
        <x:v>0</x:v>
      </x:c>
      <x:c r="F24" s="42" t="n">
        <x:f>SUM('Segment - Consumer'!F18,'Segment - Flavor Solutions'!F18)/SUM('Segment - Consumer'!F10,'Segment - Flavor Solutions'!F10)</x:f>
        <x:v>0.1255475937862348</x:v>
      </x:c>
      <x:c r="G24" s="42" t="n">
        <x:f>SUM('Segment - Consumer'!G18,'Segment - Flavor Solutions'!G18)/SUM('Segment - Consumer'!G10,'Segment - Flavor Solutions'!G10)</x:f>
        <x:v>0.12429583965122024</x:v>
      </x:c>
      <x:c r="H24" s="46" t="n">
        <x:f>SUM('Segment - Consumer'!H18,'Segment - Flavor Solutions'!H18)/SUM('Segment - Consumer'!H10,'Segment - Flavor Solutions'!H10)</x:f>
        <x:v>0.11403495402632034</x:v>
      </x:c>
      <x:c r="I24" s="3"/>
      <x:c r="J24" s="3"/>
    </x:row>
    <x:row r="25">
      <x:c r="B25" s="31" t="s">
        <x:v>64</x:v>
      </x:c>
      <x:c r="C25" s="42" t="n">
        <x:f>SUM('Segment - Consumer'!C19,'Segment - Flavor Solutions'!C19)/SUM('Segment - Consumer'!C10,'Segment - Flavor Solutions'!C10)</x:f>
        <x:v>0.009538793204905346</x:v>
      </x:c>
      <x:c r="D25" s="42" t="n">
        <x:f>SUM('Segment - Consumer'!D19,'Segment - Flavor Solutions'!D19)/SUM('Segment - Consumer'!D10,'Segment - Flavor Solutions'!D10)</x:f>
        <x:v>0.007773215386429365</x:v>
      </x:c>
      <x:c r="E25" s="42" t="n">
        <x:f>SUM('Segment - Consumer'!E19,'Segment - Flavor Solutions'!E19)/SUM('Segment - Consumer'!E10,'Segment - Flavor Solutions'!E10)</x:f>
        <x:v>-0.0014215836158365186</x:v>
      </x:c>
      <x:c r="F25" s="42" t="n">
        <x:f>SUM('Segment - Consumer'!F19,'Segment - Flavor Solutions'!F19)/SUM('Segment - Consumer'!F10,'Segment - Flavor Solutions'!F10)</x:f>
        <x:v>0.034759523491118154</x:v>
      </x:c>
      <x:c r="G25" s="42" t="n">
        <x:f>SUM('Segment - Consumer'!G19,'Segment - Flavor Solutions'!G19)/SUM('Segment - Consumer'!G10,'Segment - Flavor Solutions'!G10)</x:f>
        <x:v>0.030185502762789272</x:v>
      </x:c>
      <x:c r="H25" s="46" t="n">
        <x:f>SUM('Segment - Consumer'!H19,'Segment - Flavor Solutions'!H19)/SUM('Segment - Consumer'!H10,'Segment - Flavor Solutions'!H10)</x:f>
        <x:v>0.016022208158733838</x:v>
      </x:c>
      <x:c r="I25" s="3"/>
      <x:c r="J25" s="3"/>
    </x:row>
    <x:row r="26">
      <x:c r="B26" s="21" t="s">
        <x:v>65</x:v>
      </x:c>
      <x:c r="C26" s="13" t="n">
        <x:f>C10+C15-C20</x:f>
        <x:v>0</x:v>
      </x:c>
      <x:c r="D26" s="13" t="n">
        <x:f>D10+D15-D20</x:f>
        <x:v>0</x:v>
      </x:c>
      <x:c r="E26" s="13" t="n">
        <x:f>E10+E15-E20</x:f>
        <x:v>0</x:v>
      </x:c>
      <x:c r="F26" s="13" t="n">
        <x:f>F10+F15-F20</x:f>
        <x:v>0</x:v>
      </x:c>
      <x:c r="G26" s="13" t="n">
        <x:f>G10+G15-G20</x:f>
        <x:v>0</x:v>
      </x:c>
      <x:c r="H26" s="15" t="n">
        <x:f>H10+H15-H20</x:f>
        <x:v>0</x:v>
      </x:c>
      <x:c r="I26" s="3"/>
      <x:c r="J26" s="3"/>
    </x:row>
    <x:row r="27">
      <x:c r="B27" s="3"/>
      <x:c r="C27" s="14"/>
      <x:c r="D27" s="14"/>
      <x:c r="E27" s="14"/>
      <x:c r="F27" s="14"/>
      <x:c r="G27" s="14"/>
      <x:c r="H27" s="9"/>
      <x:c r="I27" s="3"/>
      <x:c r="J27" s="3"/>
    </x:row>
    <x:row r="28">
      <x:c r="B28" s="3" t="s">
        <x:v>66</x:v>
      </x:c>
      <x:c r="C28" s="8" t="n">
        <x:f>Geo!C10</x:f>
        <x:v>1228.2</x:v>
      </x:c>
      <x:c r="D28" s="8" t="n">
        <x:f>Geo!D10</x:f>
        <x:v>1345</x:v>
      </x:c>
      <x:c r="E28" s="8" t="n">
        <x:f>Geo!E10</x:f>
        <x:v>4867.8</x:v>
      </x:c>
      <x:c r="F28" s="8" t="n">
        <x:f>Geo!F10</x:f>
        <x:v>1339.6</x:v>
      </x:c>
      <x:c r="G28" s="8" t="n">
        <x:f>Geo!G10</x:f>
        <x:v>1411.9</x:v>
      </x:c>
      <x:c r="H28" s="29" t="n">
        <x:f>Geo!H10</x:f>
        <x:v>1439.798110958861</x:v>
      </x:c>
      <x:c r="I28" s="3"/>
      <x:c r="J28" s="3"/>
    </x:row>
    <x:row r="29">
      <x:c r="B29" s="3" t="s">
        <x:v>67</x:v>
      </x:c>
      <x:c r="C29" s="8" t="n">
        <x:f>Geo!C11</x:f>
        <x:v>315.8</x:v>
      </x:c>
      <x:c r="D29" s="8" t="n">
        <x:f>Geo!D11</x:f>
        <x:v>344.6</x:v>
      </x:c>
      <x:c r="E29" s="8" t="n">
        <x:f>Geo!E11</x:f>
        <x:v>1268.5</x:v>
      </x:c>
      <x:c r="F29" s="8" t="n">
        <x:f>Geo!F11</x:f>
        <x:v>335.7</x:v>
      </x:c>
      <x:c r="G29" s="8" t="n">
        <x:f>Geo!G11</x:f>
        <x:v>334.5</x:v>
      </x:c>
      <x:c r="H29" s="29" t="n">
        <x:f>Geo!H11</x:f>
        <x:v>341.1094752572696</x:v>
      </x:c>
      <x:c r="I29" s="3"/>
      <x:c r="J29" s="3"/>
    </x:row>
    <x:row r="30">
      <x:c r="B30" s="3" t="s">
        <x:v>68</x:v>
      </x:c>
      <x:c r="C30" s="8" t="n">
        <x:f>Geo!C12</x:f>
        <x:v>180.9</x:v>
      </x:c>
      <x:c r="D30" s="8" t="n">
        <x:f>Geo!D12</x:f>
        <x:v>160.8</x:v>
      </x:c>
      <x:c r="E30" s="8" t="n">
        <x:f>Geo!E12</x:f>
        <x:v>704</x:v>
      </x:c>
      <x:c r="F30" s="8" t="n">
        <x:f>Geo!F12</x:f>
        <x:v>198.6</x:v>
      </x:c>
      <x:c r="G30" s="8" t="n">
        <x:f>Geo!G12</x:f>
        <x:v>190.2</x:v>
      </x:c>
      <x:c r="H30" s="29" t="n">
        <x:f>Geo!H12</x:f>
        <x:v>193.958212836869</x:v>
      </x:c>
      <x:c r="I30" s="3"/>
      <x:c r="J30" s="3"/>
    </x:row>
    <x:row r="31">
      <x:c r="B31" s="21" t="s">
        <x:v>69</x:v>
      </x:c>
      <x:c r="C31" s="13" t="n">
        <x:f>SUM(C28:C30)</x:f>
        <x:v>1724.9</x:v>
      </x:c>
      <x:c r="D31" s="13" t="n">
        <x:f>SUM(D28:D30)</x:f>
        <x:v>1850.3999999999999</x:v>
      </x:c>
      <x:c r="E31" s="13" t="n">
        <x:f>SUM(E28:E30)</x:f>
        <x:v>6840.3</x:v>
      </x:c>
      <x:c r="F31" s="13" t="n">
        <x:f>SUM(F28:F30)</x:f>
        <x:v>1873.8999999999999</x:v>
      </x:c>
      <x:c r="G31" s="13" t="n">
        <x:f>SUM(G28:G30)</x:f>
        <x:v>1936.6000000000001</x:v>
      </x:c>
      <x:c r="H31" s="15" t="n">
        <x:f>SUM(H28:H30)</x:f>
        <x:v>1974.8657990529996</x:v>
      </x:c>
      <x:c r="I31" s="3"/>
      <x:c r="J31" s="3"/>
    </x:row>
    <x:row r="32">
      <x:c r="B32" s="21" t="s">
        <x:v>70</x:v>
      </x:c>
      <x:c r="C32" s="13" t="n">
        <x:f>C31-C20</x:f>
        <x:v>0</x:v>
      </x:c>
      <x:c r="D32" s="13" t="n">
        <x:f>D31-D20</x:f>
        <x:v>-2.2737367544323206e-13</x:v>
      </x:c>
      <x:c r="E32" s="13" t="n">
        <x:f>E31-E20</x:f>
        <x:v>0</x:v>
      </x:c>
      <x:c r="F32" s="13" t="n">
        <x:f>F31-F20</x:f>
        <x:v>-2.2737367544323206e-13</x:v>
      </x:c>
      <x:c r="G32" s="13" t="n">
        <x:f>G31-G20</x:f>
        <x:v>2.2737367544323206e-13</x:v>
      </x:c>
      <x:c r="H32" s="15" t="n">
        <x:f>H31-H20</x:f>
        <x:v>0</x:v>
      </x:c>
      <x:c r="I32" s="3"/>
      <x:c r="J32" s="3"/>
    </x:row>
    <x:row r="33" ht="23.25">
      <x:c r="B33" s="5" t="s">
        <x:v>71</x:v>
      </x:c>
      <x:c r="C33" s="14"/>
      <x:c r="D33" s="14"/>
      <x:c r="E33" s="14"/>
      <x:c r="F33" s="14"/>
      <x:c r="G33" s="14"/>
      <x:c r="H33" s="9"/>
      <x:c r="I33" s="3"/>
      <x:c r="J33" s="3" t="s">
        <x:v>72</x:v>
      </x:c>
    </x:row>
    <x:row r="34" ht="23.25">
      <x:c r="B34" s="27" t="s">
        <x:v>73</x:v>
      </x:c>
      <x:c r="C34" s="13"/>
      <x:c r="D34" s="13"/>
      <x:c r="E34" s="20" t="n">
        <x:f>E20-(Inputs!I140+Inputs!I141+C20+D20)</x:f>
        <x:v>9.094947017729282e-13</x:v>
      </x:c>
      <x:c r="F34" s="13"/>
      <x:c r="G34" s="13"/>
      <x:c r="H34" s="15"/>
      <x:c r="I34" s="3"/>
      <x:c r="J34" s="3" t="s">
        <x:v>74</x:v>
      </x:c>
    </x:row>
    <x:row r="36">
      <x:c r="B36" s="31" t="s">
        <x:v>75</x:v>
      </x:c>
      <x:c r="C36" s="42" t="n">
        <x:f>(1+C11)/((1+'Segment - Consumer'!C14)*(1+'Segment - Consumer'!C15))-1</x:f>
        <x:v>0.02588017820715116</x:v>
      </x:c>
      <x:c r="D36" s="42" t="n">
        <x:f>(1+D11)/((1+'Segment - Consumer'!D14)*(1+'Segment - Consumer'!D15))-1</x:f>
        <x:v>0.03064526274368684</x:v>
      </x:c>
      <x:c r="E36" s="42" t="n">
        <x:f>(1+E11)/((1+'Segment - Consumer'!E14)*(1+'Segment - Consumer'!E15))-1</x:f>
        <x:v>0.024403058246246223</x:v>
      </x:c>
      <x:c r="F36" s="42" t="n">
        <x:f>(1+F11)/((1+'Segment - Consumer'!F14)*(1+'Segment - Consumer'!F15))-1</x:f>
        <x:v>0.011313828711935647</x:v>
      </x:c>
      <x:c r="G36" s="42" t="n">
        <x:f>(1+G11)/((1+'Segment - Consumer'!G14)*(1+'Segment - Consumer'!G15))-1</x:f>
        <x:v>0.0026238769517563654</x:v>
      </x:c>
      <x:c r="H36" s="46" t="n">
        <x:f>(1+H11)/((1+'Segment - Consumer'!H14)*(1+'Segment - Consumer'!H15))-1</x:f>
        <x:v>0.014749999999999819</x:v>
      </x:c>
      <x:c r="J36" s="3" t="s">
        <x:v>76</x:v>
      </x:c>
    </x:row>
    <x:row r="37">
      <x:c r="B37" s="31" t="s">
        <x:v>77</x:v>
      </x:c>
      <x:c r="C37" s="42" t="n">
        <x:f>'Segment - Consumer'!C14</x:f>
        <x:v>0</x:v>
      </x:c>
      <x:c r="D37" s="42" t="n">
        <x:f>'Segment - Consumer'!D14</x:f>
        <x:v>0</x:v>
      </x:c>
      <x:c r="E37" s="42" t="n">
        <x:f>'Segment - Consumer'!E14</x:f>
        <x:v>0</x:v>
      </x:c>
      <x:c r="F37" s="42" t="n">
        <x:f>'Segment - Consumer'!F14</x:f>
        <x:v>0.197</x:v>
      </x:c>
      <x:c r="G37" s="42" t="n">
        <x:f>'Segment - Consumer'!G14</x:f>
        <x:v>0.196</x:v>
      </x:c>
      <x:c r="H37" s="46" t="n">
        <x:f>'Segment - Consumer'!H14</x:f>
        <x:v>0.176</x:v>
      </x:c>
      <x:c r="J37" s="3" t="s">
        <x:v>78</x:v>
      </x:c>
    </x:row>
    <x:row r="38">
      <x:c r="B38" s="31" t="s">
        <x:v>79</x:v>
      </x:c>
      <x:c r="C38" s="42" t="n">
        <x:f>'Segment - Consumer'!C15</x:f>
        <x:v>0.012</x:v>
      </x:c>
      <x:c r="D38" s="42" t="n">
        <x:f>'Segment - Consumer'!D15</x:f>
        <x:v>0.008</x:v>
      </x:c>
      <x:c r="E38" s="42" t="n">
        <x:f>'Segment - Consumer'!E15</x:f>
        <x:v>0.002</x:v>
      </x:c>
      <x:c r="F38" s="42" t="n">
        <x:f>'Segment - Consumer'!F15</x:f>
        <x:v>0.029</x:v>
      </x:c>
      <x:c r="G38" s="42" t="n">
        <x:f>'Segment - Consumer'!G15</x:f>
        <x:v>0.024</x:v>
      </x:c>
      <x:c r="H38" s="46" t="n">
        <x:f>'Segment - Consumer'!H15</x:f>
        <x:v>0.015</x:v>
      </x:c>
    </x:row>
    <x:row r="39">
      <x:c r="B39" s="31" t="s">
        <x:v>80</x:v>
      </x:c>
      <x:c r="C39" s="42" t="n">
        <x:f>'Segment - Consumer'!C21</x:f>
        <x:v>0.038190740345636964</x:v>
      </x:c>
      <x:c r="D39" s="42" t="n">
        <x:f>'Segment - Consumer'!D21</x:f>
        <x:v>0.03889042484563632</x:v>
      </x:c>
      <x:c r="E39" s="42" t="n">
        <x:f>'Segment - Consumer'!E21</x:f>
        <x:v>0.02645186436273872</x:v>
      </x:c>
      <x:c r="F39" s="42" t="n">
        <x:f>'Segment - Consumer'!F21</x:f>
        <x:v>0.24564838990426452</x:v>
      </x:c>
      <x:c r="G39" s="42" t="n">
        <x:f>'Segment - Consumer'!G21</x:f>
        <x:v>0.22791747259832373</x:v>
      </x:c>
      <x:c r="H39" s="46" t="n">
        <x:f>'Segment - Consumer'!H21</x:f>
        <x:v>0.21124618999999956</x:v>
      </x:c>
    </x:row>
    <x:row r="40">
      <x:c r="B40" s="31" t="s">
        <x:v>81</x:v>
      </x:c>
      <x:c r="C40" s="42" t="n">
        <x:f>(1+C16)/((1+'Segment - Flavor Solutions'!C14)*(1+'Segment - Flavor Solutions'!C15))-1</x:f>
        <x:v>0.006488011585658704</x:v>
      </x:c>
      <x:c r="D40" s="42" t="n">
        <x:f>(1+D16)/((1+'Segment - Flavor Solutions'!D14)*(1+'Segment - Flavor Solutions'!D15))-1</x:f>
        <x:v>0.0072569583402926074</x:v>
      </x:c>
      <x:c r="E40" s="42" t="n">
        <x:f>(1+E16)/((1+'Segment - Flavor Solutions'!E14)*(1+'Segment - Flavor Solutions'!E15))-1</x:f>
        <x:v>0.011214756541474857</x:v>
      </x:c>
      <x:c r="F40" s="42" t="n">
        <x:f>(1+F16)/((1+'Segment - Flavor Solutions'!F14)*(1+'Segment - Flavor Solutions'!F15))-1</x:f>
        <x:v>0.0030665881364657643</x:v>
      </x:c>
      <x:c r="G40" s="42" t="n">
        <x:f>(1+G16)/((1+'Segment - Flavor Solutions'!G14)*(1+'Segment - Flavor Solutions'!G15))-1</x:f>
        <x:v>0.02665234224350055</x:v>
      </x:c>
      <x:c r="H40" s="46" t="n">
        <x:f>(1+H16)/((1+'Segment - Flavor Solutions'!H14)*(1+'Segment - Flavor Solutions'!H15))-1</x:f>
        <x:v>0.015000000000000124</x:v>
      </x:c>
    </x:row>
    <x:row r="41">
      <x:c r="B41" s="31" t="s">
        <x:v>82</x:v>
      </x:c>
      <x:c r="C41" s="42" t="n">
        <x:f>'Segment - Flavor Solutions'!C14</x:f>
        <x:v>0</x:v>
      </x:c>
      <x:c r="D41" s="42" t="n">
        <x:f>'Segment - Flavor Solutions'!D14</x:f>
        <x:v>0</x:v>
      </x:c>
      <x:c r="E41" s="42" t="n">
        <x:f>'Segment - Flavor Solutions'!E14</x:f>
        <x:v>0</x:v>
      </x:c>
      <x:c r="F41" s="42" t="n">
        <x:f>'Segment - Flavor Solutions'!F14</x:f>
        <x:v>0.025</x:v>
      </x:c>
      <x:c r="G41" s="42" t="n">
        <x:f>'Segment - Flavor Solutions'!G14</x:f>
        <x:v>0.03</x:v>
      </x:c>
      <x:c r="H41" s="46" t="n">
        <x:f>'Segment - Flavor Solutions'!H14</x:f>
        <x:v>0.03</x:v>
      </x:c>
    </x:row>
    <x:row r="42">
      <x:c r="B42" s="31" t="s">
        <x:v>83</x:v>
      </x:c>
      <x:c r="C42" s="42" t="n">
        <x:f>'Segment - Flavor Solutions'!C15</x:f>
        <x:v>0.006</x:v>
      </x:c>
      <x:c r="D42" s="42" t="n">
        <x:f>'Segment - Flavor Solutions'!D15</x:f>
        <x:v>0.007</x:v>
      </x:c>
      <x:c r="E42" s="42" t="n">
        <x:f>'Segment - Flavor Solutions'!E15</x:f>
        <x:v>-0.006</x:v>
      </x:c>
      <x:c r="F42" s="42" t="n">
        <x:f>'Segment - Flavor Solutions'!F15</x:f>
        <x:v>0.033</x:v>
      </x:c>
      <x:c r="G42" s="42" t="n">
        <x:f>'Segment - Flavor Solutions'!G15</x:f>
        <x:v>0.03</x:v>
      </x:c>
      <x:c r="H42" s="46" t="n">
        <x:f>'Segment - Flavor Solutions'!H15</x:f>
        <x:v>0.013</x:v>
      </x:c>
    </x:row>
    <x:row r="43">
      <x:c r="B43" s="31" t="s">
        <x:v>84</x:v>
      </x:c>
      <x:c r="C43" s="42" t="n">
        <x:f>'Segment - Flavor Solutions'!C21</x:f>
        <x:v>0.012526939655172598</x:v>
      </x:c>
      <x:c r="D43" s="42" t="n">
        <x:f>'Segment - Flavor Solutions'!D21</x:f>
        <x:v>0.014307757048674485</x:v>
      </x:c>
      <x:c r="E43" s="42" t="n">
        <x:f>'Segment - Flavor Solutions'!E21</x:f>
        <x:v>0.005147468002226097</x:v>
      </x:c>
      <x:c r="F43" s="42" t="n">
        <x:f>'Segment - Flavor Solutions'!F21</x:f>
        <x:v>0.06207198018359317</x:v>
      </x:c>
      <x:c r="G43" s="42" t="n">
        <x:f>'Segment - Flavor Solutions'!G21</x:f>
        <x:v>0.08917546988612979</x:v>
      </x:c>
      <x:c r="H43" s="46" t="n">
        <x:f>'Segment - Flavor Solutions'!H21</x:f>
        <x:v>0.05904084999999992</x:v>
      </x:c>
    </x:row>
    <x:row r="45">
      <x:c r="B45" s="21" t="s">
        <x:v>85</x:v>
      </x:c>
      <x:c r="C45" s="13" t="n">
        <x:f>C10</x:f>
        <x:v>973.2</x:v>
      </x:c>
      <x:c r="D45" s="13" t="n">
        <x:f>D10</x:f>
        <x:v>1127.3</x:v>
      </x:c>
      <x:c r="E45" s="13" t="n">
        <x:f>E10</x:f>
        <x:v>3950.3</x:v>
      </x:c>
      <x:c r="F45" s="13" t="n">
        <x:f>F10</x:f>
        <x:v>1145</x:v>
      </x:c>
      <x:c r="G45" s="13" t="n">
        <x:f>G10</x:f>
        <x:v>1142.7</x:v>
      </x:c>
      <x:c r="H45" s="15" t="n">
        <x:f>H10</x:f>
        <x:v>1178.7847921079997</x:v>
      </x:c>
    </x:row>
    <x:row r="46">
      <x:c r="B46" s="26" t="s">
        <x:v>86</x:v>
      </x:c>
      <x:c r="C46" s="26" t="n">
        <x:f>C36</x:f>
        <x:v>0.02588017820715116</x:v>
      </x:c>
      <x:c r="D46" s="26" t="n">
        <x:f>D36</x:f>
        <x:v>0.03064526274368684</x:v>
      </x:c>
      <x:c r="E46" s="26" t="n">
        <x:f>E36</x:f>
        <x:v>0.024403058246246223</x:v>
      </x:c>
      <x:c r="F46" s="26" t="n">
        <x:f>F36</x:f>
        <x:v>0.011313828711935647</x:v>
      </x:c>
      <x:c r="G46" s="26" t="n">
        <x:f>G36</x:f>
        <x:v>0.0026238769517563654</x:v>
      </x:c>
      <x:c r="H46" s="23" t="n">
        <x:f>H36</x:f>
        <x:v>0.014749999999999819</x:v>
      </x:c>
    </x:row>
    <x:row r="47">
      <x:c r="B47" s="26" t="s">
        <x:v>87</x:v>
      </x:c>
      <x:c r="C47" s="26" t="n">
        <x:f>C37</x:f>
        <x:v>0</x:v>
      </x:c>
      <x:c r="D47" s="26" t="n">
        <x:f>D37</x:f>
        <x:v>0</x:v>
      </x:c>
      <x:c r="E47" s="26" t="n">
        <x:f>E37</x:f>
        <x:v>0</x:v>
      </x:c>
      <x:c r="F47" s="26" t="n">
        <x:f>F37</x:f>
        <x:v>0.197</x:v>
      </x:c>
      <x:c r="G47" s="26" t="n">
        <x:f>G37</x:f>
        <x:v>0.196</x:v>
      </x:c>
      <x:c r="H47" s="23" t="n">
        <x:f>H37</x:f>
        <x:v>0.176</x:v>
      </x:c>
    </x:row>
    <x:row r="48">
      <x:c r="B48" s="26" t="s">
        <x:v>88</x:v>
      </x:c>
      <x:c r="C48" s="26" t="n">
        <x:f>C38</x:f>
        <x:v>0.012</x:v>
      </x:c>
      <x:c r="D48" s="26" t="n">
        <x:f>D38</x:f>
        <x:v>0.008</x:v>
      </x:c>
      <x:c r="E48" s="26" t="n">
        <x:f>E38</x:f>
        <x:v>0.002</x:v>
      </x:c>
      <x:c r="F48" s="26" t="n">
        <x:f>F38</x:f>
        <x:v>0.029</x:v>
      </x:c>
      <x:c r="G48" s="26" t="n">
        <x:f>G38</x:f>
        <x:v>0.024</x:v>
      </x:c>
      <x:c r="H48" s="23" t="n">
        <x:f>H38</x:f>
        <x:v>0.015</x:v>
      </x:c>
    </x:row>
    <x:row r="49">
      <x:c r="B49" s="26" t="s">
        <x:v>89</x:v>
      </x:c>
      <x:c r="C49" s="26" t="n">
        <x:f>C39</x:f>
        <x:v>0.038190740345636964</x:v>
      </x:c>
      <x:c r="D49" s="26" t="n">
        <x:f>D39</x:f>
        <x:v>0.03889042484563632</x:v>
      </x:c>
      <x:c r="E49" s="26" t="n">
        <x:f>E39</x:f>
        <x:v>0.02645186436273872</x:v>
      </x:c>
      <x:c r="F49" s="26" t="n">
        <x:f>F39</x:f>
        <x:v>0.24564838990426452</x:v>
      </x:c>
      <x:c r="G49" s="26" t="n">
        <x:f>G39</x:f>
        <x:v>0.22791747259832373</x:v>
      </x:c>
      <x:c r="H49" s="23" t="n">
        <x:f>H39</x:f>
        <x:v>0.21124618999999956</x:v>
      </x:c>
    </x:row>
    <x:row r="50">
      <x:c r="B50" s="21" t="s">
        <x:v>90</x:v>
      </x:c>
      <x:c r="C50" s="13" t="n">
        <x:f>C15</x:f>
        <x:v>751.7</x:v>
      </x:c>
      <x:c r="D50" s="13" t="n">
        <x:f>D15</x:f>
        <x:v>723.1</x:v>
      </x:c>
      <x:c r="E50" s="13" t="n">
        <x:f>E15</x:f>
        <x:v>2890</x:v>
      </x:c>
      <x:c r="F50" s="13" t="n">
        <x:f>F15</x:f>
        <x:v>728.9</x:v>
      </x:c>
      <x:c r="G50" s="13" t="n">
        <x:f>G15</x:f>
        <x:v>793.9</x:v>
      </x:c>
      <x:c r="H50" s="15" t="n">
        <x:f>H15</x:f>
        <x:v>796.081006945</x:v>
      </x:c>
    </x:row>
    <x:row r="51">
      <x:c r="B51" s="26" t="s">
        <x:v>86</x:v>
      </x:c>
      <x:c r="C51" s="26" t="n">
        <x:f>C40</x:f>
        <x:v>0.006488011585658704</x:v>
      </x:c>
      <x:c r="D51" s="26" t="n">
        <x:f>D40</x:f>
        <x:v>0.0072569583402926074</x:v>
      </x:c>
      <x:c r="E51" s="26" t="n">
        <x:f>E40</x:f>
        <x:v>0.011214756541474857</x:v>
      </x:c>
      <x:c r="F51" s="26" t="n">
        <x:f>F40</x:f>
        <x:v>0.0030665881364657643</x:v>
      </x:c>
      <x:c r="G51" s="26" t="n">
        <x:f>G40</x:f>
        <x:v>0.02665234224350055</x:v>
      </x:c>
      <x:c r="H51" s="23" t="n">
        <x:f>H40</x:f>
        <x:v>0.015000000000000124</x:v>
      </x:c>
    </x:row>
    <x:row r="52">
      <x:c r="B52" s="26" t="s">
        <x:v>87</x:v>
      </x:c>
      <x:c r="C52" s="26" t="n">
        <x:f>C41</x:f>
        <x:v>0</x:v>
      </x:c>
      <x:c r="D52" s="26" t="n">
        <x:f>D41</x:f>
        <x:v>0</x:v>
      </x:c>
      <x:c r="E52" s="26" t="n">
        <x:f>E41</x:f>
        <x:v>0</x:v>
      </x:c>
      <x:c r="F52" s="26" t="n">
        <x:f>F41</x:f>
        <x:v>0.025</x:v>
      </x:c>
      <x:c r="G52" s="26" t="n">
        <x:f>G41</x:f>
        <x:v>0.03</x:v>
      </x:c>
      <x:c r="H52" s="23" t="n">
        <x:f>H41</x:f>
        <x:v>0.03</x:v>
      </x:c>
    </x:row>
    <x:row r="53">
      <x:c r="B53" s="26" t="s">
        <x:v>88</x:v>
      </x:c>
      <x:c r="C53" s="26" t="n">
        <x:f>C42</x:f>
        <x:v>0.006</x:v>
      </x:c>
      <x:c r="D53" s="26" t="n">
        <x:f>D42</x:f>
        <x:v>0.007</x:v>
      </x:c>
      <x:c r="E53" s="26" t="n">
        <x:f>E42</x:f>
        <x:v>-0.006</x:v>
      </x:c>
      <x:c r="F53" s="26" t="n">
        <x:f>F42</x:f>
        <x:v>0.033</x:v>
      </x:c>
      <x:c r="G53" s="26" t="n">
        <x:f>G42</x:f>
        <x:v>0.03</x:v>
      </x:c>
      <x:c r="H53" s="23" t="n">
        <x:f>H42</x:f>
        <x:v>0.013</x:v>
      </x:c>
    </x:row>
    <x:row r="54">
      <x:c r="B54" s="26" t="s">
        <x:v>89</x:v>
      </x:c>
      <x:c r="C54" s="26" t="n">
        <x:f>C43</x:f>
        <x:v>0.012526939655172598</x:v>
      </x:c>
      <x:c r="D54" s="26" t="n">
        <x:f>D43</x:f>
        <x:v>0.014307757048674485</x:v>
      </x:c>
      <x:c r="E54" s="26" t="n">
        <x:f>E43</x:f>
        <x:v>0.005147468002226097</x:v>
      </x:c>
      <x:c r="F54" s="26" t="n">
        <x:f>F43</x:f>
        <x:v>0.06207198018359317</x:v>
      </x:c>
      <x:c r="G54" s="26" t="n">
        <x:f>G43</x:f>
        <x:v>0.08917546988612979</x:v>
      </x:c>
      <x:c r="H54" s="23" t="n">
        <x:f>H43</x:f>
        <x:v>0.05904084999999992</x:v>
      </x:c>
    </x:row>
    <x:row r="55">
      <x:c r="B55" s="21" t="s">
        <x:v>91</x:v>
      </x:c>
      <x:c r="C55" s="13" t="n">
        <x:f>C20</x:f>
        <x:v>1724.9</x:v>
      </x:c>
      <x:c r="D55" s="13" t="n">
        <x:f>D20</x:f>
        <x:v>1850.4</x:v>
      </x:c>
      <x:c r="E55" s="13" t="n">
        <x:f>E20</x:f>
        <x:v>6840.3</x:v>
      </x:c>
      <x:c r="F55" s="13" t="n">
        <x:f>F20</x:f>
        <x:v>1873.9</x:v>
      </x:c>
      <x:c r="G55" s="13" t="n">
        <x:f>G20</x:f>
        <x:v>1936.6</x:v>
      </x:c>
      <x:c r="H55" s="15" t="n">
        <x:f>H20</x:f>
        <x:v>1974.8657990529996</x:v>
      </x:c>
    </x:row>
    <x:row r="56">
      <x:c r="B56" s="26" t="s">
        <x:v>86</x:v>
      </x:c>
      <x:c r="C56" s="26" t="n">
        <x:f>C23</x:f>
        <x:v>0.01714608814344243</x:v>
      </x:c>
      <x:c r="D56" s="26" t="n">
        <x:f>D23</x:f>
        <x:v>0.02120544290822468</x:v>
      </x:c>
      <x:c r="E56" s="26" t="n">
        <x:f>E23</x:f>
        <x:v>0.018789937333439033</x:v>
      </x:c>
      <x:c r="F56" s="26" t="n">
        <x:f>F23</x:f>
        <x:v>0.0021501718308762907</x:v>
      </x:c>
      <x:c r="G56" s="26" t="n">
        <x:f>G23</x:f>
        <x:v>0.007550059895693684</x:v>
      </x:c>
      <x:c r="H56" s="23" t="n">
        <x:f>H23</x:f>
        <x:v>0.014858948344831438</x:v>
      </x:c>
    </x:row>
    <x:row r="57">
      <x:c r="B57" s="26" t="s">
        <x:v>87</x:v>
      </x:c>
      <x:c r="C57" s="26" t="n">
        <x:f>C24</x:f>
        <x:v>0</x:v>
      </x:c>
      <x:c r="D57" s="26" t="n">
        <x:f>D24</x:f>
        <x:v>0</x:v>
      </x:c>
      <x:c r="E57" s="26" t="n">
        <x:f>E24</x:f>
        <x:v>0</x:v>
      </x:c>
      <x:c r="F57" s="26" t="n">
        <x:f>F24</x:f>
        <x:v>0.1255475937862348</x:v>
      </x:c>
      <x:c r="G57" s="26" t="n">
        <x:f>G24</x:f>
        <x:v>0.12429583965122024</x:v>
      </x:c>
      <x:c r="H57" s="23" t="n">
        <x:f>H24</x:f>
        <x:v>0.11403495402632034</x:v>
      </x:c>
    </x:row>
    <x:row r="58">
      <x:c r="B58" s="26" t="s">
        <x:v>88</x:v>
      </x:c>
      <x:c r="C58" s="26" t="n">
        <x:f>C25</x:f>
        <x:v>0.009538793204905346</x:v>
      </x:c>
      <x:c r="D58" s="26" t="n">
        <x:f>D25</x:f>
        <x:v>0.007773215386429365</x:v>
      </x:c>
      <x:c r="E58" s="26" t="n">
        <x:f>E25</x:f>
        <x:v>-0.0014215836158365186</x:v>
      </x:c>
      <x:c r="F58" s="26" t="n">
        <x:f>F25</x:f>
        <x:v>0.034759523491118154</x:v>
      </x:c>
      <x:c r="G58" s="26" t="n">
        <x:f>G25</x:f>
        <x:v>0.030185502762789272</x:v>
      </x:c>
      <x:c r="H58" s="23" t="n">
        <x:f>H25</x:f>
        <x:v>0.016022208158733838</x:v>
      </x:c>
    </x:row>
    <x:row r="59">
      <x:c r="B59" s="26" t="s">
        <x:v>89</x:v>
      </x:c>
      <x:c r="C59" s="26" t="n">
        <x:f>C21</x:f>
        <x:v>0.026848434337421123</x:v>
      </x:c>
      <x:c r="D59" s="26" t="n">
        <x:f>D21</x:f>
        <x:v>0.02914349276974426</x:v>
      </x:c>
      <x:c r="E59" s="26" t="n">
        <x:f>E21</x:f>
        <x:v>0.017341642250546574</x:v>
      </x:c>
      <x:c r="F59" s="26" t="n">
        <x:f>F21</x:f>
        <x:v>0.1671753347866709</x:v>
      </x:c>
      <x:c r="G59" s="26" t="n">
        <x:f>G21</x:f>
        <x:v>0.1669780054233203</x:v>
      </x:c>
      <x:c r="H59" s="23" t="n">
        <x:f>H21</x:f>
        <x:v>0.1449161105298855</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92</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t="s">
        <x:v>93</x:v>
      </x:c>
      <x:c r="C10" s="8" t="n">
        <x:f>Inputs!C82</x:f>
        <x:v>937.4</x:v>
      </x:c>
      <x:c r="D10" s="8" t="n">
        <x:f>Inputs!D82</x:f>
        <x:v>1085.1</x:v>
      </x:c>
      <x:c r="E10" s="8" t="n">
        <x:f>Inputs!E82</x:f>
        <x:v>3848.5</x:v>
      </x:c>
      <x:c r="F10" s="8" t="n">
        <x:f>Inputs!F82</x:f>
        <x:v>919.2</x:v>
      </x:c>
      <x:c r="G10" s="8" t="n">
        <x:f>Inputs!G82</x:f>
        <x:v>930.6</x:v>
      </x:c>
      <x:c r="H10" s="29" t="n">
        <x:f>Inputs!H82</x:f>
        <x:v>973.2</x:v>
      </x:c>
      <x:c r="I10" s="3"/>
      <x:c r="J10" s="3"/>
    </x:row>
    <x:row r="11" ht="23.25">
      <x:c r="B11" s="52" t="s">
        <x:v>94</x:v>
      </x:c>
      <x:c r="C11" s="42" t="n">
        <x:f>Inputs!C160</x:f>
        <x:v>0.022</x:v>
      </x:c>
      <x:c r="D11" s="42" t="n">
        <x:f>Inputs!D160</x:f>
        <x:v>0.01</x:v>
      </x:c>
      <x:c r="E11" s="42" t="n">
        <x:f>Inputs!E160</x:f>
        <x:v>0.021</x:v>
      </x:c>
      <x:c r="F11" s="42" t="n">
        <x:f>Inputs!F160</x:f>
        <x:v>-0.004</x:v>
      </x:c>
      <x:c r="G11" s="42" t="n">
        <x:f>Inputs!G160</x:f>
        <x:v>-0.019</x:v>
      </x:c>
      <x:c r="H11" s="43">
        <x:v>-0.01</x:v>
      </x:c>
      <x:c r="I11" s="3"/>
      <x:c r="J11" s="3"/>
    </x:row>
    <x:row r="12">
      <x:c r="B12" s="31" t="s">
        <x:v>95</x:v>
      </x:c>
      <x:c r="C12" s="42" t="n">
        <x:f>Inputs!C161</x:f>
        <x:v>0.004</x:v>
      </x:c>
      <x:c r="D12" s="42" t="n">
        <x:f>Inputs!D161</x:f>
        <x:v>0.021</x:v>
      </x:c>
      <x:c r="E12" s="42" t="n">
        <x:f>Inputs!E161</x:f>
        <x:v>0.003</x:v>
      </x:c>
      <x:c r="F12" s="42" t="n">
        <x:f>Inputs!F161</x:f>
        <x:v>0.022</x:v>
      </x:c>
      <x:c r="G12" s="42" t="n">
        <x:f>Inputs!G161</x:f>
        <x:v>0.027</x:v>
      </x:c>
      <x:c r="H12" s="43">
        <x:v>0.025</x:v>
      </x:c>
      <x:c r="I12" s="3"/>
      <x:c r="J12" s="3"/>
    </x:row>
    <x:row r="13" ht="23.25">
      <x:c r="B13" s="52" t="s">
        <x:v>96</x:v>
      </x:c>
      <x:c r="C13" s="26" t="n">
        <x:f>(1+C11)*(1+C12)-1</x:f>
        <x:v>0.02608800000000011</x:v>
      </x:c>
      <x:c r="D13" s="26" t="n">
        <x:f>(1+D11)*(1+D12)-1</x:f>
        <x:v>0.03120999999999996</x:v>
      </x:c>
      <x:c r="E13" s="26" t="n">
        <x:f>(1+E11)*(1+E12)-1</x:f>
        <x:v>0.024062999999999723</x:v>
      </x:c>
      <x:c r="F13" s="26" t="n">
        <x:f>(1+F11)*(1+F12)-1</x:f>
        <x:v>0.017911999999999928</x:v>
      </x:c>
      <x:c r="G13" s="26" t="n">
        <x:f>(1+G11)*(1+G12)-1</x:f>
        <x:v>0.007486999999999799</x:v>
      </x:c>
      <x:c r="H13" s="23" t="n">
        <x:f>(1+H11)*(1+H12)-1</x:f>
        <x:v>0.014749999999999819</x:v>
      </x:c>
      <x:c r="I13" s="3"/>
      <x:c r="J13" s="3"/>
    </x:row>
    <x:row r="14">
      <x:c r="B14" s="31" t="s">
        <x:v>97</x:v>
      </x:c>
      <x:c r="C14" s="42" t="n">
        <x:f>Inputs!C162</x:f>
        <x:v>0</x:v>
      </x:c>
      <x:c r="D14" s="42" t="n">
        <x:f>Inputs!D162</x:f>
        <x:v>0</x:v>
      </x:c>
      <x:c r="E14" s="42" t="n">
        <x:f>Inputs!E162</x:f>
        <x:v>0</x:v>
      </x:c>
      <x:c r="F14" s="42" t="n">
        <x:f>Inputs!F162</x:f>
        <x:v>0.197</x:v>
      </x:c>
      <x:c r="G14" s="42" t="n">
        <x:f>Inputs!G162</x:f>
        <x:v>0.196</x:v>
      </x:c>
      <x:c r="H14" s="43">
        <x:v>0.176</x:v>
      </x:c>
      <x:c r="I14" s="3"/>
      <x:c r="J14" s="3"/>
    </x:row>
    <x:row r="15">
      <x:c r="B15" s="31" t="s">
        <x:v>98</x:v>
      </x:c>
      <x:c r="C15" s="42" t="n">
        <x:f>Inputs!C163</x:f>
        <x:v>0.012</x:v>
      </x:c>
      <x:c r="D15" s="42" t="n">
        <x:f>Inputs!D163</x:f>
        <x:v>0.008</x:v>
      </x:c>
      <x:c r="E15" s="42" t="n">
        <x:f>Inputs!E163</x:f>
        <x:v>0.002</x:v>
      </x:c>
      <x:c r="F15" s="42" t="n">
        <x:f>Inputs!F163</x:f>
        <x:v>0.029</x:v>
      </x:c>
      <x:c r="G15" s="42" t="n">
        <x:f>Inputs!G163</x:f>
        <x:v>0.024</x:v>
      </x:c>
      <x:c r="H15" s="43">
        <x:v>0.015</x:v>
      </x:c>
      <x:c r="I15" s="3"/>
      <x:c r="J15" s="3"/>
    </x:row>
    <x:row r="16">
      <x:c r="B16" s="31" t="s">
        <x:v>99</x:v>
      </x:c>
      <x:c r="C16" s="26" t="n">
        <x:f>IFERROR(C20/C10-1,0)</x:f>
        <x:v>0.038190740345636964</x:v>
      </x:c>
      <x:c r="D16" s="26" t="n">
        <x:f>IFERROR(D20/D10-1,0)</x:f>
        <x:v>0.03889042484563632</x:v>
      </x:c>
      <x:c r="E16" s="26" t="n">
        <x:f>IFERROR(E20/E10-1,0)</x:f>
        <x:v>0.02645186436273872</x:v>
      </x:c>
      <x:c r="F16" s="26" t="n">
        <x:f>IFERROR(F20/F10-1,0)</x:f>
        <x:v>0.24564838990426452</x:v>
      </x:c>
      <x:c r="G16" s="26" t="n">
        <x:f>IFERROR(G20/G10-1,0)</x:f>
        <x:v>0.22791747259832373</x:v>
      </x:c>
      <x:c r="H16" s="23" t="n">
        <x:f>(1+H13)*(1+H14)*(1+H15)-1</x:f>
        <x:v>0.21124618999999978</x:v>
      </x:c>
      <x:c r="I16" s="3"/>
      <x:c r="J16" s="3"/>
    </x:row>
    <x:row r="17">
      <x:c r="B17" s="3" t="s">
        <x:v>100</x:v>
      </x:c>
      <x:c r="C17" s="14" t="n">
        <x:f>C10*C13</x:f>
        <x:v>24.454891200000105</x:v>
      </x:c>
      <x:c r="D17" s="14" t="n">
        <x:f>D10*D13</x:f>
        <x:v>33.86597099999995</x:v>
      </x:c>
      <x:c r="E17" s="14" t="n">
        <x:f>E10*E13</x:f>
        <x:v>92.60645549999893</x:v>
      </x:c>
      <x:c r="F17" s="14" t="n">
        <x:f>F10*F13</x:f>
        <x:v>16.464710399999934</x:v>
      </x:c>
      <x:c r="G17" s="14" t="n">
        <x:f>G10*G13</x:f>
        <x:v>6.967402199999813</x:v>
      </x:c>
      <x:c r="H17" s="9" t="n">
        <x:f>H10*H13</x:f>
        <x:v>14.354699999999823</x:v>
      </x:c>
      <x:c r="I17" s="3"/>
      <x:c r="J17" s="3"/>
    </x:row>
    <x:row r="18">
      <x:c r="B18" s="3" t="s">
        <x:v>101</x:v>
      </x:c>
      <x:c r="C18" s="14" t="n">
        <x:f>C10*(1+C13)*C14</x:f>
        <x:v>0</x:v>
      </x:c>
      <x:c r="D18" s="14" t="n">
        <x:f>D10*(1+D13)*D14</x:f>
        <x:v>0</x:v>
      </x:c>
      <x:c r="E18" s="14" t="n">
        <x:f>E10*(1+E13)*E14</x:f>
        <x:v>0</x:v>
      </x:c>
      <x:c r="F18" s="14" t="n">
        <x:f>F10*(1+F13)*F14</x:f>
        <x:v>184.3259479488</x:v>
      </x:c>
      <x:c r="G18" s="14" t="n">
        <x:f>G10*(1+G13)*G14</x:f>
        <x:v>183.76321083119998</x:v>
      </x:c>
      <x:c r="H18" s="9" t="n">
        <x:f>H10*(1+H13)*H14</x:f>
        <x:v>173.80962719999997</x:v>
      </x:c>
      <x:c r="I18" s="3"/>
      <x:c r="J18" s="3"/>
    </x:row>
    <x:row r="19">
      <x:c r="B19" s="3" t="s">
        <x:v>102</x:v>
      </x:c>
      <x:c r="C19" s="14" t="n">
        <x:f>C10*(1+C13)*(1+C14)*C15</x:f>
        <x:v>11.542258694400001</x:v>
      </x:c>
      <x:c r="D19" s="14" t="n">
        <x:f>D10*(1+D13)*(1+D14)*D15</x:f>
        <x:v>8.951727768</x:v>
      </x:c>
      <x:c r="E19" s="14" t="n">
        <x:f>E10*(1+E13)*(1+E14)*E15</x:f>
        <x:v>7.882212910999998</x:v>
      </x:c>
      <x:c r="F19" s="14" t="n">
        <x:f>F10*(1+F13)*(1+F14)*F15</x:f>
        <x:v>32.4797290921152</x:v>
      </x:c>
      <x:c r="G19" s="14" t="n">
        <x:f>G10*(1+G13)*(1+G14)*G15</x:f>
        <x:v>26.911934712748796</x:v>
      </x:c>
      <x:c r="H19" s="9" t="n">
        <x:f>H10*(1+H13)*(1+H14)*H15</x:f>
        <x:v>17.420464908</x:v>
      </x:c>
      <x:c r="I19" s="3"/>
      <x:c r="J19" s="3"/>
    </x:row>
    <x:row r="20">
      <x:c r="B20" s="21" t="s">
        <x:v>103</x:v>
      </x:c>
      <x:c r="C20" s="20" t="n">
        <x:f>Inputs!C28</x:f>
        <x:v>973.2</x:v>
      </x:c>
      <x:c r="D20" s="20" t="n">
        <x:f>Inputs!D28</x:f>
        <x:v>1127.3</x:v>
      </x:c>
      <x:c r="E20" s="20" t="n">
        <x:f>Inputs!E28</x:f>
        <x:v>3950.3</x:v>
      </x:c>
      <x:c r="F20" s="20" t="n">
        <x:f>Inputs!F28</x:f>
        <x:v>1145</x:v>
      </x:c>
      <x:c r="G20" s="20" t="n">
        <x:f>Inputs!G28</x:f>
        <x:v>1142.7</x:v>
      </x:c>
      <x:c r="H20" s="15" t="n">
        <x:f>SUM(H10,H17:H19)</x:f>
        <x:v>1178.7847921079997</x:v>
      </x:c>
      <x:c r="I20" s="3"/>
      <x:c r="J20" s="3"/>
    </x:row>
    <x:row r="21">
      <x:c r="B21" s="31" t="s">
        <x:v>57</x:v>
      </x:c>
      <x:c r="C21" s="26" t="n">
        <x:f>IFERROR(C20/C10-1,0)</x:f>
        <x:v>0.038190740345636964</x:v>
      </x:c>
      <x:c r="D21" s="26" t="n">
        <x:f>IFERROR(D20/D10-1,0)</x:f>
        <x:v>0.03889042484563632</x:v>
      </x:c>
      <x:c r="E21" s="26" t="n">
        <x:f>IFERROR(E20/E10-1,0)</x:f>
        <x:v>0.02645186436273872</x:v>
      </x:c>
      <x:c r="F21" s="26" t="n">
        <x:f>IFERROR(F20/F10-1,0)</x:f>
        <x:v>0.24564838990426452</x:v>
      </x:c>
      <x:c r="G21" s="26" t="n">
        <x:f>IFERROR(G20/G10-1,0)</x:f>
        <x:v>0.22791747259832373</x:v>
      </x:c>
      <x:c r="H21" s="23" t="n">
        <x:f>IFERROR(H20/H10-1,0)</x:f>
        <x:v>0.21124618999999956</x:v>
      </x:c>
      <x:c r="I21" s="3"/>
      <x:c r="J21" s="3"/>
    </x:row>
    <x:row r="22">
      <x:c r="B22" s="3" t="s">
        <x:v>104</x:v>
      </x:c>
      <x:c r="C22" s="14"/>
      <x:c r="D22" s="14" t="n">
        <x:f>D20-C20</x:f>
        <x:v>154.0999999999999</x:v>
      </x:c>
      <x:c r="E22" s="14"/>
      <x:c r="F22" s="14" t="n">
        <x:f>F20-D20</x:f>
        <x:v>17.700000000000045</x:v>
      </x:c>
      <x:c r="G22" s="14" t="n">
        <x:f>G20-F20</x:f>
        <x:v>-2.2999999999999545</x:v>
      </x:c>
      <x:c r="H22" s="9" t="n">
        <x:f>H20-G20</x:f>
        <x:v>36.08479210799965</x:v>
      </x:c>
      <x:c r="I22" s="3"/>
      <x:c r="J22" s="3"/>
    </x:row>
    <x:row r="23">
      <x:c r="B23" s="31" t="s">
        <x:v>105</x:v>
      </x:c>
      <x:c r="C23" s="42" t="n">
        <x:f>IFERROR(C20/'Revenue summary'!C20,0)</x:f>
        <x:v>0.5642066206736622</x:v>
      </x:c>
      <x:c r="D23" s="42" t="n">
        <x:f>IFERROR(D20/'Revenue summary'!D20,0)</x:f>
        <x:v>0.6092196281884997</x:v>
      </x:c>
      <x:c r="E23" s="42" t="n">
        <x:f>IFERROR(E20/'Revenue summary'!E20,0)</x:f>
        <x:v>0.5775039106471939</x:v>
      </x:c>
      <x:c r="F23" s="42" t="n">
        <x:f>IFERROR(F20/'Revenue summary'!F20,0)</x:f>
        <x:v>0.6110251347457175</x:v>
      </x:c>
      <x:c r="G23" s="42" t="n">
        <x:f>IFERROR(G20/'Revenue summary'!G20,0)</x:f>
        <x:v>0.5900547351027574</x:v>
      </x:c>
      <x:c r="H23" s="46" t="n">
        <x:f>IFERROR(H20/'Revenue summary'!H20,0)</x:f>
        <x:v>0.5968936181249673</x:v>
      </x:c>
      <x:c r="I23" s="3"/>
      <x:c r="J23" s="3"/>
    </x:row>
    <x:row r="24">
      <x:c r="B24" s="3" t="s">
        <x:v>106</x:v>
      </x:c>
      <x:c r="C24" s="14"/>
      <x:c r="D24" s="14"/>
      <x:c r="E24" s="8" t="n">
        <x:f>Inputs!E172</x:f>
        <x:v>2188.7</x:v>
      </x:c>
      <x:c r="F24" s="8" t="n">
        <x:f>Inputs!F172</x:f>
        <x:v>652.3</x:v>
      </x:c>
      <x:c r="G24" s="8" t="n">
        <x:f>Inputs!G172</x:f>
        <x:v>614.7</x:v>
      </x:c>
      <x:c r="H24" s="9" t="n">
        <x:f>H20*(1-H25)</x:f>
        <x:v>642.4377116988597</x:v>
      </x:c>
      <x:c r="I24" s="3"/>
      <x:c r="J24" s="3"/>
    </x:row>
    <x:row r="25">
      <x:c r="B25" s="31" t="s">
        <x:v>107</x:v>
      </x:c>
      <x:c r="C25" s="26"/>
      <x:c r="D25" s="26"/>
      <x:c r="E25" s="26" t="n">
        <x:f>1-E24/E20</x:f>
        <x:v>0.44594081462167434</x:v>
      </x:c>
      <x:c r="F25" s="26" t="n">
        <x:f>1-F24/F20</x:f>
        <x:v>0.43030567685589527</x:v>
      </x:c>
      <x:c r="G25" s="26" t="n">
        <x:f>1-G24/G20</x:f>
        <x:v>0.4620635337358887</x:v>
      </x:c>
      <x:c r="H25" s="43">
        <x:v>0.455</x:v>
      </x:c>
      <x:c r="I25" s="3"/>
      <x:c r="J25" s="3"/>
    </x:row>
    <x:row r="26">
      <x:c r="B26" s="21" t="s">
        <x:v>108</x:v>
      </x:c>
      <x:c r="C26" s="13"/>
      <x:c r="D26" s="13"/>
      <x:c r="E26" s="13" t="n">
        <x:f>E20-E24</x:f>
        <x:v>1761.6000000000004</x:v>
      </x:c>
      <x:c r="F26" s="13" t="n">
        <x:f>F20-F24</x:f>
        <x:v>492.70000000000005</x:v>
      </x:c>
      <x:c r="G26" s="13" t="n">
        <x:f>G20-G24</x:f>
        <x:v>528</x:v>
      </x:c>
      <x:c r="H26" s="15" t="n">
        <x:f>H20-H24</x:f>
        <x:v>536.34708040914</x:v>
      </x:c>
      <x:c r="I26" s="3"/>
      <x:c r="J26" s="3"/>
    </x:row>
    <x:row r="27">
      <x:c r="B27" s="3" t="s">
        <x:v>109</x:v>
      </x:c>
      <x:c r="C27" s="14"/>
      <x:c r="D27" s="14"/>
      <x:c r="E27" s="14" t="n">
        <x:f>E26-E28</x:f>
        <x:v>1026.7000000000003</x:v>
      </x:c>
      <x:c r="F27" s="14" t="n">
        <x:f>F26-F28</x:f>
        <x:v>313.1</x:v>
      </x:c>
      <x:c r="G27" s="14" t="n">
        <x:f>G26-G28</x:f>
        <x:v>311.1</x:v>
      </x:c>
      <x:c r="H27" s="9" t="n">
        <x:f>H26-H28</x:f>
        <x:v>320.62946345337605</x:v>
      </x:c>
      <x:c r="I27" s="3"/>
      <x:c r="J27" s="3"/>
    </x:row>
    <x:row r="28" ht="23.25">
      <x:c r="B28" s="27" t="s">
        <x:v>110</x:v>
      </x:c>
      <x:c r="C28" s="20" t="n">
        <x:f>Inputs!C30</x:f>
        <x:v>193.8</x:v>
      </x:c>
      <x:c r="D28" s="20" t="n">
        <x:f>Inputs!D30</x:f>
        <x:v>230.8</x:v>
      </x:c>
      <x:c r="E28" s="20" t="n">
        <x:f>Inputs!E30</x:f>
        <x:v>734.9</x:v>
      </x:c>
      <x:c r="F28" s="20" t="n">
        <x:f>Inputs!F30</x:f>
        <x:v>179.6</x:v>
      </x:c>
      <x:c r="G28" s="20" t="n">
        <x:f>Inputs!G30</x:f>
        <x:v>216.9</x:v>
      </x:c>
      <x:c r="H28" s="15" t="n">
        <x:f>H20*H29</x:f>
        <x:v>215.71761695576393</x:v>
      </x:c>
      <x:c r="I28" s="3"/>
      <x:c r="J28" s="3"/>
    </x:row>
    <x:row r="29">
      <x:c r="B29" s="31" t="s">
        <x:v>111</x:v>
      </x:c>
      <x:c r="C29" s="26" t="n">
        <x:f>C28/C20</x:f>
        <x:v>0.19913686806411837</x:v>
      </x:c>
      <x:c r="D29" s="26" t="n">
        <x:f>D28/D20</x:f>
        <x:v>0.20473698216978622</x:v>
      </x:c>
      <x:c r="E29" s="26" t="n">
        <x:f>E28/E20</x:f>
        <x:v>0.18603650355669188</x:v>
      </x:c>
      <x:c r="F29" s="26" t="n">
        <x:f>F28/F20</x:f>
        <x:v>0.15685589519650656</x:v>
      </x:c>
      <x:c r="G29" s="26" t="n">
        <x:f>G28/G20</x:f>
        <x:v>0.18981359936991335</x:v>
      </x:c>
      <x:c r="H29" s="43">
        <x:v>0.183</x:v>
      </x:c>
      <x:c r="I29" s="3"/>
      <x:c r="J29" s="3"/>
    </x:row>
    <x:row r="30">
      <x:c r="B30" s="31" t="s">
        <x:v>112</x:v>
      </x:c>
      <x:c r="C30" s="26"/>
      <x:c r="D30" s="26"/>
      <x:c r="E30" s="26"/>
      <x:c r="F30" s="26"/>
      <x:c r="G30" s="26"/>
      <x:c r="H30" s="23" t="n">
        <x:f>IFERROR(H28/C28-1,0)</x:f>
        <x:v>0.1130939987397519</x:v>
      </x:c>
      <x:c r="I30" s="3"/>
      <x:c r="J30" s="3"/>
    </x:row>
    <x:row r="31">
      <x:c r="B31" s="3" t="s">
        <x:v>113</x:v>
      </x:c>
      <x:c r="C31" s="14"/>
      <x:c r="D31" s="14" t="n">
        <x:f>(D12-C12)*10000</x:f>
        <x:v>170</x:v>
      </x:c>
      <x:c r="E31" s="14"/>
      <x:c r="F31" s="14" t="n">
        <x:f>(F12-D12)*10000</x:f>
        <x:v>9.999999999999973</x:v>
      </x:c>
      <x:c r="G31" s="14" t="n">
        <x:f>(G12-F12)*10000</x:f>
        <x:v>50.00000000000001</x:v>
      </x:c>
      <x:c r="H31" s="9" t="n">
        <x:f>(H12-G12)*10000</x:f>
        <x:v>-19.999999999999982</x:v>
      </x:c>
      <x:c r="I31" s="3"/>
      <x:c r="J31" s="3"/>
    </x:row>
    <x:row r="32">
      <x:c r="B32" s="3" t="s">
        <x:v>114</x:v>
      </x:c>
      <x:c r="C32" s="14"/>
      <x:c r="D32" s="14" t="n">
        <x:f>(D11-C11)*10000</x:f>
        <x:v>-119.99999999999999</x:v>
      </x:c>
      <x:c r="E32" s="14"/>
      <x:c r="F32" s="14" t="n">
        <x:f>(F11-D11)*10000</x:f>
        <x:v>-140</x:v>
      </x:c>
      <x:c r="G32" s="14" t="n">
        <x:f>(G11-F11)*10000</x:f>
        <x:v>-150</x:v>
      </x:c>
      <x:c r="H32" s="9" t="n">
        <x:f>(H11-G11)*10000</x:f>
        <x:v>90</x:v>
      </x:c>
      <x:c r="I32" s="3"/>
      <x:c r="J32" s="3"/>
    </x:row>
    <x:row r="33">
      <x:c r="B33" s="3" t="s">
        <x:v>115</x:v>
      </x:c>
      <x:c r="C33" s="14"/>
      <x:c r="D33" s="14" t="n">
        <x:f>(D14-C14)*10000</x:f>
        <x:v>0</x:v>
      </x:c>
      <x:c r="E33" s="14"/>
      <x:c r="F33" s="14" t="n">
        <x:f>(F14-D14)*10000</x:f>
        <x:v>1970</x:v>
      </x:c>
      <x:c r="G33" s="14" t="n">
        <x:f>(G14-F14)*10000</x:f>
        <x:v>-10.000000000000009</x:v>
      </x:c>
      <x:c r="H33" s="9" t="n">
        <x:f>(H14-G14)*10000</x:f>
        <x:v>-200.00000000000017</x:v>
      </x:c>
      <x:c r="I33" s="3"/>
      <x:c r="J33" s="3"/>
    </x:row>
    <x:row r="34">
      <x:c r="B34" s="3" t="s">
        <x:v>116</x:v>
      </x:c>
      <x:c r="C34" s="14"/>
      <x:c r="D34" s="14" t="n">
        <x:f>(D15-C15)*10000</x:f>
        <x:v>-40</x:v>
      </x:c>
      <x:c r="E34" s="14"/>
      <x:c r="F34" s="14" t="n">
        <x:f>(F15-D15)*10000</x:f>
        <x:v>210</x:v>
      </x:c>
      <x:c r="G34" s="14" t="n">
        <x:f>(G15-F15)*10000</x:f>
        <x:v>-50.00000000000001</x:v>
      </x:c>
      <x:c r="H34" s="9" t="n">
        <x:f>(H15-G15)*10000</x:f>
        <x:v>-90.00000000000001</x:v>
      </x:c>
      <x:c r="I34" s="3"/>
      <x:c r="J34" s="3"/>
    </x:row>
    <x:row r="35">
      <x:c r="B35" s="3" t="s">
        <x:v>117</x:v>
      </x:c>
      <x:c r="C35" s="14"/>
      <x:c r="D35" s="14" t="str">
        <x:f>IF(COUNT(C25,D25)&lt;2,"Unavailable",(D25-C25)*10000)</x:f>
        <x:v>Unavailable</x:v>
      </x:c>
      <x:c r="E35" s="14"/>
      <x:c r="F35" s="14" t="str">
        <x:f>IF(COUNT(D25,F25)&lt;2,"Unavailable",(F25-D25)*10000)</x:f>
        <x:v>Unavailable</x:v>
      </x:c>
      <x:c r="G35" s="14" t="n">
        <x:f>(G25-F25)*10000</x:f>
        <x:v>317.5785687999344</x:v>
      </x:c>
      <x:c r="H35" s="9" t="n">
        <x:f>(H25-G25)*10000</x:f>
        <x:v>-70.63533735888694</x:v>
      </x:c>
      <x:c r="I35" s="3"/>
      <x:c r="J35" s="3"/>
    </x:row>
    <x:row r="36">
      <x:c r="B36" s="3" t="s">
        <x:v>118</x:v>
      </x:c>
      <x:c r="C36" s="14"/>
      <x:c r="D36" s="14" t="n">
        <x:f>(D29-C29)*10000</x:f>
        <x:v>56.00114105667853</x:v>
      </x:c>
      <x:c r="E36" s="14"/>
      <x:c r="F36" s="14" t="n">
        <x:f>(F29-D29)*10000</x:f>
        <x:v>-478.8108697327967</x:v>
      </x:c>
      <x:c r="G36" s="14" t="n">
        <x:f>(G29-F29)*10000</x:f>
        <x:v>329.5770417340679</x:v>
      </x:c>
      <x:c r="H36" s="9" t="n">
        <x:f>(H29-G29)*10000</x:f>
        <x:v>-68.13599369913354</x:v>
      </x:c>
      <x:c r="I36" s="3"/>
      <x:c r="J36" s="3"/>
    </x:row>
    <x:row r="37" ht="23.25">
      <x:c r="B37" s="5" t="s">
        <x:v>119</x:v>
      </x:c>
      <x:c r="C37" s="14"/>
      <x:c r="D37" s="14"/>
      <x:c r="E37" s="14"/>
      <x:c r="F37" s="14"/>
      <x:c r="G37" s="14"/>
      <x:c r="H37" s="9"/>
      <x:c r="I37" s="3"/>
      <x:c r="J37" s="3" t="s">
        <x:v>120</x:v>
      </x:c>
    </x:row>
    <x:row r="38" ht="23.25">
      <x:c r="B38" s="5" t="s">
        <x:v>121</x:v>
      </x:c>
      <x:c r="C38" s="14"/>
      <x:c r="D38" s="14"/>
      <x:c r="E38" s="14"/>
      <x:c r="F38" s="14"/>
      <x:c r="G38" s="14"/>
      <x:c r="H38" s="9"/>
      <x:c r="I38" s="3"/>
      <x:c r="J38" s="3" t="s">
        <x:v>122</x:v>
      </x:c>
    </x:row>
    <x:row r="39" ht="23.25">
      <x:c r="B39" s="5" t="s">
        <x:v>123</x:v>
      </x:c>
      <x:c r="C39" s="14"/>
      <x:c r="D39" s="14"/>
      <x:c r="E39" s="14"/>
      <x:c r="F39" s="14"/>
      <x:c r="G39" s="14"/>
      <x:c r="H39" s="9"/>
      <x:c r="I39" s="3"/>
      <x:c r="J39" s="3" t="s">
        <x:v>124</x:v>
      </x:c>
    </x:row>
    <x:row r="40">
      <x:c r="B40" s="3" t="s">
        <x:v>125</x:v>
      </x:c>
      <x:c r="C40" s="14" t="n">
        <x:f>100*(1+C11)</x:f>
        <x:v>102.2</x:v>
      </x:c>
      <x:c r="D40" s="14" t="n">
        <x:f>100*(1+D11)</x:f>
        <x:v>101</x:v>
      </x:c>
      <x:c r="E40" s="14" t="n">
        <x:f>100*(1+E11)</x:f>
        <x:v>102.1</x:v>
      </x:c>
      <x:c r="F40" s="14" t="n">
        <x:f>100*(1+F11)</x:f>
        <x:v>99.6</x:v>
      </x:c>
      <x:c r="G40" s="14" t="n">
        <x:f>100*(1+G11)</x:f>
        <x:v>98.1</x:v>
      </x:c>
      <x:c r="H40" s="9" t="n">
        <x:f>100*(1+H11)</x:f>
        <x:v>99</x:v>
      </x:c>
      <x:c r="I40" s="3"/>
      <x:c r="J40" s="3"/>
    </x:row>
    <x:row r="41">
      <x:c r="B41" s="31" t="s">
        <x:v>126</x:v>
      </x:c>
      <x:c r="C41" s="26"/>
      <x:c r="D41" s="26"/>
      <x:c r="E41" s="26"/>
      <x:c r="F41" s="26"/>
      <x:c r="G41" s="26"/>
      <x:c r="H41" s="23" t="n">
        <x:f>H11</x:f>
        <x:v>-0.01</x:v>
      </x:c>
      <x:c r="I41" s="3"/>
      <x:c r="J41" s="3"/>
    </x:row>
    <x:row r="42">
      <x:c r="B42" s="3" t="s">
        <x:v>127</x:v>
      </x:c>
      <x:c r="C42" s="14"/>
      <x:c r="D42" s="14" t="n">
        <x:f>D40-C40</x:f>
        <x:v>-1.2000000000000028</x:v>
      </x:c>
      <x:c r="E42" s="14"/>
      <x:c r="F42" s="14" t="n">
        <x:f>F40-D40</x:f>
        <x:v>-1.4000000000000057</x:v>
      </x:c>
      <x:c r="G42" s="14" t="n">
        <x:f>G40-F40</x:f>
        <x:v>-1.5</x:v>
      </x:c>
      <x:c r="H42" s="9" t="n">
        <x:f>H40-G40</x:f>
        <x:v>0.9000000000000057</x:v>
      </x:c>
      <x:c r="I42" s="3"/>
      <x:c r="J42" s="3"/>
    </x:row>
    <x:row r="43" ht="23.25">
      <x:c r="B43" s="5" t="s">
        <x:v>128</x:v>
      </x:c>
      <x:c r="C43" s="14" t="n">
        <x:f>100*(1+C12)</x:f>
        <x:v>100.4</x:v>
      </x:c>
      <x:c r="D43" s="14" t="n">
        <x:f>100*(1+D12)</x:f>
        <x:v>102.1</x:v>
      </x:c>
      <x:c r="E43" s="14" t="n">
        <x:f>100*(1+E12)</x:f>
        <x:v>100.29999999999998</x:v>
      </x:c>
      <x:c r="F43" s="14" t="n">
        <x:f>100*(1+F12)</x:f>
        <x:v>102.2</x:v>
      </x:c>
      <x:c r="G43" s="14" t="n">
        <x:f>100*(1+G12)</x:f>
        <x:v>102.69999999999999</x:v>
      </x:c>
      <x:c r="H43" s="9" t="n">
        <x:f>100*(1+H12)</x:f>
        <x:v>102.49999999999999</x:v>
      </x:c>
      <x:c r="I43" s="3"/>
      <x:c r="J43" s="3"/>
    </x:row>
    <x:row r="44">
      <x:c r="B44" s="3" t="s">
        <x:v>129</x:v>
      </x:c>
      <x:c r="C44" s="14"/>
      <x:c r="D44" s="14" t="n">
        <x:f>(D12-C12)*10000</x:f>
        <x:v>170</x:v>
      </x:c>
      <x:c r="E44" s="14"/>
      <x:c r="F44" s="14" t="n">
        <x:f>(F12-D12)*10000</x:f>
        <x:v>9.999999999999973</x:v>
      </x:c>
      <x:c r="G44" s="14" t="n">
        <x:f>(G12-F12)*10000</x:f>
        <x:v>50.00000000000001</x:v>
      </x:c>
      <x:c r="H44" s="9" t="n">
        <x:f>(H12-G12)*10000</x:f>
        <x:v>-19.999999999999982</x:v>
      </x:c>
      <x:c r="I44" s="3"/>
      <x:c r="J44" s="3"/>
    </x:row>
    <x:row r="45">
      <x:c r="B45" s="3" t="s">
        <x:v>130</x:v>
      </x:c>
      <x:c r="C45" s="14"/>
      <x:c r="D45" s="14" t="n">
        <x:f>D43-C43</x:f>
        <x:v>1.6999999999999886</x:v>
      </x:c>
      <x:c r="E45" s="14"/>
      <x:c r="F45" s="14" t="n">
        <x:f>F43-D43</x:f>
        <x:v>0.10000000000000853</x:v>
      </x:c>
      <x:c r="G45" s="14" t="n">
        <x:f>G43-F43</x:f>
        <x:v>0.4999999999999858</x:v>
      </x:c>
      <x:c r="H45" s="9" t="n">
        <x:f>H43-G43</x:f>
        <x:v>-0.20000000000000284</x:v>
      </x:c>
      <x:c r="I45" s="3"/>
      <x:c r="J45" s="3"/>
    </x:row>
    <x:row r="47">
      <x:c r="B47" s="21" t="s">
        <x:v>131</x:v>
      </x:c>
      <x:c r="C47" s="45" t="n">
        <x:f>C11</x:f>
        <x:v>0.022</x:v>
      </x:c>
      <x:c r="D47" s="45" t="n">
        <x:f>D11</x:f>
        <x:v>0.01</x:v>
      </x:c>
      <x:c r="E47" s="45" t="n">
        <x:f>E11</x:f>
        <x:v>0.021</x:v>
      </x:c>
      <x:c r="F47" s="45" t="n">
        <x:f>F11</x:f>
        <x:v>-0.004</x:v>
      </x:c>
      <x:c r="G47" s="45" t="n">
        <x:f>G11</x:f>
        <x:v>-0.019</x:v>
      </x:c>
      <x:c r="H47" s="44" t="n">
        <x:f>H11</x:f>
        <x:v>-0.01</x:v>
      </x:c>
    </x:row>
    <x:row r="48">
      <x:c r="B48" s="3" t="s">
        <x:v>132</x:v>
      </x:c>
      <x:c r="C48" s="14"/>
      <x:c r="D48" s="14"/>
      <x:c r="E48" s="14"/>
      <x:c r="F48" s="14"/>
      <x:c r="G48" s="14"/>
      <x:c r="H48" s="9" t="n">
        <x:f>(H47-C47)*10000</x:f>
        <x:v>-320</x:v>
      </x:c>
    </x:row>
    <x:row r="49">
      <x:c r="B49" s="3" t="s">
        <x:v>133</x:v>
      </x:c>
      <x:c r="C49" s="14"/>
      <x:c r="D49" s="14" t="n">
        <x:f>IFERROR((D47-C47)*10000,0)</x:f>
        <x:v>-119.99999999999999</x:v>
      </x:c>
      <x:c r="E49" s="14"/>
      <x:c r="F49" s="14" t="n">
        <x:f>IFERROR((F47-D47)*10000,0)</x:f>
        <x:v>-140</x:v>
      </x:c>
      <x:c r="G49" s="14" t="n">
        <x:f>IFERROR((G47-F47)*10000,0)</x:f>
        <x:v>-150</x:v>
      </x:c>
      <x:c r="H49" s="9" t="n">
        <x:f>IFERROR((H47-G47)*10000,0)</x:f>
        <x:v>90</x:v>
      </x:c>
    </x:row>
    <x:row r="50">
      <x:c r="B50" s="21" t="s">
        <x:v>134</x:v>
      </x:c>
      <x:c r="C50" s="45" t="n">
        <x:f>C12</x:f>
        <x:v>0.004</x:v>
      </x:c>
      <x:c r="D50" s="45" t="n">
        <x:f>D12</x:f>
        <x:v>0.021</x:v>
      </x:c>
      <x:c r="E50" s="45" t="n">
        <x:f>E12</x:f>
        <x:v>0.003</x:v>
      </x:c>
      <x:c r="F50" s="45" t="n">
        <x:f>F12</x:f>
        <x:v>0.022</x:v>
      </x:c>
      <x:c r="G50" s="45" t="n">
        <x:f>G12</x:f>
        <x:v>0.027</x:v>
      </x:c>
      <x:c r="H50" s="44" t="n">
        <x:f>H12</x:f>
        <x:v>0.025</x:v>
      </x:c>
    </x:row>
    <x:row r="51">
      <x:c r="B51" s="3" t="s">
        <x:v>132</x:v>
      </x:c>
      <x:c r="C51" s="14"/>
      <x:c r="D51" s="14"/>
      <x:c r="E51" s="14"/>
      <x:c r="F51" s="14"/>
      <x:c r="G51" s="14"/>
      <x:c r="H51" s="9" t="n">
        <x:f>(H50-C50)*10000</x:f>
        <x:v>210</x:v>
      </x:c>
    </x:row>
    <x:row r="52">
      <x:c r="B52" s="3" t="s">
        <x:v>133</x:v>
      </x:c>
      <x:c r="C52" s="14"/>
      <x:c r="D52" s="14" t="n">
        <x:f>IFERROR((D50-C50)*10000,0)</x:f>
        <x:v>170</x:v>
      </x:c>
      <x:c r="E52" s="14"/>
      <x:c r="F52" s="14" t="n">
        <x:f>IFERROR((F50-D50)*10000,0)</x:f>
        <x:v>9.999999999999973</x:v>
      </x:c>
      <x:c r="G52" s="14" t="n">
        <x:f>IFERROR((G50-F50)*10000,0)</x:f>
        <x:v>50.00000000000001</x:v>
      </x:c>
      <x:c r="H52" s="9" t="n">
        <x:f>IFERROR((H50-G50)*10000,0)</x:f>
        <x:v>-19.999999999999982</x:v>
      </x:c>
    </x:row>
    <x:row r="53">
      <x:c r="B53" s="21" t="s">
        <x:v>135</x:v>
      </x:c>
      <x:c r="C53" s="45" t="n">
        <x:f>C14</x:f>
        <x:v>0</x:v>
      </x:c>
      <x:c r="D53" s="45" t="n">
        <x:f>D14</x:f>
        <x:v>0</x:v>
      </x:c>
      <x:c r="E53" s="45" t="n">
        <x:f>E14</x:f>
        <x:v>0</x:v>
      </x:c>
      <x:c r="F53" s="45" t="n">
        <x:f>F14</x:f>
        <x:v>0.197</x:v>
      </x:c>
      <x:c r="G53" s="45" t="n">
        <x:f>G14</x:f>
        <x:v>0.196</x:v>
      </x:c>
      <x:c r="H53" s="44" t="n">
        <x:f>H14</x:f>
        <x:v>0.176</x:v>
      </x:c>
    </x:row>
    <x:row r="54">
      <x:c r="B54" s="3" t="s">
        <x:v>132</x:v>
      </x:c>
      <x:c r="C54" s="14"/>
      <x:c r="D54" s="14"/>
      <x:c r="E54" s="14"/>
      <x:c r="F54" s="14"/>
      <x:c r="G54" s="14"/>
      <x:c r="H54" s="9" t="n">
        <x:f>(H53-C53)*10000</x:f>
        <x:v>1760</x:v>
      </x:c>
    </x:row>
    <x:row r="55">
      <x:c r="B55" s="3" t="s">
        <x:v>133</x:v>
      </x:c>
      <x:c r="C55" s="14"/>
      <x:c r="D55" s="14" t="n">
        <x:f>IFERROR((D53-C53)*10000,0)</x:f>
        <x:v>0</x:v>
      </x:c>
      <x:c r="E55" s="14"/>
      <x:c r="F55" s="14" t="n">
        <x:f>IFERROR((F53-D53)*10000,0)</x:f>
        <x:v>1970</x:v>
      </x:c>
      <x:c r="G55" s="14" t="n">
        <x:f>IFERROR((G53-F53)*10000,0)</x:f>
        <x:v>-10.000000000000009</x:v>
      </x:c>
      <x:c r="H55" s="9" t="n">
        <x:f>IFERROR((H53-G53)*10000,0)</x:f>
        <x:v>-200.00000000000017</x:v>
      </x:c>
    </x:row>
    <x:row r="56">
      <x:c r="B56" s="21" t="s">
        <x:v>136</x:v>
      </x:c>
      <x:c r="C56" s="45" t="n">
        <x:f>C15</x:f>
        <x:v>0.012</x:v>
      </x:c>
      <x:c r="D56" s="45" t="n">
        <x:f>D15</x:f>
        <x:v>0.008</x:v>
      </x:c>
      <x:c r="E56" s="45" t="n">
        <x:f>E15</x:f>
        <x:v>0.002</x:v>
      </x:c>
      <x:c r="F56" s="45" t="n">
        <x:f>F15</x:f>
        <x:v>0.029</x:v>
      </x:c>
      <x:c r="G56" s="45" t="n">
        <x:f>G15</x:f>
        <x:v>0.024</x:v>
      </x:c>
      <x:c r="H56" s="44" t="n">
        <x:f>H15</x:f>
        <x:v>0.015</x:v>
      </x:c>
    </x:row>
    <x:row r="57">
      <x:c r="B57" s="3" t="s">
        <x:v>132</x:v>
      </x:c>
      <x:c r="C57" s="14"/>
      <x:c r="D57" s="14"/>
      <x:c r="E57" s="14"/>
      <x:c r="F57" s="14"/>
      <x:c r="G57" s="14"/>
      <x:c r="H57" s="9" t="n">
        <x:f>(H56-C56)*10000</x:f>
        <x:v>29.999999999999993</x:v>
      </x:c>
    </x:row>
    <x:row r="58">
      <x:c r="B58" s="3" t="s">
        <x:v>133</x:v>
      </x:c>
      <x:c r="C58" s="14"/>
      <x:c r="D58" s="14" t="n">
        <x:f>IFERROR((D56-C56)*10000,0)</x:f>
        <x:v>-40</x:v>
      </x:c>
      <x:c r="E58" s="14"/>
      <x:c r="F58" s="14" t="n">
        <x:f>IFERROR((F56-D56)*10000,0)</x:f>
        <x:v>210</x:v>
      </x:c>
      <x:c r="G58" s="14" t="n">
        <x:f>IFERROR((G56-F56)*10000,0)</x:f>
        <x:v>-50.00000000000001</x:v>
      </x:c>
      <x:c r="H58" s="9" t="n">
        <x:f>IFERROR((H56-G56)*10000,0)</x:f>
        <x:v>-90.00000000000001</x:v>
      </x:c>
    </x:row>
    <x:row r="59">
      <x:c r="B59" s="21" t="s">
        <x:v>137</x:v>
      </x:c>
      <x:c r="C59" s="13" t="n">
        <x:f>C40</x:f>
        <x:v>102.2</x:v>
      </x:c>
      <x:c r="D59" s="13" t="n">
        <x:f>D40</x:f>
        <x:v>101</x:v>
      </x:c>
      <x:c r="E59" s="13" t="n">
        <x:f>E40</x:f>
        <x:v>102.1</x:v>
      </x:c>
      <x:c r="F59" s="13" t="n">
        <x:f>F40</x:f>
        <x:v>99.6</x:v>
      </x:c>
      <x:c r="G59" s="13" t="n">
        <x:f>G40</x:f>
        <x:v>98.1</x:v>
      </x:c>
      <x:c r="H59" s="15" t="n">
        <x:f>H40</x:f>
        <x:v>99</x:v>
      </x:c>
    </x:row>
    <x:row r="60">
      <x:c r="B60" s="3" t="s">
        <x:v>138</x:v>
      </x:c>
      <x:c r="C60" s="26"/>
      <x:c r="D60" s="26"/>
      <x:c r="E60" s="26"/>
      <x:c r="F60" s="26"/>
      <x:c r="G60" s="26"/>
      <x:c r="H60" s="23" t="n">
        <x:f>IFERROR(H59/C59-1,0)</x:f>
        <x:v>-0.03131115459882583</x:v>
      </x:c>
    </x:row>
    <x:row r="61">
      <x:c r="B61" s="3" t="s">
        <x:v>139</x:v>
      </x:c>
      <x:c r="C61" s="14"/>
      <x:c r="D61" s="14" t="n">
        <x:f>D59-C59</x:f>
        <x:v>-1.2000000000000028</x:v>
      </x:c>
      <x:c r="E61" s="14"/>
      <x:c r="F61" s="14" t="n">
        <x:f>F59-D59</x:f>
        <x:v>-1.4000000000000057</x:v>
      </x:c>
      <x:c r="G61" s="14" t="n">
        <x:f>G59-F59</x:f>
        <x:v>-1.5</x:v>
      </x:c>
      <x:c r="H61" s="9" t="n">
        <x:f>H59-G59</x:f>
        <x:v>0.9000000000000057</x:v>
      </x:c>
    </x:row>
    <x:row r="62">
      <x:c r="B62" s="21" t="s">
        <x:v>140</x:v>
      </x:c>
      <x:c r="C62" s="13" t="n">
        <x:f>C43</x:f>
        <x:v>100.4</x:v>
      </x:c>
      <x:c r="D62" s="13" t="n">
        <x:f>D43</x:f>
        <x:v>102.1</x:v>
      </x:c>
      <x:c r="E62" s="13" t="n">
        <x:f>E43</x:f>
        <x:v>100.29999999999998</x:v>
      </x:c>
      <x:c r="F62" s="13" t="n">
        <x:f>F43</x:f>
        <x:v>102.2</x:v>
      </x:c>
      <x:c r="G62" s="13" t="n">
        <x:f>G43</x:f>
        <x:v>102.69999999999999</x:v>
      </x:c>
      <x:c r="H62" s="15" t="n">
        <x:f>H43</x:f>
        <x:v>102.49999999999999</x:v>
      </x:c>
    </x:row>
    <x:row r="63">
      <x:c r="B63" s="3" t="s">
        <x:v>138</x:v>
      </x:c>
      <x:c r="C63" s="26"/>
      <x:c r="D63" s="26"/>
      <x:c r="E63" s="26"/>
      <x:c r="F63" s="26"/>
      <x:c r="G63" s="26"/>
      <x:c r="H63" s="23" t="n">
        <x:f>IFERROR(H62/C62-1,0)</x:f>
        <x:v>0.02091633466135434</x:v>
      </x:c>
    </x:row>
    <x:row r="64">
      <x:c r="B64" s="3" t="s">
        <x:v>139</x:v>
      </x:c>
      <x:c r="C64" s="14"/>
      <x:c r="D64" s="14" t="n">
        <x:f>D62-C62</x:f>
        <x:v>1.6999999999999886</x:v>
      </x:c>
      <x:c r="E64" s="14"/>
      <x:c r="F64" s="14" t="n">
        <x:f>F62-D62</x:f>
        <x:v>0.10000000000000853</x:v>
      </x:c>
      <x:c r="G64" s="14" t="n">
        <x:f>G62-F62</x:f>
        <x:v>0.4999999999999858</x:v>
      </x:c>
      <x:c r="H64" s="9" t="n">
        <x:f>H62-G62</x:f>
        <x:v>-0.20000000000000284</x:v>
      </x:c>
    </x:row>
    <x:row r="65">
      <x:c r="B65" s="21" t="s">
        <x:v>141</x:v>
      </x:c>
      <x:c r="C65" s="45"/>
      <x:c r="D65" s="45"/>
      <x:c r="E65" s="45" t="n">
        <x:f>E25</x:f>
        <x:v>0.44594081462167434</x:v>
      </x:c>
      <x:c r="F65" s="45" t="n">
        <x:f>F25</x:f>
        <x:v>0.43030567685589527</x:v>
      </x:c>
      <x:c r="G65" s="45" t="n">
        <x:f>G25</x:f>
        <x:v>0.4620635337358887</x:v>
      </x:c>
      <x:c r="H65" s="44" t="n">
        <x:f>H25</x:f>
        <x:v>0.455</x:v>
      </x:c>
    </x:row>
    <x:row r="66" ht="24">
      <x:c r="B66" s="3" t="s">
        <x:v>132</x:v>
      </x:c>
      <x:c r="C66" s="14"/>
      <x:c r="D66" s="14"/>
      <x:c r="E66" s="14"/>
      <x:c r="F66" s="14"/>
      <x:c r="G66" s="14"/>
      <x:c r="H66" s="9"/>
      <x:c r="J66" s="3" t="s">
        <x:v>142</x:v>
      </x:c>
    </x:row>
    <x:row r="67">
      <x:c r="B67" s="3" t="s">
        <x:v>133</x:v>
      </x:c>
      <x:c r="C67" s="14"/>
      <x:c r="D67" s="14"/>
      <x:c r="E67" s="14"/>
      <x:c r="F67" s="14"/>
      <x:c r="G67" s="14" t="n">
        <x:f>IFERROR((G65-F65)*10000,0)</x:f>
        <x:v>317.5785687999344</x:v>
      </x:c>
      <x:c r="H67" s="9" t="n">
        <x:f>IFERROR((H65-G65)*10000,0)</x:f>
        <x:v>-70.63533735888694</x:v>
      </x:c>
      <x:c r="J67" s="3" t="s">
        <x:v>143</x:v>
      </x:c>
    </x:row>
    <x:row r="68">
      <x:c r="B68" s="21" t="s">
        <x:v>144</x:v>
      </x:c>
      <x:c r="C68" s="45" t="n">
        <x:f>C29</x:f>
        <x:v>0.19913686806411837</x:v>
      </x:c>
      <x:c r="D68" s="45" t="n">
        <x:f>D29</x:f>
        <x:v>0.20473698216978622</x:v>
      </x:c>
      <x:c r="E68" s="45" t="n">
        <x:f>E29</x:f>
        <x:v>0.18603650355669188</x:v>
      </x:c>
      <x:c r="F68" s="45" t="n">
        <x:f>F29</x:f>
        <x:v>0.15685589519650656</x:v>
      </x:c>
      <x:c r="G68" s="45" t="n">
        <x:f>G29</x:f>
        <x:v>0.18981359936991335</x:v>
      </x:c>
      <x:c r="H68" s="44" t="n">
        <x:f>H29</x:f>
        <x:v>0.183</x:v>
      </x:c>
    </x:row>
    <x:row r="69">
      <x:c r="B69" s="3" t="s">
        <x:v>132</x:v>
      </x:c>
      <x:c r="C69" s="14"/>
      <x:c r="D69" s="14"/>
      <x:c r="E69" s="14"/>
      <x:c r="F69" s="14"/>
      <x:c r="G69" s="14"/>
      <x:c r="H69" s="9" t="n">
        <x:f>(H68-C68)*10000</x:f>
        <x:v>-161.36868064118377</x:v>
      </x:c>
    </x:row>
    <x:row r="70">
      <x:c r="B70" s="3" t="s">
        <x:v>133</x:v>
      </x:c>
      <x:c r="C70" s="14"/>
      <x:c r="D70" s="14" t="n">
        <x:f>IFERROR((D68-C68)*10000,0)</x:f>
        <x:v>56.00114105667853</x:v>
      </x:c>
      <x:c r="E70" s="14"/>
      <x:c r="F70" s="14" t="n">
        <x:f>IFERROR((F68-D68)*10000,0)</x:f>
        <x:v>-478.8108697327967</x:v>
      </x:c>
      <x:c r="G70" s="14" t="n">
        <x:f>IFERROR((G68-F68)*10000,0)</x:f>
        <x:v>329.5770417340679</x:v>
      </x:c>
      <x:c r="H70" s="9" t="n">
        <x:f>IFERROR((H68-G68)*10000,0)</x:f>
        <x:v>-68.13599369913354</x:v>
      </x:c>
    </x:row>
    <x:row r="71">
      <x:c r="B71" s="21" t="s">
        <x:v>145</x:v>
      </x:c>
      <x:c r="C71" s="13" t="n">
        <x:f>C28</x:f>
        <x:v>193.8</x:v>
      </x:c>
      <x:c r="D71" s="13" t="n">
        <x:f>D28</x:f>
        <x:v>230.8</x:v>
      </x:c>
      <x:c r="E71" s="13" t="n">
        <x:f>E28</x:f>
        <x:v>734.9</x:v>
      </x:c>
      <x:c r="F71" s="13" t="n">
        <x:f>F28</x:f>
        <x:v>179.6</x:v>
      </x:c>
      <x:c r="G71" s="13" t="n">
        <x:f>G28</x:f>
        <x:v>216.9</x:v>
      </x:c>
      <x:c r="H71" s="15" t="n">
        <x:f>H28</x:f>
        <x:v>215.71761695576393</x:v>
      </x:c>
    </x:row>
    <x:row r="72">
      <x:c r="B72" s="3" t="s">
        <x:v>146</x:v>
      </x:c>
      <x:c r="C72" s="26"/>
      <x:c r="D72" s="26"/>
      <x:c r="E72" s="26"/>
      <x:c r="F72" s="26"/>
      <x:c r="G72" s="26"/>
      <x:c r="H72" s="23" t="n">
        <x:f>IFERROR(H71/C71-1,0)</x:f>
        <x:v>0.1130939987397519</x:v>
      </x:c>
    </x:row>
    <x:row r="73">
      <x:c r="B73" s="3" t="s">
        <x:v>139</x:v>
      </x:c>
      <x:c r="C73" s="14"/>
      <x:c r="D73" s="14" t="n">
        <x:f>D71-C71</x:f>
        <x:v>37</x:v>
      </x:c>
      <x:c r="E73" s="14"/>
      <x:c r="F73" s="14" t="n">
        <x:f>F71-D71</x:f>
        <x:v>-51.20000000000002</x:v>
      </x:c>
      <x:c r="G73" s="14" t="n">
        <x:f>G71-F71</x:f>
        <x:v>37.30000000000001</x:v>
      </x:c>
      <x:c r="H73" s="9" t="n">
        <x:f>H71-G71</x:f>
        <x:v>-1.1823830442360759</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147</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t="s">
        <x:v>93</x:v>
      </x:c>
      <x:c r="C10" s="8" t="n">
        <x:f>Inputs!C83</x:f>
        <x:v>742.4</x:v>
      </x:c>
      <x:c r="D10" s="8" t="n">
        <x:f>Inputs!D83</x:f>
        <x:v>712.9</x:v>
      </x:c>
      <x:c r="E10" s="8" t="n">
        <x:f>Inputs!E83</x:f>
        <x:v>2875.2</x:v>
      </x:c>
      <x:c r="F10" s="8" t="n">
        <x:f>Inputs!F83</x:f>
        <x:v>686.3</x:v>
      </x:c>
      <x:c r="G10" s="8" t="n">
        <x:f>Inputs!G83</x:f>
        <x:v>728.9</x:v>
      </x:c>
      <x:c r="H10" s="29" t="n">
        <x:f>Inputs!H83</x:f>
        <x:v>751.7</x:v>
      </x:c>
      <x:c r="I10" s="3"/>
      <x:c r="J10" s="3"/>
    </x:row>
    <x:row r="11" ht="23.25">
      <x:c r="B11" s="52" t="s">
        <x:v>94</x:v>
      </x:c>
      <x:c r="C11" s="42" t="n">
        <x:f>Inputs!C164</x:f>
        <x:v>-0.003</x:v>
      </x:c>
      <x:c r="D11" s="42" t="n">
        <x:f>Inputs!D164</x:f>
        <x:v>-0.009</x:v>
      </x:c>
      <x:c r="E11" s="42" t="n">
        <x:f>Inputs!E164</x:f>
        <x:v>-0.002</x:v>
      </x:c>
      <x:c r="F11" s="42" t="n">
        <x:f>Inputs!F164</x:f>
        <x:v>-0.01</x:v>
      </x:c>
      <x:c r="G11" s="42" t="n">
        <x:f>Inputs!G164</x:f>
        <x:v>0.014</x:v>
      </x:c>
      <x:c r="H11" s="43">
        <x:v>0</x:v>
      </x:c>
      <x:c r="I11" s="3"/>
      <x:c r="J11" s="3"/>
    </x:row>
    <x:row r="12">
      <x:c r="B12" s="31" t="s">
        <x:v>95</x:v>
      </x:c>
      <x:c r="C12" s="42" t="n">
        <x:f>Inputs!C165</x:f>
        <x:v>0.009</x:v>
      </x:c>
      <x:c r="D12" s="42" t="n">
        <x:f>Inputs!D165</x:f>
        <x:v>0.016</x:v>
      </x:c>
      <x:c r="E12" s="42" t="n">
        <x:f>Inputs!E165</x:f>
        <x:v>0.013</x:v>
      </x:c>
      <x:c r="F12" s="42" t="n">
        <x:f>Inputs!F165</x:f>
        <x:v>0.015</x:v>
      </x:c>
      <x:c r="G12" s="42" t="n">
        <x:f>Inputs!G165</x:f>
        <x:v>0.015</x:v>
      </x:c>
      <x:c r="H12" s="43">
        <x:v>0.015</x:v>
      </x:c>
      <x:c r="I12" s="3"/>
      <x:c r="J12" s="3"/>
    </x:row>
    <x:row r="13" ht="23.25">
      <x:c r="B13" s="52" t="s">
        <x:v>96</x:v>
      </x:c>
      <x:c r="C13" s="26" t="n">
        <x:f>(1+C11)*(1+C12)-1</x:f>
        <x:v>0.005972999999999784</x:v>
      </x:c>
      <x:c r="D13" s="26" t="n">
        <x:f>(1+D11)*(1+D12)-1</x:f>
        <x:v>0.006855999999999973</x:v>
      </x:c>
      <x:c r="E13" s="26" t="n">
        <x:f>(1+E11)*(1+E12)-1</x:f>
        <x:v>0.010973999999999817</x:v>
      </x:c>
      <x:c r="F13" s="26" t="n">
        <x:f>(1+F11)*(1+F12)-1</x:f>
        <x:v>0.004849999999999799</x:v>
      </x:c>
      <x:c r="G13" s="26" t="n">
        <x:f>(1+G11)*(1+G12)-1</x:f>
        <x:v>0.029209999999999958</x:v>
      </x:c>
      <x:c r="H13" s="23" t="n">
        <x:f>(1+H11)*(1+H12)-1</x:f>
        <x:v>0.014999999999999902</x:v>
      </x:c>
      <x:c r="I13" s="3"/>
      <x:c r="J13" s="3"/>
    </x:row>
    <x:row r="14">
      <x:c r="B14" s="31" t="s">
        <x:v>97</x:v>
      </x:c>
      <x:c r="C14" s="42" t="n">
        <x:f>Inputs!C166</x:f>
        <x:v>0</x:v>
      </x:c>
      <x:c r="D14" s="42" t="n">
        <x:f>Inputs!D166</x:f>
        <x:v>0</x:v>
      </x:c>
      <x:c r="E14" s="42" t="n">
        <x:f>Inputs!E166</x:f>
        <x:v>0</x:v>
      </x:c>
      <x:c r="F14" s="42" t="n">
        <x:f>Inputs!F166</x:f>
        <x:v>0.025</x:v>
      </x:c>
      <x:c r="G14" s="42" t="n">
        <x:f>Inputs!G166</x:f>
        <x:v>0.03</x:v>
      </x:c>
      <x:c r="H14" s="43">
        <x:v>0.03</x:v>
      </x:c>
      <x:c r="I14" s="3"/>
      <x:c r="J14" s="3"/>
    </x:row>
    <x:row r="15">
      <x:c r="B15" s="31" t="s">
        <x:v>98</x:v>
      </x:c>
      <x:c r="C15" s="42" t="n">
        <x:f>Inputs!C167</x:f>
        <x:v>0.006</x:v>
      </x:c>
      <x:c r="D15" s="42" t="n">
        <x:f>Inputs!D167</x:f>
        <x:v>0.007</x:v>
      </x:c>
      <x:c r="E15" s="42" t="n">
        <x:f>Inputs!E167</x:f>
        <x:v>-0.006</x:v>
      </x:c>
      <x:c r="F15" s="42" t="n">
        <x:f>Inputs!F167</x:f>
        <x:v>0.033</x:v>
      </x:c>
      <x:c r="G15" s="42" t="n">
        <x:f>Inputs!G167</x:f>
        <x:v>0.03</x:v>
      </x:c>
      <x:c r="H15" s="43">
        <x:v>0.013</x:v>
      </x:c>
      <x:c r="I15" s="3"/>
      <x:c r="J15" s="3"/>
    </x:row>
    <x:row r="16">
      <x:c r="B16" s="31" t="s">
        <x:v>99</x:v>
      </x:c>
      <x:c r="C16" s="26" t="n">
        <x:f>IFERROR(C20/C10-1,0)</x:f>
        <x:v>0.012526939655172598</x:v>
      </x:c>
      <x:c r="D16" s="26" t="n">
        <x:f>IFERROR(D20/D10-1,0)</x:f>
        <x:v>0.014307757048674485</x:v>
      </x:c>
      <x:c r="E16" s="26" t="n">
        <x:f>IFERROR(E20/E10-1,0)</x:f>
        <x:v>0.005147468002226097</x:v>
      </x:c>
      <x:c r="F16" s="26" t="n">
        <x:f>IFERROR(F20/F10-1,0)</x:f>
        <x:v>0.06207198018359317</x:v>
      </x:c>
      <x:c r="G16" s="26" t="n">
        <x:f>IFERROR(G20/G10-1,0)</x:f>
        <x:v>0.08917546988612979</x:v>
      </x:c>
      <x:c r="H16" s="23" t="n">
        <x:f>(1+H13)*(1+H14)*(1+H15)-1</x:f>
        <x:v>0.05904084999999992</x:v>
      </x:c>
      <x:c r="I16" s="3"/>
      <x:c r="J16" s="3"/>
    </x:row>
    <x:row r="17">
      <x:c r="B17" s="3" t="s">
        <x:v>100</x:v>
      </x:c>
      <x:c r="C17" s="14" t="n">
        <x:f>C10*C13</x:f>
        <x:v>4.43435519999984</x:v>
      </x:c>
      <x:c r="D17" s="14" t="n">
        <x:f>D10*D13</x:f>
        <x:v>4.887642399999981</x:v>
      </x:c>
      <x:c r="E17" s="14" t="n">
        <x:f>E10*E13</x:f>
        <x:v>31.552444799999474</x:v>
      </x:c>
      <x:c r="F17" s="14" t="n">
        <x:f>F10*F13</x:f>
        <x:v>3.3285549999998616</x:v>
      </x:c>
      <x:c r="G17" s="14" t="n">
        <x:f>G10*G13</x:f>
        <x:v>21.291168999999968</x:v>
      </x:c>
      <x:c r="H17" s="9" t="n">
        <x:f>H10*H13</x:f>
        <x:v>11.275499999999926</x:v>
      </x:c>
      <x:c r="I17" s="3"/>
      <x:c r="J17" s="3"/>
    </x:row>
    <x:row r="18">
      <x:c r="B18" s="3" t="s">
        <x:v>101</x:v>
      </x:c>
      <x:c r="C18" s="14" t="n">
        <x:f>C10*(1+C13)*C14</x:f>
        <x:v>0</x:v>
      </x:c>
      <x:c r="D18" s="14" t="n">
        <x:f>D10*(1+D13)*D14</x:f>
        <x:v>0</x:v>
      </x:c>
      <x:c r="E18" s="14" t="n">
        <x:f>E10*(1+E13)*E14</x:f>
        <x:v>0</x:v>
      </x:c>
      <x:c r="F18" s="14" t="n">
        <x:f>F10*(1+F13)*F14</x:f>
        <x:v>17.240713874999994</x:v>
      </x:c>
      <x:c r="G18" s="14" t="n">
        <x:f>G10*(1+G13)*G14</x:f>
        <x:v>22.505735069999997</x:v>
      </x:c>
      <x:c r="H18" s="9" t="n">
        <x:f>H10*(1+H13)*H14</x:f>
        <x:v>22.889264999999998</x:v>
      </x:c>
      <x:c r="I18" s="3"/>
      <x:c r="J18" s="3"/>
    </x:row>
    <x:row r="19">
      <x:c r="B19" s="3" t="s">
        <x:v>102</x:v>
      </x:c>
      <x:c r="C19" s="14" t="n">
        <x:f>C10*(1+C13)*(1+C14)*C15</x:f>
        <x:v>4.481006131199999</x:v>
      </x:c>
      <x:c r="D19" s="14" t="n">
        <x:f>D10*(1+D13)*(1+D14)*D15</x:f>
        <x:v>5.0245134968</x:v>
      </x:c>
      <x:c r="E19" s="14" t="n">
        <x:f>E10*(1+E13)*(1+E14)*E15</x:f>
        <x:v>-17.4405146688</x:v>
      </x:c>
      <x:c r="F19" s="14" t="n">
        <x:f>F10*(1+F13)*(1+F14)*F15</x:f>
        <x:v>23.326685872874993</x:v>
      </x:c>
      <x:c r="G19" s="14" t="n">
        <x:f>G10*(1+G13)*(1+G14)*G15</x:f>
        <x:v>23.1809071221</x:v>
      </x:c>
      <x:c r="H19" s="9" t="n">
        <x:f>H10*(1+H13)*(1+H14)*H15</x:f>
        <x:v>10.216241945</x:v>
      </x:c>
      <x:c r="I19" s="3"/>
      <x:c r="J19" s="3"/>
    </x:row>
    <x:row r="20">
      <x:c r="B20" s="21" t="s">
        <x:v>103</x:v>
      </x:c>
      <x:c r="C20" s="20" t="n">
        <x:f>Inputs!C29</x:f>
        <x:v>751.7</x:v>
      </x:c>
      <x:c r="D20" s="20" t="n">
        <x:f>Inputs!D29</x:f>
        <x:v>723.1</x:v>
      </x:c>
      <x:c r="E20" s="20" t="n">
        <x:f>Inputs!E29</x:f>
        <x:v>2890</x:v>
      </x:c>
      <x:c r="F20" s="20" t="n">
        <x:f>Inputs!F29</x:f>
        <x:v>728.9</x:v>
      </x:c>
      <x:c r="G20" s="20" t="n">
        <x:f>Inputs!G29</x:f>
        <x:v>793.9</x:v>
      </x:c>
      <x:c r="H20" s="15" t="n">
        <x:f>SUM(H10,H17:H19)</x:f>
        <x:v>796.081006945</x:v>
      </x:c>
      <x:c r="I20" s="3"/>
      <x:c r="J20" s="3"/>
    </x:row>
    <x:row r="21">
      <x:c r="B21" s="31" t="s">
        <x:v>57</x:v>
      </x:c>
      <x:c r="C21" s="26" t="n">
        <x:f>IFERROR(C20/C10-1,0)</x:f>
        <x:v>0.012526939655172598</x:v>
      </x:c>
      <x:c r="D21" s="26" t="n">
        <x:f>IFERROR(D20/D10-1,0)</x:f>
        <x:v>0.014307757048674485</x:v>
      </x:c>
      <x:c r="E21" s="26" t="n">
        <x:f>IFERROR(E20/E10-1,0)</x:f>
        <x:v>0.005147468002226097</x:v>
      </x:c>
      <x:c r="F21" s="26" t="n">
        <x:f>IFERROR(F20/F10-1,0)</x:f>
        <x:v>0.06207198018359317</x:v>
      </x:c>
      <x:c r="G21" s="26" t="n">
        <x:f>IFERROR(G20/G10-1,0)</x:f>
        <x:v>0.08917546988612979</x:v>
      </x:c>
      <x:c r="H21" s="23" t="n">
        <x:f>IFERROR(H20/H10-1,0)</x:f>
        <x:v>0.05904084999999992</x:v>
      </x:c>
      <x:c r="I21" s="3"/>
      <x:c r="J21" s="3"/>
    </x:row>
    <x:row r="22">
      <x:c r="B22" s="3" t="s">
        <x:v>104</x:v>
      </x:c>
      <x:c r="C22" s="14"/>
      <x:c r="D22" s="14" t="n">
        <x:f>D20-C20</x:f>
        <x:v>-28.600000000000023</x:v>
      </x:c>
      <x:c r="E22" s="14"/>
      <x:c r="F22" s="14" t="n">
        <x:f>F20-D20</x:f>
        <x:v>5.7999999999999545</x:v>
      </x:c>
      <x:c r="G22" s="14" t="n">
        <x:f>G20-F20</x:f>
        <x:v>65</x:v>
      </x:c>
      <x:c r="H22" s="9" t="n">
        <x:f>H20-G20</x:f>
        <x:v>2.1810069450000356</x:v>
      </x:c>
      <x:c r="I22" s="3"/>
      <x:c r="J22" s="3"/>
    </x:row>
    <x:row r="23">
      <x:c r="B23" s="31" t="s">
        <x:v>105</x:v>
      </x:c>
      <x:c r="C23" s="42" t="n">
        <x:f>IFERROR(C20/'Revenue summary'!C20,0)</x:f>
        <x:v>0.43579337932633777</x:v>
      </x:c>
      <x:c r="D23" s="42" t="n">
        <x:f>IFERROR(D20/'Revenue summary'!D20,0)</x:f>
        <x:v>0.3907803718115002</x:v>
      </x:c>
      <x:c r="E23" s="42" t="n">
        <x:f>IFERROR(E20/'Revenue summary'!E20,0)</x:f>
        <x:v>0.42249608935280614</x:v>
      </x:c>
      <x:c r="F23" s="42" t="n">
        <x:f>IFERROR(F20/'Revenue summary'!F20,0)</x:f>
        <x:v>0.3889748652542825</x:v>
      </x:c>
      <x:c r="G23" s="42" t="n">
        <x:f>IFERROR(G20/'Revenue summary'!G20,0)</x:f>
        <x:v>0.4099452648972426</x:v>
      </x:c>
      <x:c r="H23" s="46" t="n">
        <x:f>IFERROR(H20/'Revenue summary'!H20,0)</x:f>
        <x:v>0.40310638187503267</x:v>
      </x:c>
      <x:c r="I23" s="3"/>
      <x:c r="J23" s="3"/>
    </x:row>
    <x:row r="24">
      <x:c r="B24" s="3" t="s">
        <x:v>106</x:v>
      </x:c>
      <x:c r="C24" s="14"/>
      <x:c r="D24" s="14"/>
      <x:c r="E24" s="8" t="n">
        <x:f>Inputs!E173</x:f>
        <x:v>2059.4</x:v>
      </x:c>
      <x:c r="F24" s="8" t="n">
        <x:f>Inputs!F173</x:f>
        <x:v>512.7</x:v>
      </x:c>
      <x:c r="G24" s="8" t="n">
        <x:f>Inputs!G173</x:f>
        <x:v>543.7</x:v>
      </x:c>
      <x:c r="H24" s="9" t="n">
        <x:f>H20*(1-H25)</x:f>
        <x:v>571.58616298651</x:v>
      </x:c>
      <x:c r="I24" s="3"/>
      <x:c r="J24" s="3"/>
    </x:row>
    <x:row r="25">
      <x:c r="B25" s="31" t="s">
        <x:v>107</x:v>
      </x:c>
      <x:c r="C25" s="26"/>
      <x:c r="D25" s="26"/>
      <x:c r="E25" s="26" t="n">
        <x:f>1-E24/E20</x:f>
        <x:v>0.2874048442906574</x:v>
      </x:c>
      <x:c r="F25" s="26" t="n">
        <x:f>1-F24/F20</x:f>
        <x:v>0.296611332144327</x:v>
      </x:c>
      <x:c r="G25" s="26" t="n">
        <x:f>1-G24/G20</x:f>
        <x:v>0.3151530419448293</x:v>
      </x:c>
      <x:c r="H25" s="43">
        <x:v>0.282</x:v>
      </x:c>
      <x:c r="I25" s="3"/>
      <x:c r="J25" s="3"/>
    </x:row>
    <x:row r="26">
      <x:c r="B26" s="21" t="s">
        <x:v>108</x:v>
      </x:c>
      <x:c r="C26" s="13"/>
      <x:c r="D26" s="13"/>
      <x:c r="E26" s="13" t="n">
        <x:f>E20-E24</x:f>
        <x:v>830.5999999999999</x:v>
      </x:c>
      <x:c r="F26" s="13" t="n">
        <x:f>F20-F24</x:f>
        <x:v>216.19999999999993</x:v>
      </x:c>
      <x:c r="G26" s="13" t="n">
        <x:f>G20-G24</x:f>
        <x:v>250.19999999999993</x:v>
      </x:c>
      <x:c r="H26" s="15" t="n">
        <x:f>H20-H24</x:f>
        <x:v>224.49484395849004</x:v>
      </x:c>
      <x:c r="I26" s="3"/>
      <x:c r="J26" s="3"/>
    </x:row>
    <x:row r="27">
      <x:c r="B27" s="3" t="s">
        <x:v>109</x:v>
      </x:c>
      <x:c r="C27" s="14"/>
      <x:c r="D27" s="14"/>
      <x:c r="E27" s="14" t="n">
        <x:f>E26-E28</x:f>
        <x:v>471.4999999999999</x:v>
      </x:c>
      <x:c r="F27" s="14" t="n">
        <x:f>F26-F28</x:f>
        <x:v>128.19999999999993</x:v>
      </x:c>
      <x:c r="G27" s="14" t="n">
        <x:f>G26-G28</x:f>
        <x:v>130.69999999999993</x:v>
      </x:c>
      <x:c r="H27" s="9" t="n">
        <x:f>H26-H28</x:f>
        <x:v>113.83958399313502</x:v>
      </x:c>
      <x:c r="I27" s="3"/>
      <x:c r="J27" s="3"/>
    </x:row>
    <x:row r="28" ht="23.25">
      <x:c r="B28" s="27" t="s">
        <x:v>110</x:v>
      </x:c>
      <x:c r="C28" s="20" t="n">
        <x:f>Inputs!C31</x:f>
        <x:v>99.8</x:v>
      </x:c>
      <x:c r="D28" s="20" t="n">
        <x:f>Inputs!D31</x:f>
        <x:v>85.8</x:v>
      </x:c>
      <x:c r="E28" s="20" t="n">
        <x:f>Inputs!E31</x:f>
        <x:v>359.1</x:v>
      </x:c>
      <x:c r="F28" s="20" t="n">
        <x:f>Inputs!F31</x:f>
        <x:v>88</x:v>
      </x:c>
      <x:c r="G28" s="20" t="n">
        <x:f>Inputs!G31</x:f>
        <x:v>119.5</x:v>
      </x:c>
      <x:c r="H28" s="15" t="n">
        <x:f>H20*H29</x:f>
        <x:v>110.65525996535501</x:v>
      </x:c>
      <x:c r="I28" s="3"/>
      <x:c r="J28" s="3"/>
    </x:row>
    <x:row r="29">
      <x:c r="B29" s="31" t="s">
        <x:v>111</x:v>
      </x:c>
      <x:c r="C29" s="26" t="n">
        <x:f>C28/C20</x:f>
        <x:v>0.1327657310097113</x:v>
      </x:c>
      <x:c r="D29" s="26" t="n">
        <x:f>D28/D20</x:f>
        <x:v>0.1186557875812474</x:v>
      </x:c>
      <x:c r="E29" s="26" t="n">
        <x:f>E28/E20</x:f>
        <x:v>0.12425605536332181</x:v>
      </x:c>
      <x:c r="F29" s="26" t="n">
        <x:f>F28/F20</x:f>
        <x:v>0.12072986692276033</x:v>
      </x:c>
      <x:c r="G29" s="26" t="n">
        <x:f>G28/G20</x:f>
        <x:v>0.15052273586093967</x:v>
      </x:c>
      <x:c r="H29" s="43">
        <x:v>0.139</x:v>
      </x:c>
      <x:c r="I29" s="3"/>
      <x:c r="J29" s="3"/>
    </x:row>
    <x:row r="30">
      <x:c r="B30" s="31" t="s">
        <x:v>112</x:v>
      </x:c>
      <x:c r="C30" s="26"/>
      <x:c r="D30" s="26"/>
      <x:c r="E30" s="26"/>
      <x:c r="F30" s="26"/>
      <x:c r="G30" s="26"/>
      <x:c r="H30" s="23" t="n">
        <x:f>IFERROR(H28/C28-1,0)</x:f>
        <x:v>0.10877013993341711</x:v>
      </x:c>
      <x:c r="I30" s="3"/>
      <x:c r="J30" s="3"/>
    </x:row>
    <x:row r="31">
      <x:c r="B31" s="3" t="s">
        <x:v>113</x:v>
      </x:c>
      <x:c r="C31" s="14"/>
      <x:c r="D31" s="14" t="n">
        <x:f>(D12-C12)*10000</x:f>
        <x:v>70.00000000000001</x:v>
      </x:c>
      <x:c r="E31" s="14"/>
      <x:c r="F31" s="14" t="n">
        <x:f>(F12-D12)*10000</x:f>
        <x:v>-10.000000000000009</x:v>
      </x:c>
      <x:c r="G31" s="14" t="n">
        <x:f>(G12-F12)*10000</x:f>
        <x:v>0</x:v>
      </x:c>
      <x:c r="H31" s="9" t="n">
        <x:f>(H12-G12)*10000</x:f>
        <x:v>0</x:v>
      </x:c>
      <x:c r="I31" s="3"/>
      <x:c r="J31" s="3"/>
    </x:row>
    <x:row r="32">
      <x:c r="B32" s="3" t="s">
        <x:v>114</x:v>
      </x:c>
      <x:c r="C32" s="14"/>
      <x:c r="D32" s="14" t="n">
        <x:f>(D11-C11)*10000</x:f>
        <x:v>-59.99999999999999</x:v>
      </x:c>
      <x:c r="E32" s="14"/>
      <x:c r="F32" s="14" t="n">
        <x:f>(F11-D11)*10000</x:f>
        <x:v>-10.000000000000009</x:v>
      </x:c>
      <x:c r="G32" s="14" t="n">
        <x:f>(G11-F11)*10000</x:f>
        <x:v>240</x:v>
      </x:c>
      <x:c r="H32" s="9" t="n">
        <x:f>(H11-G11)*10000</x:f>
        <x:v>-140</x:v>
      </x:c>
      <x:c r="I32" s="3"/>
      <x:c r="J32" s="3"/>
    </x:row>
    <x:row r="33">
      <x:c r="B33" s="3" t="s">
        <x:v>115</x:v>
      </x:c>
      <x:c r="C33" s="14"/>
      <x:c r="D33" s="14" t="n">
        <x:f>(D14-C14)*10000</x:f>
        <x:v>0</x:v>
      </x:c>
      <x:c r="E33" s="14"/>
      <x:c r="F33" s="14" t="n">
        <x:f>(F14-D14)*10000</x:f>
        <x:v>250</x:v>
      </x:c>
      <x:c r="G33" s="14" t="n">
        <x:f>(G14-F14)*10000</x:f>
        <x:v>49.99999999999997</x:v>
      </x:c>
      <x:c r="H33" s="9" t="n">
        <x:f>(H14-G14)*10000</x:f>
        <x:v>0</x:v>
      </x:c>
      <x:c r="I33" s="3"/>
      <x:c r="J33" s="3"/>
    </x:row>
    <x:row r="34">
      <x:c r="B34" s="3" t="s">
        <x:v>116</x:v>
      </x:c>
      <x:c r="C34" s="14"/>
      <x:c r="D34" s="14" t="n">
        <x:f>(D15-C15)*10000</x:f>
        <x:v>10</x:v>
      </x:c>
      <x:c r="E34" s="14"/>
      <x:c r="F34" s="14" t="n">
        <x:f>(F15-D15)*10000</x:f>
        <x:v>260</x:v>
      </x:c>
      <x:c r="G34" s="14" t="n">
        <x:f>(G15-F15)*10000</x:f>
        <x:v>-30.00000000000003</x:v>
      </x:c>
      <x:c r="H34" s="9" t="n">
        <x:f>(H15-G15)*10000</x:f>
        <x:v>-170</x:v>
      </x:c>
      <x:c r="I34" s="3"/>
      <x:c r="J34" s="3"/>
    </x:row>
    <x:row r="35">
      <x:c r="B35" s="3" t="s">
        <x:v>117</x:v>
      </x:c>
      <x:c r="C35" s="14"/>
      <x:c r="D35" s="14" t="str">
        <x:f>IF(COUNT(C25,D25)&lt;2,"Unavailable",(D25-C25)*10000)</x:f>
        <x:v>Unavailable</x:v>
      </x:c>
      <x:c r="E35" s="14"/>
      <x:c r="F35" s="14" t="str">
        <x:f>IF(COUNT(D25,F25)&lt;2,"Unavailable",(F25-D25)*10000)</x:f>
        <x:v>Unavailable</x:v>
      </x:c>
      <x:c r="G35" s="14" t="n">
        <x:f>(G25-F25)*10000</x:f>
        <x:v>185.41709800502292</x:v>
      </x:c>
      <x:c r="H35" s="9" t="n">
        <x:f>(H25-G25)*10000</x:f>
        <x:v>-331.5304194482932</x:v>
      </x:c>
      <x:c r="I35" s="3"/>
      <x:c r="J35" s="3"/>
    </x:row>
    <x:row r="36">
      <x:c r="B36" s="3" t="s">
        <x:v>118</x:v>
      </x:c>
      <x:c r="C36" s="14"/>
      <x:c r="D36" s="14" t="n">
        <x:f>(D29-C29)*10000</x:f>
        <x:v>-141.09943428463916</x:v>
      </x:c>
      <x:c r="E36" s="14"/>
      <x:c r="F36" s="14" t="n">
        <x:f>(F29-D29)*10000</x:f>
        <x:v>20.740793415129353</x:v>
      </x:c>
      <x:c r="G36" s="14" t="n">
        <x:f>(G29-F29)*10000</x:f>
        <x:v>297.9286893817934</x:v>
      </x:c>
      <x:c r="H36" s="9" t="n">
        <x:f>(H29-G29)*10000</x:f>
        <x:v>-115.22735860939659</x:v>
      </x:c>
      <x:c r="I36" s="3"/>
      <x:c r="J36" s="3"/>
    </x:row>
    <x:row r="37" ht="23.25">
      <x:c r="B37" s="5" t="s">
        <x:v>119</x:v>
      </x:c>
      <x:c r="C37" s="14"/>
      <x:c r="D37" s="14"/>
      <x:c r="E37" s="14"/>
      <x:c r="F37" s="14"/>
      <x:c r="G37" s="14"/>
      <x:c r="H37" s="9"/>
      <x:c r="I37" s="3"/>
      <x:c r="J37" s="3" t="s">
        <x:v>120</x:v>
      </x:c>
    </x:row>
    <x:row r="38" ht="23.25">
      <x:c r="B38" s="5" t="s">
        <x:v>121</x:v>
      </x:c>
      <x:c r="C38" s="14"/>
      <x:c r="D38" s="14"/>
      <x:c r="E38" s="14"/>
      <x:c r="F38" s="14"/>
      <x:c r="G38" s="14"/>
      <x:c r="H38" s="9"/>
      <x:c r="I38" s="3"/>
      <x:c r="J38" s="3" t="s">
        <x:v>122</x:v>
      </x:c>
    </x:row>
    <x:row r="39" ht="23.25">
      <x:c r="B39" s="5" t="s">
        <x:v>123</x:v>
      </x:c>
      <x:c r="C39" s="14"/>
      <x:c r="D39" s="14"/>
      <x:c r="E39" s="14"/>
      <x:c r="F39" s="14"/>
      <x:c r="G39" s="14"/>
      <x:c r="H39" s="9"/>
      <x:c r="I39" s="3"/>
      <x:c r="J39" s="3" t="s">
        <x:v>124</x:v>
      </x:c>
    </x:row>
    <x:row r="40">
      <x:c r="B40" s="3" t="s">
        <x:v>125</x:v>
      </x:c>
      <x:c r="C40" s="14" t="n">
        <x:f>100*(1+C11)</x:f>
        <x:v>99.7</x:v>
      </x:c>
      <x:c r="D40" s="14" t="n">
        <x:f>100*(1+D11)</x:f>
        <x:v>99.1</x:v>
      </x:c>
      <x:c r="E40" s="14" t="n">
        <x:f>100*(1+E11)</x:f>
        <x:v>99.8</x:v>
      </x:c>
      <x:c r="F40" s="14" t="n">
        <x:f>100*(1+F11)</x:f>
        <x:v>99</x:v>
      </x:c>
      <x:c r="G40" s="14" t="n">
        <x:f>100*(1+G11)</x:f>
        <x:v>101.4</x:v>
      </x:c>
      <x:c r="H40" s="9" t="n">
        <x:f>100*(1+H11)</x:f>
        <x:v>100</x:v>
      </x:c>
      <x:c r="I40" s="3"/>
      <x:c r="J40" s="3"/>
    </x:row>
    <x:row r="41">
      <x:c r="B41" s="31" t="s">
        <x:v>126</x:v>
      </x:c>
      <x:c r="C41" s="26"/>
      <x:c r="D41" s="26"/>
      <x:c r="E41" s="26"/>
      <x:c r="F41" s="26"/>
      <x:c r="G41" s="26"/>
      <x:c r="H41" s="23" t="n">
        <x:f>H11</x:f>
        <x:v>0</x:v>
      </x:c>
      <x:c r="I41" s="3"/>
      <x:c r="J41" s="3"/>
    </x:row>
    <x:row r="42">
      <x:c r="B42" s="3" t="s">
        <x:v>127</x:v>
      </x:c>
      <x:c r="C42" s="14"/>
      <x:c r="D42" s="14" t="n">
        <x:f>D40-C40</x:f>
        <x:v>-0.6000000000000085</x:v>
      </x:c>
      <x:c r="E42" s="14"/>
      <x:c r="F42" s="14" t="n">
        <x:f>F40-D40</x:f>
        <x:v>-0.09999999999999432</x:v>
      </x:c>
      <x:c r="G42" s="14" t="n">
        <x:f>G40-F40</x:f>
        <x:v>2.4000000000000057</x:v>
      </x:c>
      <x:c r="H42" s="9" t="n">
        <x:f>H40-G40</x:f>
        <x:v>-1.4000000000000057</x:v>
      </x:c>
      <x:c r="I42" s="3"/>
      <x:c r="J42" s="3"/>
    </x:row>
    <x:row r="43" ht="23.25">
      <x:c r="B43" s="5" t="s">
        <x:v>128</x:v>
      </x:c>
      <x:c r="C43" s="14" t="n">
        <x:f>100*(1+C12)</x:f>
        <x:v>100.89999999999999</x:v>
      </x:c>
      <x:c r="D43" s="14" t="n">
        <x:f>100*(1+D12)</x:f>
        <x:v>101.6</x:v>
      </x:c>
      <x:c r="E43" s="14" t="n">
        <x:f>100*(1+E12)</x:f>
        <x:v>101.29999999999998</x:v>
      </x:c>
      <x:c r="F43" s="14" t="n">
        <x:f>100*(1+F12)</x:f>
        <x:v>101.49999999999999</x:v>
      </x:c>
      <x:c r="G43" s="14" t="n">
        <x:f>100*(1+G12)</x:f>
        <x:v>101.49999999999999</x:v>
      </x:c>
      <x:c r="H43" s="9" t="n">
        <x:f>100*(1+H12)</x:f>
        <x:v>101.49999999999999</x:v>
      </x:c>
      <x:c r="I43" s="3"/>
      <x:c r="J43" s="3"/>
    </x:row>
    <x:row r="44">
      <x:c r="B44" s="3" t="s">
        <x:v>129</x:v>
      </x:c>
      <x:c r="C44" s="14"/>
      <x:c r="D44" s="14" t="n">
        <x:f>(D12-C12)*10000</x:f>
        <x:v>70.00000000000001</x:v>
      </x:c>
      <x:c r="E44" s="14"/>
      <x:c r="F44" s="14" t="n">
        <x:f>(F12-D12)*10000</x:f>
        <x:v>-10.000000000000009</x:v>
      </x:c>
      <x:c r="G44" s="14" t="n">
        <x:f>(G12-F12)*10000</x:f>
        <x:v>0</x:v>
      </x:c>
      <x:c r="H44" s="9" t="n">
        <x:f>(H12-G12)*10000</x:f>
        <x:v>0</x:v>
      </x:c>
      <x:c r="I44" s="3"/>
      <x:c r="J44" s="3"/>
    </x:row>
    <x:row r="45">
      <x:c r="B45" s="3" t="s">
        <x:v>130</x:v>
      </x:c>
      <x:c r="C45" s="14"/>
      <x:c r="D45" s="14" t="n">
        <x:f>D43-C43</x:f>
        <x:v>0.7000000000000028</x:v>
      </x:c>
      <x:c r="E45" s="14"/>
      <x:c r="F45" s="14" t="n">
        <x:f>F43-D43</x:f>
        <x:v>-0.10000000000000853</x:v>
      </x:c>
      <x:c r="G45" s="14" t="n">
        <x:f>G43-F43</x:f>
        <x:v>0</x:v>
      </x:c>
      <x:c r="H45" s="9" t="n">
        <x:f>H43-G43</x:f>
        <x:v>0</x:v>
      </x:c>
      <x:c r="I45" s="3"/>
      <x:c r="J45" s="3"/>
    </x:row>
    <x:row r="47">
      <x:c r="B47" s="21" t="s">
        <x:v>131</x:v>
      </x:c>
      <x:c r="C47" s="45" t="n">
        <x:f>C11</x:f>
        <x:v>-0.003</x:v>
      </x:c>
      <x:c r="D47" s="45" t="n">
        <x:f>D11</x:f>
        <x:v>-0.009</x:v>
      </x:c>
      <x:c r="E47" s="45" t="n">
        <x:f>E11</x:f>
        <x:v>-0.002</x:v>
      </x:c>
      <x:c r="F47" s="45" t="n">
        <x:f>F11</x:f>
        <x:v>-0.01</x:v>
      </x:c>
      <x:c r="G47" s="45" t="n">
        <x:f>G11</x:f>
        <x:v>0.014</x:v>
      </x:c>
      <x:c r="H47" s="44" t="n">
        <x:f>H11</x:f>
        <x:v>0</x:v>
      </x:c>
    </x:row>
    <x:row r="48">
      <x:c r="B48" s="3" t="s">
        <x:v>132</x:v>
      </x:c>
      <x:c r="C48" s="14"/>
      <x:c r="D48" s="14"/>
      <x:c r="E48" s="14"/>
      <x:c r="F48" s="14"/>
      <x:c r="G48" s="14"/>
      <x:c r="H48" s="9" t="n">
        <x:f>(H47-C47)*10000</x:f>
        <x:v>30</x:v>
      </x:c>
    </x:row>
    <x:row r="49">
      <x:c r="B49" s="3" t="s">
        <x:v>133</x:v>
      </x:c>
      <x:c r="C49" s="14"/>
      <x:c r="D49" s="14" t="n">
        <x:f>IFERROR((D47-C47)*10000,0)</x:f>
        <x:v>-59.99999999999999</x:v>
      </x:c>
      <x:c r="E49" s="14"/>
      <x:c r="F49" s="14" t="n">
        <x:f>IFERROR((F47-D47)*10000,0)</x:f>
        <x:v>-10.000000000000009</x:v>
      </x:c>
      <x:c r="G49" s="14" t="n">
        <x:f>IFERROR((G47-F47)*10000,0)</x:f>
        <x:v>240</x:v>
      </x:c>
      <x:c r="H49" s="9" t="n">
        <x:f>IFERROR((H47-G47)*10000,0)</x:f>
        <x:v>-140</x:v>
      </x:c>
    </x:row>
    <x:row r="50">
      <x:c r="B50" s="21" t="s">
        <x:v>134</x:v>
      </x:c>
      <x:c r="C50" s="45" t="n">
        <x:f>C12</x:f>
        <x:v>0.009</x:v>
      </x:c>
      <x:c r="D50" s="45" t="n">
        <x:f>D12</x:f>
        <x:v>0.016</x:v>
      </x:c>
      <x:c r="E50" s="45" t="n">
        <x:f>E12</x:f>
        <x:v>0.013</x:v>
      </x:c>
      <x:c r="F50" s="45" t="n">
        <x:f>F12</x:f>
        <x:v>0.015</x:v>
      </x:c>
      <x:c r="G50" s="45" t="n">
        <x:f>G12</x:f>
        <x:v>0.015</x:v>
      </x:c>
      <x:c r="H50" s="44" t="n">
        <x:f>H12</x:f>
        <x:v>0.015</x:v>
      </x:c>
    </x:row>
    <x:row r="51">
      <x:c r="B51" s="3" t="s">
        <x:v>132</x:v>
      </x:c>
      <x:c r="C51" s="14"/>
      <x:c r="D51" s="14"/>
      <x:c r="E51" s="14"/>
      <x:c r="F51" s="14"/>
      <x:c r="G51" s="14"/>
      <x:c r="H51" s="9" t="n">
        <x:f>(H50-C50)*10000</x:f>
        <x:v>60</x:v>
      </x:c>
    </x:row>
    <x:row r="52">
      <x:c r="B52" s="3" t="s">
        <x:v>133</x:v>
      </x:c>
      <x:c r="C52" s="14"/>
      <x:c r="D52" s="14" t="n">
        <x:f>IFERROR((D50-C50)*10000,0)</x:f>
        <x:v>70.00000000000001</x:v>
      </x:c>
      <x:c r="E52" s="14"/>
      <x:c r="F52" s="14" t="n">
        <x:f>IFERROR((F50-D50)*10000,0)</x:f>
        <x:v>-10.000000000000009</x:v>
      </x:c>
      <x:c r="G52" s="14" t="n">
        <x:f>IFERROR((G50-F50)*10000,0)</x:f>
        <x:v>0</x:v>
      </x:c>
      <x:c r="H52" s="9" t="n">
        <x:f>IFERROR((H50-G50)*10000,0)</x:f>
        <x:v>0</x:v>
      </x:c>
    </x:row>
    <x:row r="53">
      <x:c r="B53" s="21" t="s">
        <x:v>135</x:v>
      </x:c>
      <x:c r="C53" s="45" t="n">
        <x:f>C14</x:f>
        <x:v>0</x:v>
      </x:c>
      <x:c r="D53" s="45" t="n">
        <x:f>D14</x:f>
        <x:v>0</x:v>
      </x:c>
      <x:c r="E53" s="45" t="n">
        <x:f>E14</x:f>
        <x:v>0</x:v>
      </x:c>
      <x:c r="F53" s="45" t="n">
        <x:f>F14</x:f>
        <x:v>0.025</x:v>
      </x:c>
      <x:c r="G53" s="45" t="n">
        <x:f>G14</x:f>
        <x:v>0.03</x:v>
      </x:c>
      <x:c r="H53" s="44" t="n">
        <x:f>H14</x:f>
        <x:v>0.03</x:v>
      </x:c>
    </x:row>
    <x:row r="54">
      <x:c r="B54" s="3" t="s">
        <x:v>132</x:v>
      </x:c>
      <x:c r="C54" s="14"/>
      <x:c r="D54" s="14"/>
      <x:c r="E54" s="14"/>
      <x:c r="F54" s="14"/>
      <x:c r="G54" s="14"/>
      <x:c r="H54" s="9" t="n">
        <x:f>(H53-C53)*10000</x:f>
        <x:v>300</x:v>
      </x:c>
    </x:row>
    <x:row r="55">
      <x:c r="B55" s="3" t="s">
        <x:v>133</x:v>
      </x:c>
      <x:c r="C55" s="14"/>
      <x:c r="D55" s="14" t="n">
        <x:f>IFERROR((D53-C53)*10000,0)</x:f>
        <x:v>0</x:v>
      </x:c>
      <x:c r="E55" s="14"/>
      <x:c r="F55" s="14" t="n">
        <x:f>IFERROR((F53-D53)*10000,0)</x:f>
        <x:v>250</x:v>
      </x:c>
      <x:c r="G55" s="14" t="n">
        <x:f>IFERROR((G53-F53)*10000,0)</x:f>
        <x:v>49.99999999999997</x:v>
      </x:c>
      <x:c r="H55" s="9" t="n">
        <x:f>IFERROR((H53-G53)*10000,0)</x:f>
        <x:v>0</x:v>
      </x:c>
    </x:row>
    <x:row r="56">
      <x:c r="B56" s="21" t="s">
        <x:v>136</x:v>
      </x:c>
      <x:c r="C56" s="45" t="n">
        <x:f>C15</x:f>
        <x:v>0.006</x:v>
      </x:c>
      <x:c r="D56" s="45" t="n">
        <x:f>D15</x:f>
        <x:v>0.007</x:v>
      </x:c>
      <x:c r="E56" s="45" t="n">
        <x:f>E15</x:f>
        <x:v>-0.006</x:v>
      </x:c>
      <x:c r="F56" s="45" t="n">
        <x:f>F15</x:f>
        <x:v>0.033</x:v>
      </x:c>
      <x:c r="G56" s="45" t="n">
        <x:f>G15</x:f>
        <x:v>0.03</x:v>
      </x:c>
      <x:c r="H56" s="44" t="n">
        <x:f>H15</x:f>
        <x:v>0.013</x:v>
      </x:c>
    </x:row>
    <x:row r="57">
      <x:c r="B57" s="3" t="s">
        <x:v>132</x:v>
      </x:c>
      <x:c r="C57" s="14"/>
      <x:c r="D57" s="14"/>
      <x:c r="E57" s="14"/>
      <x:c r="F57" s="14"/>
      <x:c r="G57" s="14"/>
      <x:c r="H57" s="9" t="n">
        <x:f>(H56-C56)*10000</x:f>
        <x:v>69.99999999999999</x:v>
      </x:c>
    </x:row>
    <x:row r="58">
      <x:c r="B58" s="3" t="s">
        <x:v>133</x:v>
      </x:c>
      <x:c r="C58" s="14"/>
      <x:c r="D58" s="14" t="n">
        <x:f>IFERROR((D56-C56)*10000,0)</x:f>
        <x:v>10</x:v>
      </x:c>
      <x:c r="E58" s="14"/>
      <x:c r="F58" s="14" t="n">
        <x:f>IFERROR((F56-D56)*10000,0)</x:f>
        <x:v>260</x:v>
      </x:c>
      <x:c r="G58" s="14" t="n">
        <x:f>IFERROR((G56-F56)*10000,0)</x:f>
        <x:v>-30.00000000000003</x:v>
      </x:c>
      <x:c r="H58" s="9" t="n">
        <x:f>IFERROR((H56-G56)*10000,0)</x:f>
        <x:v>-170</x:v>
      </x:c>
    </x:row>
    <x:row r="59">
      <x:c r="B59" s="21" t="s">
        <x:v>137</x:v>
      </x:c>
      <x:c r="C59" s="13" t="n">
        <x:f>C40</x:f>
        <x:v>99.7</x:v>
      </x:c>
      <x:c r="D59" s="13" t="n">
        <x:f>D40</x:f>
        <x:v>99.1</x:v>
      </x:c>
      <x:c r="E59" s="13" t="n">
        <x:f>E40</x:f>
        <x:v>99.8</x:v>
      </x:c>
      <x:c r="F59" s="13" t="n">
        <x:f>F40</x:f>
        <x:v>99</x:v>
      </x:c>
      <x:c r="G59" s="13" t="n">
        <x:f>G40</x:f>
        <x:v>101.4</x:v>
      </x:c>
      <x:c r="H59" s="15" t="n">
        <x:f>H40</x:f>
        <x:v>100</x:v>
      </x:c>
    </x:row>
    <x:row r="60">
      <x:c r="B60" s="3" t="s">
        <x:v>138</x:v>
      </x:c>
      <x:c r="C60" s="26"/>
      <x:c r="D60" s="26"/>
      <x:c r="E60" s="26"/>
      <x:c r="F60" s="26"/>
      <x:c r="G60" s="26"/>
      <x:c r="H60" s="23" t="n">
        <x:f>IFERROR(H59/C59-1,0)</x:f>
        <x:v>0.0030090270812437314</x:v>
      </x:c>
    </x:row>
    <x:row r="61">
      <x:c r="B61" s="3" t="s">
        <x:v>139</x:v>
      </x:c>
      <x:c r="C61" s="14"/>
      <x:c r="D61" s="14" t="n">
        <x:f>D59-C59</x:f>
        <x:v>-0.6000000000000085</x:v>
      </x:c>
      <x:c r="E61" s="14"/>
      <x:c r="F61" s="14" t="n">
        <x:f>F59-D59</x:f>
        <x:v>-0.09999999999999432</x:v>
      </x:c>
      <x:c r="G61" s="14" t="n">
        <x:f>G59-F59</x:f>
        <x:v>2.4000000000000057</x:v>
      </x:c>
      <x:c r="H61" s="9" t="n">
        <x:f>H59-G59</x:f>
        <x:v>-1.4000000000000057</x:v>
      </x:c>
    </x:row>
    <x:row r="62">
      <x:c r="B62" s="21" t="s">
        <x:v>140</x:v>
      </x:c>
      <x:c r="C62" s="13" t="n">
        <x:f>C43</x:f>
        <x:v>100.89999999999999</x:v>
      </x:c>
      <x:c r="D62" s="13" t="n">
        <x:f>D43</x:f>
        <x:v>101.6</x:v>
      </x:c>
      <x:c r="E62" s="13" t="n">
        <x:f>E43</x:f>
        <x:v>101.29999999999998</x:v>
      </x:c>
      <x:c r="F62" s="13" t="n">
        <x:f>F43</x:f>
        <x:v>101.49999999999999</x:v>
      </x:c>
      <x:c r="G62" s="13" t="n">
        <x:f>G43</x:f>
        <x:v>101.49999999999999</x:v>
      </x:c>
      <x:c r="H62" s="15" t="n">
        <x:f>H43</x:f>
        <x:v>101.49999999999999</x:v>
      </x:c>
    </x:row>
    <x:row r="63">
      <x:c r="B63" s="3" t="s">
        <x:v>138</x:v>
      </x:c>
      <x:c r="C63" s="26"/>
      <x:c r="D63" s="26"/>
      <x:c r="E63" s="26"/>
      <x:c r="F63" s="26"/>
      <x:c r="G63" s="26"/>
      <x:c r="H63" s="23" t="n">
        <x:f>IFERROR(H62/C62-1,0)</x:f>
        <x:v>0.005946481665014769</x:v>
      </x:c>
    </x:row>
    <x:row r="64">
      <x:c r="B64" s="3" t="s">
        <x:v>139</x:v>
      </x:c>
      <x:c r="C64" s="14"/>
      <x:c r="D64" s="14" t="n">
        <x:f>D62-C62</x:f>
        <x:v>0.7000000000000028</x:v>
      </x:c>
      <x:c r="E64" s="14"/>
      <x:c r="F64" s="14" t="n">
        <x:f>F62-D62</x:f>
        <x:v>-0.10000000000000853</x:v>
      </x:c>
      <x:c r="G64" s="14" t="n">
        <x:f>G62-F62</x:f>
        <x:v>0</x:v>
      </x:c>
      <x:c r="H64" s="9" t="n">
        <x:f>H62-G62</x:f>
        <x:v>0</x:v>
      </x:c>
    </x:row>
    <x:row r="65">
      <x:c r="B65" s="21" t="s">
        <x:v>141</x:v>
      </x:c>
      <x:c r="C65" s="45"/>
      <x:c r="D65" s="45"/>
      <x:c r="E65" s="45" t="n">
        <x:f>E25</x:f>
        <x:v>0.2874048442906574</x:v>
      </x:c>
      <x:c r="F65" s="45" t="n">
        <x:f>F25</x:f>
        <x:v>0.296611332144327</x:v>
      </x:c>
      <x:c r="G65" s="45" t="n">
        <x:f>G25</x:f>
        <x:v>0.3151530419448293</x:v>
      </x:c>
      <x:c r="H65" s="44" t="n">
        <x:f>H25</x:f>
        <x:v>0.282</x:v>
      </x:c>
    </x:row>
    <x:row r="66" ht="24">
      <x:c r="B66" s="3" t="s">
        <x:v>132</x:v>
      </x:c>
      <x:c r="C66" s="14"/>
      <x:c r="D66" s="14"/>
      <x:c r="E66" s="14"/>
      <x:c r="F66" s="14"/>
      <x:c r="G66" s="14"/>
      <x:c r="H66" s="9"/>
      <x:c r="J66" s="3" t="s">
        <x:v>142</x:v>
      </x:c>
    </x:row>
    <x:row r="67">
      <x:c r="B67" s="3" t="s">
        <x:v>133</x:v>
      </x:c>
      <x:c r="C67" s="14"/>
      <x:c r="D67" s="14"/>
      <x:c r="E67" s="14"/>
      <x:c r="F67" s="14"/>
      <x:c r="G67" s="14" t="n">
        <x:f>IFERROR((G65-F65)*10000,0)</x:f>
        <x:v>185.41709800502292</x:v>
      </x:c>
      <x:c r="H67" s="9" t="n">
        <x:f>IFERROR((H65-G65)*10000,0)</x:f>
        <x:v>-331.5304194482932</x:v>
      </x:c>
      <x:c r="J67" s="3" t="s">
        <x:v>143</x:v>
      </x:c>
    </x:row>
    <x:row r="68">
      <x:c r="B68" s="21" t="s">
        <x:v>144</x:v>
      </x:c>
      <x:c r="C68" s="45" t="n">
        <x:f>C29</x:f>
        <x:v>0.1327657310097113</x:v>
      </x:c>
      <x:c r="D68" s="45" t="n">
        <x:f>D29</x:f>
        <x:v>0.1186557875812474</x:v>
      </x:c>
      <x:c r="E68" s="45" t="n">
        <x:f>E29</x:f>
        <x:v>0.12425605536332181</x:v>
      </x:c>
      <x:c r="F68" s="45" t="n">
        <x:f>F29</x:f>
        <x:v>0.12072986692276033</x:v>
      </x:c>
      <x:c r="G68" s="45" t="n">
        <x:f>G29</x:f>
        <x:v>0.15052273586093967</x:v>
      </x:c>
      <x:c r="H68" s="44" t="n">
        <x:f>H29</x:f>
        <x:v>0.139</x:v>
      </x:c>
    </x:row>
    <x:row r="69">
      <x:c r="B69" s="3" t="s">
        <x:v>132</x:v>
      </x:c>
      <x:c r="C69" s="14"/>
      <x:c r="D69" s="14"/>
      <x:c r="E69" s="14"/>
      <x:c r="F69" s="14"/>
      <x:c r="G69" s="14"/>
      <x:c r="H69" s="9" t="n">
        <x:f>(H68-C68)*10000</x:f>
        <x:v>62.342689902886995</x:v>
      </x:c>
    </x:row>
    <x:row r="70">
      <x:c r="B70" s="3" t="s">
        <x:v>133</x:v>
      </x:c>
      <x:c r="C70" s="14"/>
      <x:c r="D70" s="14" t="n">
        <x:f>IFERROR((D68-C68)*10000,0)</x:f>
        <x:v>-141.09943428463916</x:v>
      </x:c>
      <x:c r="E70" s="14"/>
      <x:c r="F70" s="14" t="n">
        <x:f>IFERROR((F68-D68)*10000,0)</x:f>
        <x:v>20.740793415129353</x:v>
      </x:c>
      <x:c r="G70" s="14" t="n">
        <x:f>IFERROR((G68-F68)*10000,0)</x:f>
        <x:v>297.9286893817934</x:v>
      </x:c>
      <x:c r="H70" s="9" t="n">
        <x:f>IFERROR((H68-G68)*10000,0)</x:f>
        <x:v>-115.22735860939659</x:v>
      </x:c>
    </x:row>
    <x:row r="71">
      <x:c r="B71" s="21" t="s">
        <x:v>145</x:v>
      </x:c>
      <x:c r="C71" s="13" t="n">
        <x:f>C28</x:f>
        <x:v>99.8</x:v>
      </x:c>
      <x:c r="D71" s="13" t="n">
        <x:f>D28</x:f>
        <x:v>85.8</x:v>
      </x:c>
      <x:c r="E71" s="13" t="n">
        <x:f>E28</x:f>
        <x:v>359.1</x:v>
      </x:c>
      <x:c r="F71" s="13" t="n">
        <x:f>F28</x:f>
        <x:v>88</x:v>
      </x:c>
      <x:c r="G71" s="13" t="n">
        <x:f>G28</x:f>
        <x:v>119.5</x:v>
      </x:c>
      <x:c r="H71" s="15" t="n">
        <x:f>H28</x:f>
        <x:v>110.65525996535501</x:v>
      </x:c>
    </x:row>
    <x:row r="72">
      <x:c r="B72" s="3" t="s">
        <x:v>146</x:v>
      </x:c>
      <x:c r="C72" s="26"/>
      <x:c r="D72" s="26"/>
      <x:c r="E72" s="26"/>
      <x:c r="F72" s="26"/>
      <x:c r="G72" s="26"/>
      <x:c r="H72" s="23" t="n">
        <x:f>IFERROR(H71/C71-1,0)</x:f>
        <x:v>0.10877013993341711</x:v>
      </x:c>
    </x:row>
    <x:row r="73">
      <x:c r="B73" s="3" t="s">
        <x:v>139</x:v>
      </x:c>
      <x:c r="C73" s="14"/>
      <x:c r="D73" s="14" t="n">
        <x:f>D71-C71</x:f>
        <x:v>-14</x:v>
      </x:c>
      <x:c r="E73" s="14"/>
      <x:c r="F73" s="14" t="n">
        <x:f>F71-D71</x:f>
        <x:v>2.200000000000003</x:v>
      </x:c>
      <x:c r="G73" s="14" t="n">
        <x:f>G71-F71</x:f>
        <x:v>31.5</x:v>
      </x:c>
      <x:c r="H73" s="9" t="n">
        <x:f>H71-G71</x:f>
        <x:v>-8.844740034644985</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65" hidden="0" customWidth="1"/>
  </x:cols>
  <x:sheetData>
    <x:row r="2">
      <x:c r="B2" s="3" t="s">
        <x:v>0</x:v>
      </x:c>
      <x:c r="C2" s="3"/>
      <x:c r="D2" s="3"/>
      <x:c r="E2" s="3"/>
      <x:c r="F2" s="3"/>
      <x:c r="G2" s="3"/>
      <x:c r="H2" s="3"/>
      <x:c r="I2" s="3"/>
      <x:c r="J2" s="3"/>
    </x:row>
    <x:row r="3">
      <x:c r="B3" s="37" t="s">
        <x:v>148</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21" t="s">
        <x:v>149</x:v>
      </x:c>
      <x:c r="C10" s="20" t="n">
        <x:f>'Revenue summary'!C20</x:f>
        <x:v>1724.9</x:v>
      </x:c>
      <x:c r="D10" s="20" t="n">
        <x:f>'Revenue summary'!D20</x:f>
        <x:v>1850.4</x:v>
      </x:c>
      <x:c r="E10" s="20" t="n">
        <x:f>'Revenue summary'!E20</x:f>
        <x:v>6840.3</x:v>
      </x:c>
      <x:c r="F10" s="20" t="n">
        <x:f>'Revenue summary'!F20</x:f>
        <x:v>1873.9</x:v>
      </x:c>
      <x:c r="G10" s="20" t="n">
        <x:f>'Revenue summary'!G20</x:f>
        <x:v>1936.6</x:v>
      </x:c>
      <x:c r="H10" s="25" t="n">
        <x:f>'Revenue summary'!H20</x:f>
        <x:v>1974.8657990529996</x:v>
      </x:c>
      <x:c r="I10" s="3"/>
      <x:c r="J10" s="3"/>
    </x:row>
    <x:row r="11">
      <x:c r="B11" s="3" t="s">
        <x:v>150</x:v>
      </x:c>
      <x:c r="C11" s="8" t="n">
        <x:f>Inputs!C12</x:f>
        <x:v>1079.8</x:v>
      </x:c>
      <x:c r="D11" s="8" t="n">
        <x:f>Inputs!D12</x:f>
        <x:v>1130.1</x:v>
      </x:c>
      <x:c r="E11" s="8" t="n">
        <x:f>Inputs!E12</x:f>
        <x:v>4248.1</x:v>
      </x:c>
      <x:c r="F11" s="8" t="n">
        <x:f>Inputs!F12</x:f>
        <x:v>1165</x:v>
      </x:c>
      <x:c r="G11" s="8" t="n">
        <x:f>Inputs!G12</x:f>
        <x:v>1158.4</x:v>
      </x:c>
      <x:c r="H11" s="9" t="n">
        <x:f>H10-H12</x:f>
        <x:v>1214.0238746853697</x:v>
      </x:c>
      <x:c r="I11" s="3"/>
      <x:c r="J11" s="3"/>
    </x:row>
    <x:row r="12">
      <x:c r="B12" s="21" t="s">
        <x:v>151</x:v>
      </x:c>
      <x:c r="C12" s="20" t="n">
        <x:f>Inputs!C13</x:f>
        <x:v>645.1</x:v>
      </x:c>
      <x:c r="D12" s="20" t="n">
        <x:f>Inputs!D13</x:f>
        <x:v>720.3</x:v>
      </x:c>
      <x:c r="E12" s="20" t="n">
        <x:f>Inputs!E13</x:f>
        <x:v>2592.2</x:v>
      </x:c>
      <x:c r="F12" s="20" t="n">
        <x:f>Inputs!F13</x:f>
        <x:v>708.9</x:v>
      </x:c>
      <x:c r="G12" s="20" t="n">
        <x:f>Inputs!G13</x:f>
        <x:v>778.2</x:v>
      </x:c>
      <x:c r="H12" s="25" t="n">
        <x:f>SUM('Segment - Consumer'!H26,'Segment - Flavor Solutions'!H26)</x:f>
        <x:v>760.84192436763</x:v>
      </x:c>
      <x:c r="I12" s="3"/>
      <x:c r="J12" s="3"/>
    </x:row>
    <x:row r="13">
      <x:c r="B13" s="31" t="s">
        <x:v>152</x:v>
      </x:c>
      <x:c r="C13" s="26" t="n">
        <x:f>IFERROR(C12/C10,0)</x:f>
        <x:v>0.3739926952287089</x:v>
      </x:c>
      <x:c r="D13" s="26" t="n">
        <x:f>IFERROR(D12/D10,0)</x:f>
        <x:v>0.3892671854734111</x:v>
      </x:c>
      <x:c r="E13" s="26" t="n">
        <x:f>IFERROR(E12/E10,0)</x:f>
        <x:v>0.3789599871350671</x:v>
      </x:c>
      <x:c r="F13" s="26" t="n">
        <x:f>IFERROR(F12/F10,0)</x:f>
        <x:v>0.3783019371364534</x:v>
      </x:c>
      <x:c r="G13" s="26" t="n">
        <x:f>IFERROR(G12/G10,0)</x:f>
        <x:v>0.4018382732624187</x:v>
      </x:c>
      <x:c r="H13" s="23" t="n">
        <x:f>IFERROR(H12/H10,0)</x:f>
        <x:v>0.38526259593561946</x:v>
      </x:c>
      <x:c r="I13" s="3"/>
      <x:c r="J13" s="3"/>
    </x:row>
    <x:row r="14" ht="48" customHeight="1">
      <x:c r="B14" s="3" t="s">
        <x:v>153</x:v>
      </x:c>
      <x:c r="C14" s="8" t="n">
        <x:f>Inputs!C14</x:f>
        <x:v>352.5</x:v>
      </x:c>
      <x:c r="D14" s="8" t="n">
        <x:f>Inputs!D14</x:f>
        <x:v>404.8</x:v>
      </x:c>
      <x:c r="E14" s="8" t="n">
        <x:f>Inputs!E14</x:f>
        <x:v>1500.3</x:v>
      </x:c>
      <x:c r="F14" s="8" t="n">
        <x:f>Inputs!F14</x:f>
        <x:v>456.3</x:v>
      </x:c>
      <x:c r="G14" s="8" t="n">
        <x:f>Inputs!G14</x:f>
        <x:v>441.8</x:v>
      </x:c>
      <x:c r="H14" s="29" t="n">
        <x:f>SUM('Segment - Consumer'!H27,'Segment - Flavor Solutions'!H27)</x:f>
        <x:v>434.46904744651107</x:v>
      </x:c>
      <x:c r="I14" s="3"/>
      <x:c r="J14" s="67" t="str">
        <x:v>Forecast SG&amp;A excludes modeled special charges. Historical SG&amp;A basis differs.</x:v>
      </x:c>
    </x:row>
    <x:row r="15">
      <x:c r="B15" s="31" t="s">
        <x:v>154</x:v>
      </x:c>
      <x:c r="C15" s="26" t="n">
        <x:f>C14/C10</x:f>
        <x:v>0.20435967302452315</x:v>
      </x:c>
      <x:c r="D15" s="26" t="n">
        <x:f>D14/D10</x:f>
        <x:v>0.21876351059230437</x:v>
      </x:c>
      <x:c r="E15" s="26" t="n">
        <x:f>E14/E10</x:f>
        <x:v>0.21933248541730624</x:v>
      </x:c>
      <x:c r="F15" s="26" t="n">
        <x:f>F14/F10</x:f>
        <x:v>0.2435028550082715</x:v>
      </x:c>
      <x:c r="G15" s="26" t="n">
        <x:f>G14/G10</x:f>
        <x:v>0.22813177734173296</x:v>
      </x:c>
      <x:c r="H15" s="23" t="n">
        <x:f>H14/H10</x:f>
        <x:v>0.21999927673812086</x:v>
      </x:c>
      <x:c r="I15" s="3"/>
      <x:c r="J15" s="3"/>
    </x:row>
    <x:row r="16" ht="23.25">
      <x:c r="B16" s="27" t="s">
        <x:v>155</x:v>
      </x:c>
      <x:c r="C16" s="20" t="n">
        <x:f>SUM('Segment - Consumer'!C28,'Segment - Flavor Solutions'!C28)</x:f>
        <x:v>293.6</x:v>
      </x:c>
      <x:c r="D16" s="20" t="n">
        <x:f>SUM('Segment - Consumer'!D28,'Segment - Flavor Solutions'!D28)</x:f>
        <x:v>316.6</x:v>
      </x:c>
      <x:c r="E16" s="20" t="n">
        <x:f>SUM('Segment - Consumer'!E28,'Segment - Flavor Solutions'!E28)</x:f>
        <x:v>1094</x:v>
      </x:c>
      <x:c r="F16" s="20" t="n">
        <x:f>SUM('Segment - Consumer'!F28,'Segment - Flavor Solutions'!F28)</x:f>
        <x:v>267.6</x:v>
      </x:c>
      <x:c r="G16" s="20" t="n">
        <x:f>SUM('Segment - Consumer'!G28,'Segment - Flavor Solutions'!G28)</x:f>
        <x:v>336.4</x:v>
      </x:c>
      <x:c r="H16" s="25" t="n">
        <x:f>SUM('Segment - Consumer'!H28,'Segment - Flavor Solutions'!H28)</x:f>
        <x:v>326.372876921119</x:v>
      </x:c>
      <x:c r="I16" s="3"/>
      <x:c r="J16" s="3"/>
    </x:row>
    <x:row r="17" ht="23.25">
      <x:c r="B17" s="5" t="s">
        <x:v>156</x:v>
      </x:c>
      <x:c r="C17" s="14" t="n">
        <x:f>C16-C18</x:f>
        <x:v>4.900000000000034</x:v>
      </x:c>
      <x:c r="D17" s="14" t="n">
        <x:f>D16-D18</x:f>
        <x:v>5.5</x:v>
      </x:c>
      <x:c r="E17" s="14" t="n">
        <x:f>E16-E18</x:f>
        <x:v>23.200000000000045</x:v>
      </x:c>
      <x:c r="F17" s="14" t="n">
        <x:f>F16-F18</x:f>
        <x:v>40.10000000000002</x:v>
      </x:c>
      <x:c r="G17" s="14" t="n">
        <x:f>G16-G18</x:f>
        <x:v>60</x:v>
      </x:c>
      <x:c r="H17" s="22">
        <x:v>17</x:v>
      </x:c>
      <x:c r="I17" s="3"/>
      <x:c r="J17" s="3"/>
    </x:row>
    <x:row r="18">
      <x:c r="B18" s="21" t="s">
        <x:v>157</x:v>
      </x:c>
      <x:c r="C18" s="20" t="n">
        <x:f>Inputs!C16</x:f>
        <x:v>288.7</x:v>
      </x:c>
      <x:c r="D18" s="20" t="n">
        <x:f>Inputs!D16</x:f>
        <x:v>311.1</x:v>
      </x:c>
      <x:c r="E18" s="20" t="n">
        <x:f>Inputs!E16</x:f>
        <x:v>1070.8</x:v>
      </x:c>
      <x:c r="F18" s="20" t="n">
        <x:f>Inputs!F16</x:f>
        <x:v>227.5</x:v>
      </x:c>
      <x:c r="G18" s="20" t="n">
        <x:f>Inputs!G16</x:f>
        <x:v>276.4</x:v>
      </x:c>
      <x:c r="H18" s="15" t="n">
        <x:f>H16-H17</x:f>
        <x:v>309.372876921119</x:v>
      </x:c>
      <x:c r="I18" s="3"/>
      <x:c r="J18" s="3"/>
    </x:row>
    <x:row r="19" ht="23.25">
      <x:c r="B19" s="5" t="s">
        <x:v>158</x:v>
      </x:c>
      <x:c r="C19" s="8" t="n">
        <x:f>Inputs!C17</x:f>
        <x:v>50.2</x:v>
      </x:c>
      <x:c r="D19" s="8" t="n">
        <x:f>Inputs!D17</x:f>
        <x:v>46.5</x:v>
      </x:c>
      <x:c r="E19" s="8" t="n">
        <x:f>Inputs!E17</x:f>
        <x:v>196.2</x:v>
      </x:c>
      <x:c r="F19" s="8" t="n">
        <x:f>Inputs!F17</x:f>
        <x:v>47.3</x:v>
      </x:c>
      <x:c r="G19" s="8" t="n">
        <x:f>Inputs!G17</x:f>
        <x:v>62.7</x:v>
      </x:c>
      <x:c r="H19" s="22">
        <x:v>60</x:v>
      </x:c>
      <x:c r="I19" s="3"/>
      <x:c r="J19" s="3"/>
    </x:row>
    <x:row r="20" ht="23.25">
      <x:c r="B20" s="5" t="s">
        <x:v>159</x:v>
      </x:c>
      <x:c r="C20" s="14"/>
      <x:c r="D20" s="14"/>
      <x:c r="E20" s="14"/>
      <x:c r="F20" s="14"/>
      <x:c r="G20" s="14"/>
      <x:c r="H20" s="22">
        <x:v>2</x:v>
      </x:c>
      <x:c r="I20" s="3"/>
      <x:c r="J20" s="3"/>
    </x:row>
    <x:row r="21">
      <x:c r="B21" s="3" t="s">
        <x:v>160</x:v>
      </x:c>
      <x:c r="C21" s="8" t="n">
        <x:f>Inputs!C18</x:f>
        <x:v>9.4</x:v>
      </x:c>
      <x:c r="D21" s="8" t="n">
        <x:f>Inputs!D18</x:f>
        <x:v>9.4</x:v>
      </x:c>
      <x:c r="E21" s="8" t="n">
        <x:f>Inputs!E18</x:f>
        <x:v>38.4</x:v>
      </x:c>
      <x:c r="F21" s="8" t="n">
        <x:f>Inputs!F18</x:f>
        <x:v>4.8</x:v>
      </x:c>
      <x:c r="G21" s="8" t="n">
        <x:f>Inputs!G18</x:f>
        <x:v>6.5</x:v>
      </x:c>
      <x:c r="H21" s="22">
        <x:v>5</x:v>
      </x:c>
      <x:c r="I21" s="3"/>
      <x:c r="J21" s="3"/>
    </x:row>
    <x:row r="22">
      <x:c r="B22" s="3" t="s">
        <x:v>161</x:v>
      </x:c>
      <x:c r="C22" s="14" t="n">
        <x:f>C18-C19+C21</x:f>
        <x:v>247.9</x:v>
      </x:c>
      <x:c r="D22" s="14" t="n">
        <x:f>D18-D19+D21</x:f>
        <x:v>274</x:v>
      </x:c>
      <x:c r="E22" s="14" t="n">
        <x:f>E18-E19+E21</x:f>
        <x:v>912.9999999999999</x:v>
      </x:c>
      <x:c r="F22" s="14" t="n">
        <x:f>F18-F19+F21</x:f>
        <x:v>185</x:v>
      </x:c>
      <x:c r="G22" s="14" t="n">
        <x:f>G18-G19+G21</x:f>
        <x:v>220.2</x:v>
      </x:c>
      <x:c r="H22" s="9" t="n">
        <x:f>H18-H19+H21</x:f>
        <x:v>254.37287692111897</x:v>
      </x:c>
      <x:c r="I22" s="3"/>
      <x:c r="J22" s="3"/>
    </x:row>
    <x:row r="23">
      <x:c r="B23" s="31" t="s">
        <x:v>162</x:v>
      </x:c>
      <x:c r="C23" s="26" t="n">
        <x:f>IFERROR(C24/C22,0)</x:f>
        <x:v>0.15853166599435253</x:v>
      </x:c>
      <x:c r="D23" s="26" t="n">
        <x:f>IFERROR(D24/D22,0)</x:f>
        <x:v>0.23941605839416055</x:v>
      </x:c>
      <x:c r="E23" s="26" t="n">
        <x:f>IFERROR(E24/E22,0)</x:f>
        <x:v>0.21445783132530125</x:v>
      </x:c>
      <x:c r="F23" s="26" t="n">
        <x:f>IFERROR(F24/F22,0)</x:f>
        <x:v>0.2632432432432433</x:v>
      </x:c>
      <x:c r="G23" s="26" t="n">
        <x:f>IFERROR(G24/G22,0)</x:f>
        <x:v>0.2883742052679383</x:v>
      </x:c>
      <x:c r="H23" s="43">
        <x:v>0.24</x:v>
      </x:c>
      <x:c r="I23" s="3"/>
      <x:c r="J23" s="3"/>
    </x:row>
    <x:row r="24">
      <x:c r="B24" s="3" t="s">
        <x:v>163</x:v>
      </x:c>
      <x:c r="C24" s="8" t="n">
        <x:f>Inputs!C20</x:f>
        <x:v>39.3</x:v>
      </x:c>
      <x:c r="D24" s="8" t="n">
        <x:f>Inputs!D20</x:f>
        <x:v>65.6</x:v>
      </x:c>
      <x:c r="E24" s="8" t="n">
        <x:f>Inputs!E20</x:f>
        <x:v>195.8</x:v>
      </x:c>
      <x:c r="F24" s="8" t="n">
        <x:f>Inputs!F20</x:f>
        <x:v>48.7</x:v>
      </x:c>
      <x:c r="G24" s="8" t="n">
        <x:f>Inputs!G20</x:f>
        <x:v>63.5</x:v>
      </x:c>
      <x:c r="H24" s="9" t="n">
        <x:f>H22*H23</x:f>
        <x:v>61.04949046106855</x:v>
      </x:c>
      <x:c r="I24" s="3"/>
      <x:c r="J24" s="3"/>
    </x:row>
    <x:row r="25" ht="23.25">
      <x:c r="B25" s="27" t="s">
        <x:v>164</x:v>
      </x:c>
      <x:c r="C25" s="13" t="n">
        <x:f>C22-C24</x:f>
        <x:v>208.60000000000002</x:v>
      </x:c>
      <x:c r="D25" s="13" t="n">
        <x:f>D22-D24</x:f>
        <x:v>208.4</x:v>
      </x:c>
      <x:c r="E25" s="13" t="n">
        <x:f>E22-E24</x:f>
        <x:v>717.1999999999998</x:v>
      </x:c>
      <x:c r="F25" s="13" t="n">
        <x:f>F22-F24</x:f>
        <x:v>136.3</x:v>
      </x:c>
      <x:c r="G25" s="13" t="n">
        <x:f>G22-G24</x:f>
        <x:v>156.7</x:v>
      </x:c>
      <x:c r="H25" s="15" t="n">
        <x:f>H22-H24</x:f>
        <x:v>193.32338646005041</x:v>
      </x:c>
      <x:c r="I25" s="3"/>
      <x:c r="J25" s="3"/>
    </x:row>
    <x:row r="26" ht="23.25">
      <x:c r="B26" s="5" t="s">
        <x:v>165</x:v>
      </x:c>
      <x:c r="C26" s="8" t="n">
        <x:f>Inputs!C22</x:f>
        <x:v>16.9</x:v>
      </x:c>
      <x:c r="D26" s="8" t="n">
        <x:f>Inputs!D22</x:f>
        <x:v>18.2</x:v>
      </x:c>
      <x:c r="E26" s="8" t="n">
        <x:f>Inputs!E22</x:f>
        <x:v>72.2</x:v>
      </x:c>
      <x:c r="F26" s="8" t="n">
        <x:f>Inputs!F22</x:f>
        <x:v>886</x:v>
      </x:c>
      <x:c r="G26" s="8" t="n">
        <x:f>Inputs!G22</x:f>
        <x:v>3.5</x:v>
      </x:c>
      <x:c r="H26" s="22">
        <x:v>3</x:v>
      </x:c>
      <x:c r="I26" s="3"/>
      <x:c r="J26" s="3"/>
    </x:row>
    <x:row r="27">
      <x:c r="B27" s="3" t="s">
        <x:v>166</x:v>
      </x:c>
      <x:c r="C27" s="8" t="n">
        <x:f>Inputs!C24</x:f>
        <x:v>0</x:v>
      </x:c>
      <x:c r="D27" s="8" t="n">
        <x:f>Inputs!D24</x:f>
        <x:v>0</x:v>
      </x:c>
      <x:c r="E27" s="8" t="n">
        <x:f>Inputs!E24</x:f>
        <x:v>0</x:v>
      </x:c>
      <x:c r="F27" s="8" t="n">
        <x:f>Inputs!F24</x:f>
        <x:v>6.1</x:v>
      </x:c>
      <x:c r="G27" s="8" t="n">
        <x:f>Inputs!G24</x:f>
        <x:v>10.1</x:v>
      </x:c>
      <x:c r="H27" s="22">
        <x:v>9</x:v>
      </x:c>
      <x:c r="I27" s="3"/>
      <x:c r="J27" s="3"/>
    </x:row>
    <x:row r="28">
      <x:c r="B28" s="21" t="s">
        <x:v>167</x:v>
      </x:c>
      <x:c r="C28" s="13" t="n">
        <x:f>C25+C26-C27</x:f>
        <x:v>225.50000000000003</x:v>
      </x:c>
      <x:c r="D28" s="13" t="n">
        <x:f>D25+D26-D27</x:f>
        <x:v>226.6</x:v>
      </x:c>
      <x:c r="E28" s="13" t="n">
        <x:f>E25+E26-E27</x:f>
        <x:v>789.3999999999999</x:v>
      </x:c>
      <x:c r="F28" s="13" t="n">
        <x:f>F25+F26-F27</x:f>
        <x:v>1016.1999999999999</x:v>
      </x:c>
      <x:c r="G28" s="13" t="n">
        <x:f>G25+G26-G27</x:f>
        <x:v>150.1</x:v>
      </x:c>
      <x:c r="H28" s="15" t="n">
        <x:f>H25+H26-H27</x:f>
        <x:v>187.32338646005041</x:v>
      </x:c>
      <x:c r="I28" s="3"/>
      <x:c r="J28" s="3"/>
    </x:row>
    <x:row r="29">
      <x:c r="B29" s="21" t="s">
        <x:v>168</x:v>
      </x:c>
      <x:c r="C29" s="24" t="n">
        <x:f>IFERROR(C28/C36,0)</x:f>
        <x:v>0.8373561084292611</x:v>
      </x:c>
      <x:c r="D29" s="24" t="n">
        <x:f>IFERROR(D28/D36,0)</x:f>
        <x:v>0.8417533432392273</x:v>
      </x:c>
      <x:c r="E29" s="24" t="n">
        <x:f>IFERROR(E28/E36,0)</x:f>
        <x:v>2.9323922734026744</x:v>
      </x:c>
      <x:c r="F29" s="24" t="n">
        <x:f>IFERROR(F28/F36,0)</x:f>
        <x:v>3.7720861172976985</x:v>
      </x:c>
      <x:c r="G29" s="24" t="n">
        <x:f>IFERROR(G28/G36,0)</x:f>
        <x:v>0.5575780089153046</x:v>
      </x:c>
      <x:c r="H29" s="40" t="n">
        <x:f>IFERROR(H28/H36,0)</x:f>
        <x:v>0.6948196827153205</x:v>
      </x:c>
      <x:c r="I29" s="3"/>
      <x:c r="J29" s="3"/>
    </x:row>
    <x:row r="30" ht="23.25">
      <x:c r="B30" s="5" t="s">
        <x:v>169</x:v>
      </x:c>
      <x:c r="C30" s="8" t="n">
        <x:f>Inputs!C26</x:f>
        <x:v>3.6</x:v>
      </x:c>
      <x:c r="D30" s="8" t="n">
        <x:f>Inputs!D26</x:f>
        <x:v>4.3</x:v>
      </x:c>
      <x:c r="E30" s="8" t="n">
        <x:f>Inputs!E26</x:f>
        <x:v>17.7</x:v>
      </x:c>
      <x:c r="F30" s="8" t="n">
        <x:f>Inputs!F26</x:f>
        <x:v>27.5</x:v>
      </x:c>
      <x:c r="G30" s="8" t="n">
        <x:f>Inputs!G26-Inputs!C175</x:f>
        <x:v>60.599999999999994</x:v>
      </x:c>
      <x:c r="H30" s="9" t="n">
        <x:f>H17*(1-H23)</x:f>
        <x:v>12.92</x:v>
      </x:c>
      <x:c r="I30" s="3"/>
      <x:c r="J30" s="3" t="s">
        <x:v>170</x:v>
      </x:c>
    </x:row>
    <x:row r="31" ht="23.25">
      <x:c r="B31" s="5" t="s">
        <x:v>171</x:v>
      </x:c>
      <x:c r="C31" s="8"/>
      <x:c r="D31" s="8"/>
      <x:c r="E31" s="8"/>
      <x:c r="F31" s="8"/>
      <x:c r="G31" s="8" t="n">
        <x:f>Inputs!C175</x:f>
        <x:v>5.2</x:v>
      </x:c>
      <x:c r="H31" s="9" t="n">
        <x:f>H20*(1-H23)</x:f>
        <x:v>1.52</x:v>
      </x:c>
      <x:c r="I31" s="3"/>
      <x:c r="J31" s="3" t="s">
        <x:v>172</x:v>
      </x:c>
    </x:row>
    <x:row r="32" ht="23.25">
      <x:c r="B32" s="27" t="s">
        <x:v>173</x:v>
      </x:c>
      <x:c r="C32" s="20" t="n">
        <x:f>Inputs!C27</x:f>
        <x:v>0</x:v>
      </x:c>
      <x:c r="D32" s="20" t="n">
        <x:f>Inputs!D27</x:f>
        <x:v>0</x:v>
      </x:c>
      <x:c r="E32" s="20" t="n">
        <x:f>Inputs!E27</x:f>
        <x:v>0</x:v>
      </x:c>
      <x:c r="F32" s="20" t="n">
        <x:f>Inputs!F27</x:f>
        <x:v>-866.8</x:v>
      </x:c>
      <x:c r="G32" s="20" t="n">
        <x:f>Inputs!G27</x:f>
        <x:v>0</x:v>
      </x:c>
      <x:c r="H32" s="15" t="n">
        <x:f>H47</x:f>
        <x:v>0</x:v>
      </x:c>
      <x:c r="I32" s="3"/>
      <x:c r="J32" s="3" t="s">
        <x:v>174</x:v>
      </x:c>
    </x:row>
    <x:row r="33" ht="25.5">
      <x:c r="B33" s="27" t="s">
        <x:v>175</x:v>
      </x:c>
      <x:c r="C33" s="13" t="n">
        <x:f>SUM(C28,C30:C32)</x:f>
        <x:v>229.10000000000002</x:v>
      </x:c>
      <x:c r="D33" s="13" t="n">
        <x:f>SUM(D28,D30:D32)</x:f>
        <x:v>230.9</x:v>
      </x:c>
      <x:c r="E33" s="13" t="n">
        <x:f>SUM(E28,E30:E32)</x:f>
        <x:v>807.0999999999999</x:v>
      </x:c>
      <x:c r="F33" s="13" t="n">
        <x:f>SUM(F28,F30:F32)</x:f>
        <x:v>176.89999999999998</x:v>
      </x:c>
      <x:c r="G33" s="13" t="n">
        <x:f>SUM(G28,G30:G32)</x:f>
        <x:v>215.89999999999998</x:v>
      </x:c>
      <x:c r="H33" s="15" t="n">
        <x:f>SUM(H28,H30:H32)</x:f>
        <x:v>201.7633864600504</x:v>
      </x:c>
      <x:c r="I33" s="3"/>
      <x:c r="J33" s="3"/>
    </x:row>
    <x:row r="34" ht="23.25">
      <x:c r="B34" s="27" t="s">
        <x:v>176</x:v>
      </x:c>
      <x:c r="C34" s="24" t="n">
        <x:f>IFERROR(C33/C36,0)</x:f>
        <x:v>0.850724099517267</x:v>
      </x:c>
      <x:c r="D34" s="24" t="n">
        <x:f>IFERROR(D33/D36,0)</x:f>
        <x:v>0.8577265973254087</x:v>
      </x:c>
      <x:c r="E34" s="24" t="n">
        <x:f>IFERROR(E33/E36,0)</x:f>
        <x:v>2.9981426448737</x:v>
      </x:c>
      <x:c r="F34" s="24" t="n">
        <x:f>IFERROR(F33/F36,0)</x:f>
        <x:v>0.6566443949517445</x:v>
      </x:c>
      <x:c r="G34" s="24" t="n">
        <x:f>IFERROR(G33/G36,0)</x:f>
        <x:v>0.8020059435364041</x:v>
      </x:c>
      <x:c r="H34" s="40" t="n">
        <x:f>IFERROR(H33/H36,0)</x:f>
        <x:v>0.7483805135758546</x:v>
      </x:c>
      <x:c r="I34" s="3"/>
      <x:c r="J34" s="3"/>
    </x:row>
    <x:row r="35">
      <x:c r="B35" s="3" t="s">
        <x:v>177</x:v>
      </x:c>
      <x:c r="C35" s="8" t="n">
        <x:f>'Share Count'!C10</x:f>
        <x:v>268.6</x:v>
      </x:c>
      <x:c r="D35" s="8" t="n">
        <x:f>'Share Count'!D10</x:f>
        <x:v>268.7</x:v>
      </x:c>
      <x:c r="E35" s="8" t="n">
        <x:f>'Share Count'!E10</x:f>
        <x:v>268.5</x:v>
      </x:c>
      <x:c r="F35" s="8" t="n">
        <x:f>'Share Count'!F10</x:f>
        <x:v>268.8</x:v>
      </x:c>
      <x:c r="G35" s="8" t="n">
        <x:f>'Share Count'!G10</x:f>
        <x:v>269.2</x:v>
      </x:c>
      <x:c r="H35" s="29" t="n">
        <x:f>'Share Count'!H10</x:f>
        <x:v>269</x:v>
      </x:c>
      <x:c r="I35" s="3"/>
      <x:c r="J35" s="3"/>
    </x:row>
    <x:row r="36" ht="25.5">
      <x:c r="B36" s="5" t="s">
        <x:v>178</x:v>
      </x:c>
      <x:c r="C36" s="8" t="n">
        <x:f>'Share Count'!C15</x:f>
        <x:v>269.3</x:v>
      </x:c>
      <x:c r="D36" s="8" t="n">
        <x:f>'Share Count'!D15</x:f>
        <x:v>269.2</x:v>
      </x:c>
      <x:c r="E36" s="8" t="n">
        <x:f>'Share Count'!E15</x:f>
        <x:v>269.2</x:v>
      </x:c>
      <x:c r="F36" s="8" t="n">
        <x:f>'Share Count'!F15</x:f>
        <x:v>269.4</x:v>
      </x:c>
      <x:c r="G36" s="8" t="n">
        <x:f>'Share Count'!G15</x:f>
        <x:v>269.2</x:v>
      </x:c>
      <x:c r="H36" s="29" t="n">
        <x:f>'Share Count'!H15</x:f>
        <x:v>269.6</x:v>
      </x:c>
      <x:c r="I36" s="3"/>
      <x:c r="J36" s="3"/>
    </x:row>
    <x:row r="37" ht="23.25">
      <x:c r="B37" s="5" t="s">
        <x:v>179</x:v>
      </x:c>
      <x:c r="C37" s="41" t="n">
        <x:f>C29-C28/C36</x:f>
        <x:v>0</x:v>
      </x:c>
      <x:c r="D37" s="41" t="n">
        <x:f>D29-D28/D36</x:f>
        <x:v>0</x:v>
      </x:c>
      <x:c r="E37" s="41" t="n">
        <x:f>E29-E28/E36</x:f>
        <x:v>0</x:v>
      </x:c>
      <x:c r="F37" s="41" t="n">
        <x:f>F29-F28/F36</x:f>
        <x:v>0</x:v>
      </x:c>
      <x:c r="G37" s="41" t="n">
        <x:f>G29-G28/G36</x:f>
        <x:v>0</x:v>
      </x:c>
      <x:c r="H37" s="51" t="n">
        <x:f>H29-H28/H36</x:f>
        <x:v>0</x:v>
      </x:c>
      <x:c r="I37" s="3"/>
      <x:c r="J37" s="3"/>
    </x:row>
    <x:row r="38">
      <x:c r="B38" s="31" t="s">
        <x:v>180</x:v>
      </x:c>
      <x:c r="C38" s="42" t="n">
        <x:f>'Revenue summary'!C21</x:f>
        <x:v>0.026848434337421123</x:v>
      </x:c>
      <x:c r="D38" s="42" t="n">
        <x:f>'Revenue summary'!D21</x:f>
        <x:v>0.02914349276974426</x:v>
      </x:c>
      <x:c r="E38" s="42" t="n">
        <x:f>'Revenue summary'!E21</x:f>
        <x:v>0.017341642250546574</x:v>
      </x:c>
      <x:c r="F38" s="42" t="n">
        <x:f>'Revenue summary'!F21</x:f>
        <x:v>0.1671753347866709</x:v>
      </x:c>
      <x:c r="G38" s="42" t="n">
        <x:f>'Revenue summary'!G21</x:f>
        <x:v>0.1669780054233203</x:v>
      </x:c>
      <x:c r="H38" s="46" t="n">
        <x:f>'Revenue summary'!H21</x:f>
        <x:v>0.1449161105298855</x:v>
      </x:c>
      <x:c r="I38" s="3"/>
      <x:c r="J38" s="3"/>
    </x:row>
    <x:row r="39">
      <x:c r="B39" s="31" t="s">
        <x:v>181</x:v>
      </x:c>
      <x:c r="C39" s="26" t="n">
        <x:f>C18/C10</x:f>
        <x:v>0.1673720215664676</x:v>
      </x:c>
      <x:c r="D39" s="26" t="n">
        <x:f>D18/D10</x:f>
        <x:v>0.16812581063553828</x:v>
      </x:c>
      <x:c r="E39" s="26" t="n">
        <x:f>E18/E10</x:f>
        <x:v>0.15654284168823004</x:v>
      </x:c>
      <x:c r="F39" s="26" t="n">
        <x:f>F18/F10</x:f>
        <x:v>0.12140455734030631</x:v>
      </x:c>
      <x:c r="G39" s="26" t="n">
        <x:f>G18/G10</x:f>
        <x:v>0.14272436228441598</x:v>
      </x:c>
      <x:c r="H39" s="23" t="n">
        <x:f>H18/H10</x:f>
        <x:v>0.1566551393362888</x:v>
      </x:c>
      <x:c r="I39" s="3"/>
      <x:c r="J39" s="3"/>
    </x:row>
    <x:row r="40">
      <x:c r="B40" s="3" t="s">
        <x:v>118</x:v>
      </x:c>
      <x:c r="C40" s="14"/>
      <x:c r="D40" s="14" t="n">
        <x:f>(D39-C39)*10000</x:f>
        <x:v>7.537890690706705</x:v>
      </x:c>
      <x:c r="E40" s="14"/>
      <x:c r="F40" s="14" t="n">
        <x:f>(F39-D39)*10000</x:f>
        <x:v>-467.2125329523197</x:v>
      </x:c>
      <x:c r="G40" s="14" t="n">
        <x:f>(G39-F39)*10000</x:f>
        <x:v>213.19804944109677</x:v>
      </x:c>
      <x:c r="H40" s="9" t="n">
        <x:f>(H39-G39)*10000</x:f>
        <x:v>139.30777051872818</x:v>
      </x:c>
      <x:c r="I40" s="3"/>
      <x:c r="J40" s="3"/>
    </x:row>
    <x:row r="41">
      <x:c r="B41" s="3" t="s">
        <x:v>117</x:v>
      </x:c>
      <x:c r="C41" s="41"/>
      <x:c r="D41" s="41" t="n">
        <x:f>(D13-C13)*10000</x:f>
        <x:v>152.74490244702176</x:v>
      </x:c>
      <x:c r="E41" s="41"/>
      <x:c r="F41" s="41" t="n">
        <x:f>(F13-D13)*10000</x:f>
        <x:v>-109.65248336957723</x:v>
      </x:c>
      <x:c r="G41" s="41" t="n">
        <x:f>(G13-F13)*10000</x:f>
        <x:v>235.3633612596534</x:v>
      </x:c>
      <x:c r="H41" s="51" t="n">
        <x:f>(H13-G13)*10000</x:f>
        <x:v>-165.75677326799266</x:v>
      </x:c>
      <x:c r="I41" s="3"/>
      <x:c r="J41" s="3"/>
    </x:row>
    <x:row r="42">
      <x:c r="B42" s="31" t="s">
        <x:v>182</x:v>
      </x:c>
      <x:c r="C42" s="26" t="n">
        <x:f>C16/C10</x:f>
        <x:v>0.1702127659574468</x:v>
      </x:c>
      <x:c r="D42" s="26" t="n">
        <x:f>D16/D10</x:f>
        <x:v>0.17109814094249892</x:v>
      </x:c>
      <x:c r="E42" s="26" t="n">
        <x:f>E16/E10</x:f>
        <x:v>0.15993450579652937</x:v>
      </x:c>
      <x:c r="F42" s="26" t="n">
        <x:f>F16/F10</x:f>
        <x:v>0.1428037782165537</x:v>
      </x:c>
      <x:c r="G42" s="26" t="n">
        <x:f>G16/G10</x:f>
        <x:v>0.17370649592068574</x:v>
      </x:c>
      <x:c r="H42" s="23" t="n">
        <x:f>H16/H10</x:f>
        <x:v>0.1652633191974986</x:v>
      </x:c>
      <x:c r="I42" s="3"/>
      <x:c r="J42" s="3"/>
    </x:row>
    <x:row r="43">
      <x:c r="B43" s="31" t="s">
        <x:v>183</x:v>
      </x:c>
      <x:c r="C43" s="26"/>
      <x:c r="D43" s="26"/>
      <x:c r="E43" s="26"/>
      <x:c r="F43" s="26"/>
      <x:c r="G43" s="26"/>
      <x:c r="H43" s="23" t="n">
        <x:f>IFERROR(H34/C34-1,0)</x:f>
        <x:v>-0.12030173589708593</x:v>
      </x:c>
      <x:c r="I43" s="3"/>
      <x:c r="J43" s="3"/>
    </x:row>
    <x:row r="44">
      <x:c r="B44" s="53" t="s">
        <x:v>184</x:v>
      </x:c>
      <x:c r="C44" s="45"/>
      <x:c r="D44" s="45"/>
      <x:c r="E44" s="47"/>
      <x:c r="F44" s="45"/>
      <x:c r="G44" s="45"/>
      <x:c r="H44" s="44" t="n">
        <x:f>IFERROR(H29/C29-1,0)</x:f>
        <x:v>-0.1702219931031672</x:v>
      </x:c>
      <x:c r="I44" s="3"/>
      <x:c r="J44" s="3"/>
    </x:row>
    <x:row r="45" ht="23.25">
      <x:c r="B45" s="27" t="s">
        <x:v>185</x:v>
      </x:c>
      <x:c r="C45" s="13"/>
      <x:c r="D45" s="13"/>
      <x:c r="E45" s="20" t="n">
        <x:f>E11-(Inputs!C170+Inputs!C171+C11+D11)</x:f>
        <x:v>0</x:v>
      </x:c>
      <x:c r="F45" s="13"/>
      <x:c r="G45" s="13"/>
      <x:c r="H45" s="15"/>
      <x:c r="I45" s="3"/>
      <x:c r="J45" s="3"/>
    </x:row>
    <x:row r="46" ht="23.25">
      <x:c r="B46" s="5" t="s">
        <x:v>186</x:v>
      </x:c>
      <x:c r="C46" s="14"/>
      <x:c r="D46" s="14"/>
      <x:c r="E46" s="8" t="n">
        <x:f>E12-(Inputs!D170+Inputs!D171+C12+D12)</x:f>
        <x:v>0</x:v>
      </x:c>
      <x:c r="F46" s="3"/>
      <x:c r="G46" s="3"/>
      <x:c r="H46" s="3"/>
      <x:c r="I46" s="3"/>
      <x:c r="J46" s="3"/>
    </x:row>
    <x:row r="47" ht="23.25">
      <x:c r="B47" s="5" t="s">
        <x:v>187</x:v>
      </x:c>
      <x:c r="C47" s="3"/>
      <x:c r="D47" s="3"/>
      <x:c r="E47" s="3"/>
      <x:c r="F47" s="3"/>
      <x:c r="G47" s="3"/>
      <x:c r="H47" s="7">
        <x:v>0</x:v>
      </x:c>
      <x:c r="I47" s="3"/>
      <x:c r="J47" s="3"/>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65" hidden="0" customWidth="1"/>
  </x:cols>
  <x:sheetData>
    <x:row r="2">
      <x:c r="B2" s="3" t="s">
        <x:v>0</x:v>
      </x:c>
      <x:c r="C2" s="3"/>
      <x:c r="D2" s="3"/>
      <x:c r="E2" s="3"/>
      <x:c r="F2" s="3"/>
      <x:c r="G2" s="3"/>
      <x:c r="H2" s="3"/>
      <x:c r="I2" s="3"/>
      <x:c r="J2" s="3"/>
    </x:row>
    <x:row r="3">
      <x:c r="B3" s="37" t="s">
        <x:v>188</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t="s">
        <x:v>189</x:v>
      </x:c>
      <x:c r="C10" s="8" t="n">
        <x:f>Inputs!C34</x:f>
        <x:v>94.9</x:v>
      </x:c>
      <x:c r="D10" s="8" t="n">
        <x:f>Inputs!D34</x:f>
        <x:v>95.9</x:v>
      </x:c>
      <x:c r="E10" s="8" t="n">
        <x:f>Inputs!E34</x:f>
        <x:v>95.9</x:v>
      </x:c>
      <x:c r="F10" s="8" t="n">
        <x:f>Inputs!F34</x:f>
        <x:v>177.7</x:v>
      </x:c>
      <x:c r="G10" s="8" t="n">
        <x:f>Inputs!G34</x:f>
        <x:v>331.2</x:v>
      </x:c>
      <x:c r="H10" s="29" t="n">
        <x:f>'Cash Flow Statement'!H24</x:f>
        <x:v>326.85</x:v>
      </x:c>
      <x:c r="I10" s="3"/>
      <x:c r="J10" s="3"/>
    </x:row>
    <x:row r="11">
      <x:c r="B11" s="3" t="s">
        <x:v>190</x:v>
      </x:c>
      <x:c r="C11" s="8" t="n">
        <x:f>Inputs!C35</x:f>
        <x:v>668.7</x:v>
      </x:c>
      <x:c r="D11" s="8" t="n">
        <x:f>Inputs!D35</x:f>
        <x:v>628.9</x:v>
      </x:c>
      <x:c r="E11" s="8" t="n">
        <x:f>Inputs!E35</x:f>
        <x:v>628.9</x:v>
      </x:c>
      <x:c r="F11" s="8" t="n">
        <x:f>Inputs!F35</x:f>
        <x:v>829.2</x:v>
      </x:c>
      <x:c r="G11" s="8" t="n">
        <x:f>Inputs!G35</x:f>
        <x:v>709.4</x:v>
      </x:c>
      <x:c r="H11" s="9" t="n">
        <x:f>G11+H40</x:f>
        <x:v>719.4</x:v>
      </x:c>
      <x:c r="I11" s="3"/>
      <x:c r="J11" s="3"/>
    </x:row>
    <x:row r="12">
      <x:c r="B12" s="3" t="s">
        <x:v>191</x:v>
      </x:c>
      <x:c r="C12" s="8" t="n">
        <x:f>Inputs!C36</x:f>
        <x:v>657.2</x:v>
      </x:c>
      <x:c r="D12" s="8" t="n">
        <x:f>Inputs!D36</x:f>
        <x:v>629.1</x:v>
      </x:c>
      <x:c r="E12" s="8" t="n">
        <x:f>Inputs!E36</x:f>
        <x:v>629.1</x:v>
      </x:c>
      <x:c r="F12" s="8" t="n">
        <x:f>Inputs!F36</x:f>
        <x:v>665.4</x:v>
      </x:c>
      <x:c r="G12" s="8" t="n">
        <x:f>Inputs!G36</x:f>
        <x:v>694.7</x:v>
      </x:c>
      <x:c r="H12" s="9" t="n">
        <x:f>G12+H41</x:f>
        <x:v>709.7</x:v>
      </x:c>
      <x:c r="I12" s="3"/>
      <x:c r="J12" s="3"/>
    </x:row>
    <x:row r="13" ht="23.25">
      <x:c r="B13" s="5" t="s">
        <x:v>192</x:v>
      </x:c>
      <x:c r="C13" s="8" t="n">
        <x:f>Inputs!C37</x:f>
        <x:v>666.4</x:v>
      </x:c>
      <x:c r="D13" s="8" t="n">
        <x:f>Inputs!D37</x:f>
        <x:v>642.9</x:v>
      </x:c>
      <x:c r="E13" s="8" t="n">
        <x:f>Inputs!E37</x:f>
        <x:v>642.9</x:v>
      </x:c>
      <x:c r="F13" s="8" t="n">
        <x:f>Inputs!F37</x:f>
        <x:v>701.1</x:v>
      </x:c>
      <x:c r="G13" s="8" t="n">
        <x:f>Inputs!G37</x:f>
        <x:v>713.9</x:v>
      </x:c>
      <x:c r="H13" s="9" t="n">
        <x:f>G13+H42</x:f>
        <x:v>723.9</x:v>
      </x:c>
      <x:c r="I13" s="3"/>
      <x:c r="J13" s="3"/>
    </x:row>
    <x:row r="14">
      <x:c r="B14" s="21" t="s">
        <x:v>193</x:v>
      </x:c>
      <x:c r="C14" s="13" t="n">
        <x:f>SUM(C12:C13)</x:f>
        <x:v>1323.6</x:v>
      </x:c>
      <x:c r="D14" s="13" t="n">
        <x:f>SUM(D12:D13)</x:f>
        <x:v>1272</x:v>
      </x:c>
      <x:c r="E14" s="13" t="n">
        <x:f>SUM(E12:E13)</x:f>
        <x:v>1272</x:v>
      </x:c>
      <x:c r="F14" s="13" t="n">
        <x:f>SUM(F12:F13)</x:f>
        <x:v>1366.5</x:v>
      </x:c>
      <x:c r="G14" s="13" t="n">
        <x:f>SUM(G12:G13)</x:f>
        <x:v>1408.6</x:v>
      </x:c>
      <x:c r="H14" s="15" t="n">
        <x:f>SUM(H12:H13)</x:f>
        <x:v>1433.6</x:v>
      </x:c>
      <x:c r="I14" s="3"/>
      <x:c r="J14" s="3"/>
    </x:row>
    <x:row r="15" ht="23.25">
      <x:c r="B15" s="5" t="s">
        <x:v>194</x:v>
      </x:c>
      <x:c r="C15" s="8" t="n">
        <x:f>Inputs!C38</x:f>
        <x:v>136.8</x:v>
      </x:c>
      <x:c r="D15" s="8" t="n">
        <x:f>Inputs!D38</x:f>
        <x:v>141.3</x:v>
      </x:c>
      <x:c r="E15" s="8" t="n">
        <x:f>Inputs!E38</x:f>
        <x:v>141.3</x:v>
      </x:c>
      <x:c r="F15" s="8" t="n">
        <x:f>Inputs!F38</x:f>
        <x:v>235.9</x:v>
      </x:c>
      <x:c r="G15" s="8" t="n">
        <x:f>Inputs!G38</x:f>
        <x:v>339.6</x:v>
      </x:c>
      <x:c r="H15" s="9" t="n">
        <x:f>H30+H31-SUM(H10:H11,H14,H17:H20)</x:f>
        <x:v>418.2733864600541</x:v>
      </x:c>
      <x:c r="I15" s="3"/>
      <x:c r="J15" s="3" t="s">
        <x:v>195</x:v>
      </x:c>
    </x:row>
    <x:row r="16">
      <x:c r="B16" s="21" t="s">
        <x:v>196</x:v>
      </x:c>
      <x:c r="C16" s="13" t="n">
        <x:f>SUM(C10:C11,C14:C15)</x:f>
        <x:v>2224</x:v>
      </x:c>
      <x:c r="D16" s="13" t="n">
        <x:f>SUM(D10:D11,D14:D15)</x:f>
        <x:v>2138.1</x:v>
      </x:c>
      <x:c r="E16" s="13" t="n">
        <x:f>SUM(E10:E11,E14:E15)</x:f>
        <x:v>2138.1</x:v>
      </x:c>
      <x:c r="F16" s="13" t="n">
        <x:f>SUM(F10:F11,F14:F15)</x:f>
        <x:v>2609.3</x:v>
      </x:c>
      <x:c r="G16" s="13" t="n">
        <x:f>SUM(G10:G11,G14:G15)</x:f>
        <x:v>2788.7999999999997</x:v>
      </x:c>
      <x:c r="H16" s="15" t="n">
        <x:f>SUM(H10:H11,H14:H15)</x:f>
        <x:v>2898.123386460054</x:v>
      </x:c>
      <x:c r="I16" s="3"/>
      <x:c r="J16" s="3"/>
    </x:row>
    <x:row r="17" ht="23.25">
      <x:c r="B17" s="5" t="s">
        <x:v>197</x:v>
      </x:c>
      <x:c r="C17" s="8" t="n">
        <x:f>Inputs!C39</x:f>
        <x:v>1419.8</x:v>
      </x:c>
      <x:c r="D17" s="8" t="n">
        <x:f>Inputs!D39</x:f>
        <x:v>1448.8</x:v>
      </x:c>
      <x:c r="E17" s="8" t="n">
        <x:f>Inputs!E39</x:f>
        <x:v>1448.8</x:v>
      </x:c>
      <x:c r="F17" s="8" t="n">
        <x:f>Inputs!F39</x:f>
        <x:v>1510.3</x:v>
      </x:c>
      <x:c r="G17" s="8" t="n">
        <x:f>Inputs!G39</x:f>
        <x:v>1504.2</x:v>
      </x:c>
      <x:c r="H17" s="9" t="n">
        <x:f>G17+H43</x:f>
        <x:v>1519.2</x:v>
      </x:c>
      <x:c r="I17" s="3"/>
      <x:c r="J17" s="3"/>
    </x:row>
    <x:row r="18">
      <x:c r="B18" s="3" t="s">
        <x:v>198</x:v>
      </x:c>
      <x:c r="C18" s="8" t="n">
        <x:f>Inputs!C40</x:f>
        <x:v>5314.2</x:v>
      </x:c>
      <x:c r="D18" s="8" t="n">
        <x:f>Inputs!D40</x:f>
        <x:v>5301.3</x:v>
      </x:c>
      <x:c r="E18" s="8" t="n">
        <x:f>Inputs!E40</x:f>
        <x:v>5301.3</x:v>
      </x:c>
      <x:c r="F18" s="8" t="n">
        <x:f>Inputs!F40</x:f>
        <x:v>6316.5</x:v>
      </x:c>
      <x:c r="G18" s="8" t="n">
        <x:f>Inputs!G40</x:f>
        <x:v>6291.9</x:v>
      </x:c>
      <x:c r="H18" s="9" t="n">
        <x:f>G18</x:f>
        <x:v>6291.9</x:v>
      </x:c>
      <x:c r="I18" s="3"/>
      <x:c r="J18" s="3"/>
    </x:row>
    <x:row r="19">
      <x:c r="B19" s="3" t="s">
        <x:v>199</x:v>
      </x:c>
      <x:c r="C19" s="8" t="n">
        <x:f>Inputs!C41</x:f>
        <x:v>3302.5</x:v>
      </x:c>
      <x:c r="D19" s="8" t="n">
        <x:f>Inputs!D41</x:f>
        <x:v>3293.1</x:v>
      </x:c>
      <x:c r="E19" s="8" t="n">
        <x:f>Inputs!E41</x:f>
        <x:v>3293.1</x:v>
      </x:c>
      <x:c r="F19" s="8" t="n">
        <x:f>Inputs!F41</x:f>
        <x:v>4961.6</x:v>
      </x:c>
      <x:c r="G19" s="8" t="n">
        <x:f>Inputs!G41</x:f>
        <x:v>4937.5</x:v>
      </x:c>
      <x:c r="H19" s="9" t="n">
        <x:f>G19+H44</x:f>
        <x:v>4917.5</x:v>
      </x:c>
      <x:c r="I19" s="3"/>
      <x:c r="J19" s="3"/>
    </x:row>
    <x:row r="20">
      <x:c r="B20" s="3" t="s">
        <x:v>200</x:v>
      </x:c>
      <x:c r="C20" s="8" t="n">
        <x:f>Inputs!C42</x:f>
        <x:v>986.5</x:v>
      </x:c>
      <x:c r="D20" s="8" t="n">
        <x:f>Inputs!D42</x:f>
        <x:v>1019.1</x:v>
      </x:c>
      <x:c r="E20" s="8" t="n">
        <x:f>Inputs!E42</x:f>
        <x:v>1019.1</x:v>
      </x:c>
      <x:c r="F20" s="8" t="n">
        <x:f>Inputs!F42</x:f>
        <x:v>948.6</x:v>
      </x:c>
      <x:c r="G20" s="8" t="n">
        <x:f>Inputs!G42</x:f>
        <x:v>954.7</x:v>
      </x:c>
      <x:c r="H20" s="9" t="n">
        <x:f>G20+H45</x:f>
        <x:v>949.7</x:v>
      </x:c>
      <x:c r="I20" s="3"/>
      <x:c r="J20" s="3"/>
    </x:row>
    <x:row r="21">
      <x:c r="B21" s="21" t="s">
        <x:v>201</x:v>
      </x:c>
      <x:c r="C21" s="13" t="n">
        <x:f>SUM(C16:C20)</x:f>
        <x:v>13247</x:v>
      </x:c>
      <x:c r="D21" s="13" t="n">
        <x:f>SUM(D16:D20)</x:f>
        <x:v>13200.400000000001</x:v>
      </x:c>
      <x:c r="E21" s="13" t="n">
        <x:f>SUM(E16:E20)</x:f>
        <x:v>13200.400000000001</x:v>
      </x:c>
      <x:c r="F21" s="13" t="n">
        <x:f>SUM(F16:F20)</x:f>
        <x:v>16346.300000000001</x:v>
      </x:c>
      <x:c r="G21" s="13" t="n">
        <x:f>SUM(G16:G20)</x:f>
        <x:v>16477.1</x:v>
      </x:c>
      <x:c r="H21" s="15" t="n">
        <x:f>SUM(H16:H20)</x:f>
        <x:v>16576.423386460054</x:v>
      </x:c>
      <x:c r="I21" s="3"/>
      <x:c r="J21" s="3"/>
    </x:row>
    <x:row r="22">
      <x:c r="B22" s="3" t="s">
        <x:v>202</x:v>
      </x:c>
      <x:c r="C22" s="8" t="n">
        <x:f>Inputs!C44</x:f>
        <x:v>496.1</x:v>
      </x:c>
      <x:c r="D22" s="8" t="n">
        <x:f>Inputs!D44</x:f>
        <x:v>381.4</x:v>
      </x:c>
      <x:c r="E22" s="8" t="n">
        <x:f>Inputs!E44</x:f>
        <x:v>381.4</x:v>
      </x:c>
      <x:c r="F22" s="8" t="n">
        <x:f>Inputs!F44</x:f>
        <x:v>1309.9</x:v>
      </x:c>
      <x:c r="G22" s="8" t="n">
        <x:f>Inputs!G44</x:f>
        <x:v>1326.6</x:v>
      </x:c>
      <x:c r="H22" s="29" t="n">
        <x:f>G22+'Cash Flow Statement'!H15</x:f>
        <x:v>1361.6</x:v>
      </x:c>
      <x:c r="I22" s="3"/>
      <x:c r="J22" s="3"/>
    </x:row>
    <x:row r="23">
      <x:c r="B23" s="3" t="s">
        <x:v>203</x:v>
      </x:c>
      <x:c r="C23" s="8" t="n">
        <x:f>Inputs!C45</x:f>
        <x:v>757.3</x:v>
      </x:c>
      <x:c r="D23" s="8" t="n">
        <x:f>Inputs!D45</x:f>
        <x:v>509.1</x:v>
      </x:c>
      <x:c r="E23" s="8" t="n">
        <x:f>Inputs!E45</x:f>
        <x:v>509.1</x:v>
      </x:c>
      <x:c r="F23" s="8" t="n">
        <x:f>Inputs!F45</x:f>
        <x:v>9.4</x:v>
      </x:c>
      <x:c r="G23" s="8" t="n">
        <x:f>Inputs!G45</x:f>
        <x:v>9.5</x:v>
      </x:c>
      <x:c r="H23" s="9" t="n">
        <x:f>G23</x:f>
        <x:v>9.5</x:v>
      </x:c>
      <x:c r="I23" s="3"/>
      <x:c r="J23" s="3"/>
    </x:row>
    <x:row r="24">
      <x:c r="B24" s="3" t="s">
        <x:v>204</x:v>
      </x:c>
      <x:c r="C24" s="8" t="n">
        <x:f>Inputs!C46</x:f>
        <x:v>1196.8</x:v>
      </x:c>
      <x:c r="D24" s="8" t="n">
        <x:f>Inputs!D46</x:f>
        <x:v>1259.4</x:v>
      </x:c>
      <x:c r="E24" s="8" t="n">
        <x:f>Inputs!E46</x:f>
        <x:v>1259.4</x:v>
      </x:c>
      <x:c r="F24" s="8" t="n">
        <x:f>Inputs!F46</x:f>
        <x:v>1391.6</x:v>
      </x:c>
      <x:c r="G24" s="8" t="n">
        <x:f>Inputs!G46</x:f>
        <x:v>1515.1</x:v>
      </x:c>
      <x:c r="H24" s="9" t="n">
        <x:f>G24+H46</x:f>
        <x:v>1520.1</x:v>
      </x:c>
      <x:c r="I24" s="3"/>
      <x:c r="J24" s="3"/>
    </x:row>
    <x:row r="25">
      <x:c r="B25" s="3" t="s">
        <x:v>205</x:v>
      </x:c>
      <x:c r="C25" s="8" t="n">
        <x:f>Inputs!C47</x:f>
        <x:v>669.8</x:v>
      </x:c>
      <x:c r="D25" s="8" t="n">
        <x:f>Inputs!D47</x:f>
        <x:v>912.3</x:v>
      </x:c>
      <x:c r="E25" s="8" t="n">
        <x:f>Inputs!E47</x:f>
        <x:v>912.3</x:v>
      </x:c>
      <x:c r="F25" s="8" t="n">
        <x:f>Inputs!F47</x:f>
        <x:v>731.2</x:v>
      </x:c>
      <x:c r="G25" s="8" t="n">
        <x:f>Inputs!G47</x:f>
        <x:v>720.6</x:v>
      </x:c>
      <x:c r="H25" s="9" t="n">
        <x:f>G25+H47</x:f>
        <x:v>730.6</x:v>
      </x:c>
      <x:c r="I25" s="3"/>
      <x:c r="J25" s="3"/>
    </x:row>
    <x:row r="26">
      <x:c r="B26" s="21" t="s">
        <x:v>206</x:v>
      </x:c>
      <x:c r="C26" s="13" t="n">
        <x:f>SUM(C22:C25)</x:f>
        <x:v>3120</x:v>
      </x:c>
      <x:c r="D26" s="13" t="n">
        <x:f>SUM(D22:D25)</x:f>
        <x:v>3062.2</x:v>
      </x:c>
      <x:c r="E26" s="13" t="n">
        <x:f>SUM(E22:E25)</x:f>
        <x:v>3062.2</x:v>
      </x:c>
      <x:c r="F26" s="13" t="n">
        <x:f>SUM(F22:F25)</x:f>
        <x:v>3442.1000000000004</x:v>
      </x:c>
      <x:c r="G26" s="13" t="n">
        <x:f>SUM(G22:G25)</x:f>
        <x:v>3571.7999999999997</x:v>
      </x:c>
      <x:c r="H26" s="15" t="n">
        <x:f>SUM(H22:H25)</x:f>
        <x:v>3621.7999999999997</x:v>
      </x:c>
      <x:c r="I26" s="3"/>
      <x:c r="J26" s="3"/>
    </x:row>
    <x:row r="27">
      <x:c r="B27" s="3" t="s">
        <x:v>207</x:v>
      </x:c>
      <x:c r="C27" s="8" t="n">
        <x:f>Inputs!C48</x:f>
        <x:v>3104.9</x:v>
      </x:c>
      <x:c r="D27" s="8" t="n">
        <x:f>Inputs!D48</x:f>
        <x:v>3105.8</x:v>
      </x:c>
      <x:c r="E27" s="8" t="n">
        <x:f>Inputs!E48</x:f>
        <x:v>3105.8</x:v>
      </x:c>
      <x:c r="F27" s="8" t="n">
        <x:f>Inputs!F48</x:f>
        <x:v>3604.1</x:v>
      </x:c>
      <x:c r="G27" s="8" t="n">
        <x:f>Inputs!G48</x:f>
        <x:v>3597.4</x:v>
      </x:c>
      <x:c r="H27" s="9" t="n">
        <x:f>G27+H48</x:f>
        <x:v>3595.4</x:v>
      </x:c>
      <x:c r="I27" s="3"/>
      <x:c r="J27" s="3"/>
    </x:row>
    <x:row r="28">
      <x:c r="B28" s="3" t="s">
        <x:v>208</x:v>
      </x:c>
      <x:c r="C28" s="8" t="n">
        <x:f>Inputs!C49</x:f>
        <x:v>822.1</x:v>
      </x:c>
      <x:c r="D28" s="8" t="n">
        <x:f>Inputs!D49</x:f>
        <x:v>835.8</x:v>
      </x:c>
      <x:c r="E28" s="8" t="n">
        <x:f>Inputs!E49</x:f>
        <x:v>835.8</x:v>
      </x:c>
      <x:c r="F28" s="8" t="n">
        <x:f>Inputs!F49</x:f>
        <x:v>1323.9</x:v>
      </x:c>
      <x:c r="G28" s="8" t="n">
        <x:f>Inputs!G49</x:f>
        <x:v>1327</x:v>
      </x:c>
      <x:c r="H28" s="9" t="n">
        <x:f>G28</x:f>
        <x:v>1327</x:v>
      </x:c>
      <x:c r="I28" s="3"/>
      <x:c r="J28" s="3"/>
    </x:row>
    <x:row r="29">
      <x:c r="B29" s="3" t="s">
        <x:v>209</x:v>
      </x:c>
      <x:c r="C29" s="8" t="n">
        <x:f>Inputs!C50</x:f>
        <x:v>416.4</x:v>
      </x:c>
      <x:c r="D29" s="8" t="n">
        <x:f>Inputs!D50</x:f>
        <x:v>428.5</x:v>
      </x:c>
      <x:c r="E29" s="8" t="n">
        <x:f>Inputs!E50</x:f>
        <x:v>428.5</x:v>
      </x:c>
      <x:c r="F29" s="8" t="n">
        <x:f>Inputs!F50</x:f>
        <x:v>420.1</x:v>
      </x:c>
      <x:c r="G29" s="8" t="n">
        <x:f>Inputs!G50</x:f>
        <x:v>407.6</x:v>
      </x:c>
      <x:c r="H29" s="9" t="n">
        <x:f>G29</x:f>
        <x:v>407.6</x:v>
      </x:c>
      <x:c r="I29" s="3"/>
      <x:c r="J29" s="3"/>
    </x:row>
    <x:row r="30">
      <x:c r="B30" s="21" t="s">
        <x:v>210</x:v>
      </x:c>
      <x:c r="C30" s="13" t="n">
        <x:f>SUM(C26:C29)</x:f>
        <x:v>7463.4</x:v>
      </x:c>
      <x:c r="D30" s="13" t="n">
        <x:f>SUM(D26:D29)</x:f>
        <x:v>7432.3</x:v>
      </x:c>
      <x:c r="E30" s="13" t="n">
        <x:f>SUM(E26:E29)</x:f>
        <x:v>7432.3</x:v>
      </x:c>
      <x:c r="F30" s="13" t="n">
        <x:f>SUM(F26:F29)</x:f>
        <x:v>8790.2</x:v>
      </x:c>
      <x:c r="G30" s="13" t="n">
        <x:f>SUM(G26:G29)</x:f>
        <x:v>8903.800000000001</x:v>
      </x:c>
      <x:c r="H30" s="15" t="n">
        <x:f>SUM(H26:H29)</x:f>
        <x:v>8951.800000000001</x:v>
      </x:c>
      <x:c r="I30" s="3"/>
      <x:c r="J30" s="3"/>
    </x:row>
    <x:row r="31" ht="23.25">
      <x:c r="B31" s="27" t="s">
        <x:v>211</x:v>
      </x:c>
      <x:c r="C31" s="20" t="n">
        <x:f>Inputs!C52</x:f>
        <x:v>5783.6</x:v>
      </x:c>
      <x:c r="D31" s="20" t="n">
        <x:f>Inputs!D52</x:f>
        <x:v>5768.1</x:v>
      </x:c>
      <x:c r="E31" s="20" t="n">
        <x:f>Inputs!E52</x:f>
        <x:v>5768.1</x:v>
      </x:c>
      <x:c r="F31" s="20" t="n">
        <x:f>Inputs!F52</x:f>
        <x:v>7556.1</x:v>
      </x:c>
      <x:c r="G31" s="20" t="n">
        <x:f>Inputs!G52</x:f>
        <x:v>7573.3</x:v>
      </x:c>
      <x:c r="H31" s="25" t="n">
        <x:f>G31+'Income Statement'!H28+'Cash Flow Statement'!H18+'Cash Flow Statement'!H16+'Cash Flow Statement'!H17</x:f>
        <x:v>7624.623386460051</x:v>
      </x:c>
      <x:c r="I31" s="3"/>
      <x:c r="J31" s="3"/>
    </x:row>
    <x:row r="32" ht="48" customHeight="1">
      <x:c r="B32" s="21" t="s">
        <x:v>212</x:v>
      </x:c>
      <x:c r="C32" s="13" t="n">
        <x:f>C21-C30-C31</x:f>
        <x:v>0</x:v>
      </x:c>
      <x:c r="D32" s="13" t="n">
        <x:f>D21-D30-D31</x:f>
        <x:v>9.094947017729282e-13</x:v>
      </x:c>
      <x:c r="E32" s="13" t="n">
        <x:f>E21-E30-E31</x:f>
        <x:v>9.094947017729282e-13</x:v>
      </x:c>
      <x:c r="F32" s="13" t="n">
        <x:f>F21-F30-F31</x:f>
        <x:v>0</x:v>
      </x:c>
      <x:c r="G32" s="13" t="n">
        <x:f>G21-G30-G31</x:f>
        <x:v>-2.7284841053187847e-12</x:v>
      </x:c>
      <x:c r="H32" s="15" t="n">
        <x:f>H21-H30-H31</x:f>
        <x:v>1.8189894035458565e-12</x:v>
      </x:c>
      <x:c r="I32" s="3"/>
      <x:c r="J32" s="67" t="str">
        <x:v>Balances using a prepaid-assets residual. Supplemental cash flow and balance sheet are not independently integrated.</x:v>
      </x:c>
    </x:row>
    <x:row r="33" ht="23.25">
      <x:c r="B33" s="5" t="s">
        <x:v>213</x:v>
      </x:c>
      <x:c r="C33" s="14" t="n">
        <x:f>C22+C23+C27-C10</x:f>
        <x:v>4263.400000000001</x:v>
      </x:c>
      <x:c r="D33" s="14" t="n">
        <x:f>D22+D23+D27-D10</x:f>
        <x:v>3900.4</x:v>
      </x:c>
      <x:c r="E33" s="14" t="n">
        <x:f>E22+E23+E27-E10</x:f>
        <x:v>3900.4</x:v>
      </x:c>
      <x:c r="F33" s="14" t="n">
        <x:f>F22+F23+F27-F10</x:f>
        <x:v>4745.7</x:v>
      </x:c>
      <x:c r="G33" s="14" t="n">
        <x:f>G22+G23+G27-G10</x:f>
        <x:v>4602.3</x:v>
      </x:c>
      <x:c r="H33" s="9" t="n">
        <x:f>H22+H23+H27-H10</x:f>
        <x:v>4639.65</x:v>
      </x:c>
      <x:c r="I33" s="3"/>
      <x:c r="J33" s="3"/>
    </x:row>
    <x:row r="34">
      <x:c r="B34" s="3" t="s">
        <x:v>214</x:v>
      </x:c>
      <x:c r="C34" s="14"/>
      <x:c r="D34" s="14" t="n">
        <x:f>D10-C10</x:f>
        <x:v>1</x:v>
      </x:c>
      <x:c r="E34" s="14"/>
      <x:c r="F34" s="14" t="n">
        <x:f>F10-D10</x:f>
        <x:v>81.79999999999998</x:v>
      </x:c>
      <x:c r="G34" s="14" t="n">
        <x:f>G10-F10</x:f>
        <x:v>153.5</x:v>
      </x:c>
      <x:c r="H34" s="9" t="n">
        <x:f>H10-G10</x:f>
        <x:v>-4.349999999999966</x:v>
      </x:c>
      <x:c r="I34" s="3"/>
      <x:c r="J34" s="3"/>
    </x:row>
    <x:row r="35">
      <x:c r="B35" s="3" t="s">
        <x:v>215</x:v>
      </x:c>
      <x:c r="C35" s="54" t="n">
        <x:f>IFERROR(C16/C26,0)</x:f>
        <x:v>0.7128205128205128</x:v>
      </x:c>
      <x:c r="D35" s="54" t="n">
        <x:f>IFERROR(D16/D26,0)</x:f>
        <x:v>0.6982234994448436</x:v>
      </x:c>
      <x:c r="E35" s="54" t="n">
        <x:f>IFERROR(E16/E26,0)</x:f>
        <x:v>0.6982234994448436</x:v>
      </x:c>
      <x:c r="F35" s="54" t="n">
        <x:f>IFERROR(F16/F26,0)</x:f>
        <x:v>0.7580546759245809</x:v>
      </x:c>
      <x:c r="G35" s="54" t="n">
        <x:f>IFERROR(G16/G26,0)</x:f>
        <x:v>0.7807827985889467</x:v>
      </x:c>
      <x:c r="H35" s="55" t="n">
        <x:f>IFERROR(H16/H26,0)</x:f>
        <x:v>0.8001886869678211</x:v>
      </x:c>
      <x:c r="I35" s="3"/>
      <x:c r="J35" s="3"/>
    </x:row>
    <x:row r="36">
      <x:c r="B36" s="3"/>
      <x:c r="C36" s="3"/>
      <x:c r="D36" s="3"/>
      <x:c r="E36" s="3"/>
      <x:c r="F36" s="3"/>
      <x:c r="G36" s="3"/>
      <x:c r="H36" s="3"/>
      <x:c r="I36" s="3"/>
      <x:c r="J36" s="3"/>
    </x:row>
    <x:row r="37">
      <x:c r="B37" s="3"/>
      <x:c r="C37" s="3"/>
      <x:c r="D37" s="3"/>
      <x:c r="E37" s="3"/>
      <x:c r="F37" s="3"/>
      <x:c r="G37" s="3"/>
      <x:c r="H37" s="3"/>
      <x:c r="I37" s="3"/>
      <x:c r="J37" s="3"/>
    </x:row>
    <x:row r="38">
      <x:c r="B38" s="3"/>
      <x:c r="C38" s="3"/>
      <x:c r="D38" s="3"/>
      <x:c r="E38" s="3"/>
      <x:c r="F38" s="3"/>
      <x:c r="G38" s="3"/>
      <x:c r="H38" s="3"/>
      <x:c r="I38" s="3"/>
      <x:c r="J38" s="3"/>
    </x:row>
    <x:row r="39">
      <x:c r="B39" s="3"/>
      <x:c r="C39" s="3"/>
      <x:c r="D39" s="3"/>
      <x:c r="E39" s="3"/>
      <x:c r="F39" s="3"/>
      <x:c r="G39" s="3"/>
      <x:c r="H39" s="3"/>
      <x:c r="I39" s="3"/>
      <x:c r="J39" s="3"/>
    </x:row>
    <x:row r="40" ht="25.5">
      <x:c r="B40" s="5" t="s">
        <x:v>216</x:v>
      </x:c>
      <x:c r="C40" s="3"/>
      <x:c r="D40" s="3"/>
      <x:c r="E40" s="3"/>
      <x:c r="F40" s="3"/>
      <x:c r="G40" s="3"/>
      <x:c r="H40" s="22">
        <x:v>10</x:v>
      </x:c>
      <x:c r="I40" s="3"/>
      <x:c r="J40" s="3"/>
    </x:row>
    <x:row r="41" ht="25.5">
      <x:c r="B41" s="5" t="s">
        <x:v>217</x:v>
      </x:c>
      <x:c r="C41" s="3"/>
      <x:c r="D41" s="3"/>
      <x:c r="E41" s="3"/>
      <x:c r="F41" s="3"/>
      <x:c r="G41" s="3"/>
      <x:c r="H41" s="22">
        <x:v>15</x:v>
      </x:c>
      <x:c r="I41" s="3"/>
      <x:c r="J41" s="3"/>
    </x:row>
    <x:row r="42" ht="25.5">
      <x:c r="B42" s="5" t="s">
        <x:v>218</x:v>
      </x:c>
      <x:c r="C42" s="3"/>
      <x:c r="D42" s="3"/>
      <x:c r="E42" s="3"/>
      <x:c r="F42" s="3"/>
      <x:c r="G42" s="3"/>
      <x:c r="H42" s="22">
        <x:v>10</x:v>
      </x:c>
      <x:c r="I42" s="3"/>
      <x:c r="J42" s="3"/>
    </x:row>
    <x:row r="43" ht="25.5">
      <x:c r="B43" s="5" t="s">
        <x:v>219</x:v>
      </x:c>
      <x:c r="C43" s="3"/>
      <x:c r="D43" s="3"/>
      <x:c r="E43" s="3"/>
      <x:c r="F43" s="3"/>
      <x:c r="G43" s="3"/>
      <x:c r="H43" s="22">
        <x:v>15</x:v>
      </x:c>
      <x:c r="I43" s="3"/>
      <x:c r="J43" s="3"/>
    </x:row>
    <x:row r="44" ht="23.25">
      <x:c r="B44" s="5" t="s">
        <x:v>220</x:v>
      </x:c>
      <x:c r="C44" s="3"/>
      <x:c r="D44" s="3"/>
      <x:c r="E44" s="3"/>
      <x:c r="F44" s="3"/>
      <x:c r="G44" s="3"/>
      <x:c r="H44" s="22">
        <x:v>-20</x:v>
      </x:c>
      <x:c r="I44" s="3"/>
      <x:c r="J44" s="3"/>
    </x:row>
    <x:row r="45" ht="25.5">
      <x:c r="B45" s="5" t="s">
        <x:v>221</x:v>
      </x:c>
      <x:c r="C45" s="3"/>
      <x:c r="D45" s="3"/>
      <x:c r="E45" s="3"/>
      <x:c r="F45" s="3"/>
      <x:c r="G45" s="3"/>
      <x:c r="H45" s="22">
        <x:v>-5</x:v>
      </x:c>
      <x:c r="I45" s="3"/>
      <x:c r="J45" s="3"/>
    </x:row>
    <x:row r="46" ht="25.5">
      <x:c r="B46" s="5" t="s">
        <x:v>222</x:v>
      </x:c>
      <x:c r="C46" s="3"/>
      <x:c r="D46" s="3"/>
      <x:c r="E46" s="3"/>
      <x:c r="F46" s="3"/>
      <x:c r="G46" s="3"/>
      <x:c r="H46" s="22">
        <x:v>5</x:v>
      </x:c>
      <x:c r="I46" s="3"/>
      <x:c r="J46" s="3"/>
    </x:row>
    <x:row r="47" ht="23.25">
      <x:c r="B47" s="5" t="s">
        <x:v>223</x:v>
      </x:c>
      <x:c r="C47" s="3"/>
      <x:c r="D47" s="3"/>
      <x:c r="E47" s="3"/>
      <x:c r="F47" s="3"/>
      <x:c r="G47" s="3"/>
      <x:c r="H47" s="22">
        <x:v>10</x:v>
      </x:c>
      <x:c r="I47" s="3"/>
      <x:c r="J47" s="3"/>
    </x:row>
    <x:row r="48" ht="25.5">
      <x:c r="B48" s="5" t="s">
        <x:v>224</x:v>
      </x:c>
      <x:c r="C48" s="3"/>
      <x:c r="D48" s="3"/>
      <x:c r="E48" s="3"/>
      <x:c r="F48" s="3"/>
      <x:c r="G48" s="3"/>
      <x:c r="H48" s="22">
        <x:v>-2</x:v>
      </x:c>
      <x:c r="I48" s="3"/>
      <x:c r="J48" s="3"/>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225</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21" t="s">
        <x:v>226</x:v>
      </x:c>
      <x:c r="C10" s="20" t="n">
        <x:f>Inputs!C62</x:f>
        <x:v>258.79999999999995</x:v>
      </x:c>
      <x:c r="D10" s="20" t="n">
        <x:f>Inputs!D62</x:f>
        <x:v>542</x:v>
      </x:c>
      <x:c r="E10" s="20" t="n">
        <x:f>Inputs!E62</x:f>
        <x:v>962.2</x:v>
      </x:c>
      <x:c r="F10" s="20" t="n">
        <x:f>Inputs!F62</x:f>
        <x:v>50.9</x:v>
      </x:c>
      <x:c r="G10" s="20" t="n">
        <x:f>Inputs!G62</x:f>
        <x:v>379.8</x:v>
      </x:c>
      <x:c r="H10" s="25" t="n">
        <x:f>Inputs!C133</x:f>
        <x:v>167</x:v>
      </x:c>
      <x:c r="I10" s="3"/>
      <x:c r="J10" s="3"/>
    </x:row>
    <x:row r="11">
      <x:c r="B11" s="3" t="s">
        <x:v>227</x:v>
      </x:c>
      <x:c r="C11" s="8" t="n">
        <x:f>Inputs!C63</x:f>
        <x:v>-52.69999999999999</x:v>
      </x:c>
      <x:c r="D11" s="8" t="n">
        <x:f>Inputs!D63</x:f>
        <x:v>-83.70000000000002</x:v>
      </x:c>
      <x:c r="E11" s="8" t="n">
        <x:f>Inputs!E63</x:f>
        <x:v>-221.8</x:v>
      </x:c>
      <x:c r="F11" s="8" t="n">
        <x:f>Inputs!F63</x:f>
        <x:v>-32.5</x:v>
      </x:c>
      <x:c r="G11" s="8" t="n">
        <x:f>Inputs!G63</x:f>
        <x:v>-42.7</x:v>
      </x:c>
      <x:c r="H11" s="29" t="n">
        <x:f>Inputs!C131</x:f>
        <x:v>-70.35</x:v>
      </x:c>
      <x:c r="I11" s="3"/>
      <x:c r="J11" s="3"/>
    </x:row>
    <x:row r="12">
      <x:c r="B12" s="3" t="s">
        <x:v>228</x:v>
      </x:c>
      <x:c r="C12" s="14"/>
      <x:c r="D12" s="14"/>
      <x:c r="E12" s="14"/>
      <x:c r="F12" s="14"/>
      <x:c r="G12" s="14"/>
      <x:c r="H12" s="22">
        <x:v>0</x:v>
      </x:c>
      <x:c r="I12" s="3"/>
      <x:c r="J12" s="3"/>
    </x:row>
    <x:row r="13">
      <x:c r="B13" s="3" t="s">
        <x:v>229</x:v>
      </x:c>
      <x:c r="C13" s="14"/>
      <x:c r="D13" s="14"/>
      <x:c r="E13" s="14"/>
      <x:c r="F13" s="14"/>
      <x:c r="G13" s="14"/>
      <x:c r="H13" s="22">
        <x:v>0</x:v>
      </x:c>
      <x:c r="I13" s="3"/>
      <x:c r="J13" s="3"/>
    </x:row>
    <x:row r="14">
      <x:c r="B14" s="21" t="s">
        <x:v>230</x:v>
      </x:c>
      <x:c r="C14" s="20" t="n">
        <x:f>Inputs!C64</x:f>
        <x:v>-66.99999999999999</x:v>
      </x:c>
      <x:c r="D14" s="20" t="n">
        <x:f>Inputs!D64</x:f>
        <x:v>-83</x:v>
      </x:c>
      <x:c r="E14" s="20" t="n">
        <x:f>Inputs!E64</x:f>
        <x:v>-255.2</x:v>
      </x:c>
      <x:c r="F14" s="20" t="n">
        <x:f>Inputs!F64</x:f>
        <x:v>-762.4</x:v>
      </x:c>
      <x:c r="G14" s="20" t="n">
        <x:f>Inputs!G64</x:f>
        <x:v>-42.700000000000045</x:v>
      </x:c>
      <x:c r="H14" s="15" t="n">
        <x:f>SUM(H11:H13)</x:f>
        <x:v>-70.35</x:v>
      </x:c>
      <x:c r="I14" s="3"/>
      <x:c r="J14" s="3"/>
    </x:row>
    <x:row r="15">
      <x:c r="B15" s="3" t="s">
        <x:v>231</x:v>
      </x:c>
      <x:c r="C15" s="14"/>
      <x:c r="D15" s="14"/>
      <x:c r="E15" s="14"/>
      <x:c r="F15" s="14"/>
      <x:c r="G15" s="14"/>
      <x:c r="H15" s="22">
        <x:v>35</x:v>
      </x:c>
      <x:c r="I15" s="3"/>
      <x:c r="J15" s="3"/>
    </x:row>
    <x:row r="16">
      <x:c r="B16" s="3" t="s">
        <x:v>232</x:v>
      </x:c>
      <x:c r="C16" s="8" t="n">
        <x:f>Inputs!C68</x:f>
        <x:v>-2.6999999999999993</x:v>
      </x:c>
      <x:c r="D16" s="8" t="n">
        <x:f>Inputs!D68</x:f>
        <x:v>-5.599999999999998</x:v>
      </x:c>
      <x:c r="E16" s="8" t="n">
        <x:f>Inputs!E68</x:f>
        <x:v>-34.8</x:v>
      </x:c>
      <x:c r="F16" s="8" t="n">
        <x:f>Inputs!F68</x:f>
        <x:v>-10.9</x:v>
      </x:c>
      <x:c r="G16" s="8" t="n">
        <x:f>Inputs!G68</x:f>
        <x:v>0</x:v>
      </x:c>
      <x:c r="H16" s="29" t="n">
        <x:f>'Share Count'!H13</x:f>
        <x:v>-10</x:v>
      </x:c>
      <x:c r="I16" s="3"/>
      <x:c r="J16" s="3"/>
    </x:row>
    <x:row r="17">
      <x:c r="B17" s="3" t="s">
        <x:v>233</x:v>
      </x:c>
      <x:c r="C17" s="8" t="n">
        <x:f>Inputs!C66</x:f>
        <x:v>1.799999999999999</x:v>
      </x:c>
      <x:c r="D17" s="8" t="n">
        <x:f>Inputs!D66</x:f>
        <x:v>5.799999999999999</x:v>
      </x:c>
      <x:c r="E17" s="8" t="n">
        <x:f>Inputs!E66</x:f>
        <x:v>20.9</x:v>
      </x:c>
      <x:c r="F17" s="8" t="n">
        <x:f>Inputs!F66</x:f>
        <x:v>12.6</x:v>
      </x:c>
      <x:c r="G17" s="8" t="n">
        <x:f>Inputs!G66</x:f>
        <x:v>1</x:v>
      </x:c>
      <x:c r="H17" s="29" t="n">
        <x:f>'Share Count'!H14</x:f>
        <x:v>3</x:v>
      </x:c>
      <x:c r="I17" s="3"/>
      <x:c r="J17" s="3"/>
    </x:row>
    <x:row r="18">
      <x:c r="B18" s="3" t="s">
        <x:v>234</x:v>
      </x:c>
      <x:c r="C18" s="8" t="n">
        <x:f>Inputs!C69</x:f>
        <x:v>-120.69999999999999</x:v>
      </x:c>
      <x:c r="D18" s="8" t="n">
        <x:f>Inputs!D69</x:f>
        <x:v>-120.80000000000001</x:v>
      </x:c>
      <x:c r="E18" s="8" t="n">
        <x:f>Inputs!E69</x:f>
        <x:v>-483</x:v>
      </x:c>
      <x:c r="F18" s="8" t="n">
        <x:f>Inputs!F69</x:f>
        <x:v>-128.9</x:v>
      </x:c>
      <x:c r="G18" s="8" t="n">
        <x:f>Inputs!G69</x:f>
        <x:v>-128.99999999999997</x:v>
      </x:c>
      <x:c r="H18" s="22">
        <x:v>-129</x:v>
      </x:c>
      <x:c r="I18" s="3"/>
      <x:c r="J18" s="3"/>
    </x:row>
    <x:row r="19">
      <x:c r="B19" s="3" t="s">
        <x:v>235</x:v>
      </x:c>
      <x:c r="C19" s="8" t="n">
        <x:f>Inputs!C70</x:f>
        <x:v>-9.8</x:v>
      </x:c>
      <x:c r="D19" s="8" t="n">
        <x:f>Inputs!D70</x:f>
        <x:v>24.499999999999996</x:v>
      </x:c>
      <x:c r="E19" s="8" t="n">
        <x:f>Inputs!E70</x:f>
        <x:v>35.8</x:v>
      </x:c>
      <x:c r="F19" s="8" t="n">
        <x:f>Inputs!F70</x:f>
        <x:v>-5.6</x:v>
      </x:c>
      <x:c r="G19" s="8" t="n">
        <x:f>Inputs!G70</x:f>
        <x:v>-3.700000000000001</x:v>
      </x:c>
      <x:c r="H19" s="22">
        <x:v>-2</x:v>
      </x:c>
      <x:c r="I19" s="3"/>
      <x:c r="J19" s="3"/>
    </x:row>
    <x:row r="20">
      <x:c r="B20" s="21" t="s">
        <x:v>236</x:v>
      </x:c>
      <x:c r="C20" s="20" t="n">
        <x:f>Inputs!C75</x:f>
        <x:v>-235.4</x:v>
      </x:c>
      <x:c r="D20" s="20" t="n">
        <x:f>Inputs!D75</x:f>
        <x:v>-462.59999999999997</x:v>
      </x:c>
      <x:c r="E20" s="20" t="n">
        <x:f>Inputs!E75</x:f>
        <x:v>-840.9</x:v>
      </x:c>
      <x:c r="F20" s="20" t="n">
        <x:f>Inputs!F75</x:f>
        <x:v>781.7</x:v>
      </x:c>
      <x:c r="G20" s="20" t="n">
        <x:f>Inputs!G75</x:f>
        <x:v>-179</x:v>
      </x:c>
      <x:c r="H20" s="15" t="n">
        <x:f>SUM(H15:H19)</x:f>
        <x:v>-103</x:v>
      </x:c>
      <x:c r="I20" s="3"/>
      <x:c r="J20" s="3"/>
    </x:row>
    <x:row r="21">
      <x:c r="B21" s="3" t="s">
        <x:v>237</x:v>
      </x:c>
      <x:c r="C21" s="8" t="n">
        <x:f>Inputs!C71</x:f>
        <x:v>14.400000000000002</x:v>
      </x:c>
      <x:c r="D21" s="8" t="n">
        <x:f>Inputs!D71</x:f>
        <x:v>4.600000000000001</x:v>
      </x:c>
      <x:c r="E21" s="8" t="n">
        <x:f>Inputs!E71</x:f>
        <x:v>43.7</x:v>
      </x:c>
      <x:c r="F21" s="8" t="n">
        <x:f>Inputs!F71</x:f>
        <x:v>11.6</x:v>
      </x:c>
      <x:c r="G21" s="8" t="n">
        <x:f>Inputs!G71</x:f>
        <x:v>-4.6</x:v>
      </x:c>
      <x:c r="H21" s="22">
        <x:v>2</x:v>
      </x:c>
      <x:c r="I21" s="3"/>
      <x:c r="J21" s="3"/>
    </x:row>
    <x:row r="22">
      <x:c r="B22" s="21" t="s">
        <x:v>238</x:v>
      </x:c>
      <x:c r="C22" s="13" t="n">
        <x:f>SUM(C10,C14,C20:C21)</x:f>
        <x:v>-29.200000000000045</x:v>
      </x:c>
      <x:c r="D22" s="13" t="n">
        <x:f>SUM(D10,D14,D20:D21)</x:f>
        <x:v>1.0000000000000568</x:v>
      </x:c>
      <x:c r="E22" s="13" t="n">
        <x:f>SUM(E10,E14,E20:E21)</x:f>
        <x:v>-90.19999999999993</x:v>
      </x:c>
      <x:c r="F22" s="13" t="n">
        <x:f>SUM(F10,F14,F20:F21)</x:f>
        <x:v>81.80000000000007</x:v>
      </x:c>
      <x:c r="G22" s="13" t="n">
        <x:f>SUM(G10,G14,G20:G21)</x:f>
        <x:v>153.49999999999997</x:v>
      </x:c>
      <x:c r="H22" s="15" t="n">
        <x:f>SUM(H10,H14,H20:H21)</x:f>
        <x:v>-4.349999999999994</x:v>
      </x:c>
      <x:c r="I22" s="3"/>
      <x:c r="J22" s="3"/>
    </x:row>
    <x:row r="23">
      <x:c r="B23" s="3" t="s">
        <x:v>239</x:v>
      </x:c>
      <x:c r="C23" s="33">
        <x:v>124.1</x:v>
      </x:c>
      <x:c r="D23" s="14" t="n">
        <x:f>C24</x:f>
        <x:v>94.89999999999995</x:v>
      </x:c>
      <x:c r="E23" s="33">
        <x:v>186.1</x:v>
      </x:c>
      <x:c r="F23" s="14" t="n">
        <x:f>D24</x:f>
        <x:v>95.9</x:v>
      </x:c>
      <x:c r="G23" s="14" t="n">
        <x:f>F24</x:f>
        <x:v>177.70000000000007</x:v>
      </x:c>
      <x:c r="H23" s="9" t="n">
        <x:f>G24</x:f>
        <x:v>331.20000000000005</x:v>
      </x:c>
      <x:c r="I23" s="3"/>
      <x:c r="J23" s="3"/>
    </x:row>
    <x:row r="24">
      <x:c r="B24" s="21" t="s">
        <x:v>240</x:v>
      </x:c>
      <x:c r="C24" s="13" t="n">
        <x:f>C23+C22</x:f>
        <x:v>94.89999999999995</x:v>
      </x:c>
      <x:c r="D24" s="13" t="n">
        <x:f>D23+D22</x:f>
        <x:v>95.9</x:v>
      </x:c>
      <x:c r="E24" s="13" t="n">
        <x:f>E23+E22</x:f>
        <x:v>95.90000000000006</x:v>
      </x:c>
      <x:c r="F24" s="13" t="n">
        <x:f>F23+F22</x:f>
        <x:v>177.70000000000007</x:v>
      </x:c>
      <x:c r="G24" s="13" t="n">
        <x:f>G23+G22</x:f>
        <x:v>331.20000000000005</x:v>
      </x:c>
      <x:c r="H24" s="15" t="n">
        <x:f>H23+H22</x:f>
        <x:v>326.85</x:v>
      </x:c>
      <x:c r="I24" s="3"/>
      <x:c r="J24" s="3"/>
    </x:row>
    <x:row r="25" ht="25.5">
      <x:c r="B25" s="27" t="s">
        <x:v>241</x:v>
      </x:c>
      <x:c r="C25" s="20" t="n">
        <x:f>C24-'Balance Sheet'!C10</x:f>
        <x:v>-5.684341886080802e-14</x:v>
      </x:c>
      <x:c r="D25" s="20" t="n">
        <x:f>D24-'Balance Sheet'!D10</x:f>
        <x:v>0</x:v>
      </x:c>
      <x:c r="E25" s="20" t="n">
        <x:f>E24-'Balance Sheet'!E10</x:f>
        <x:v>5.684341886080802e-14</x:v>
      </x:c>
      <x:c r="F25" s="20" t="n">
        <x:f>F24-'Balance Sheet'!F10</x:f>
        <x:v>8.526512829121202e-14</x:v>
      </x:c>
      <x:c r="G25" s="20" t="n">
        <x:f>G24-'Balance Sheet'!G10</x:f>
        <x:v>5.684341886080802e-14</x:v>
      </x:c>
      <x:c r="H25" s="25" t="n">
        <x:f>H24-'Balance Sheet'!H10</x:f>
        <x:v>0</x:v>
      </x:c>
      <x:c r="I25" s="3"/>
      <x:c r="J25" s="3"/>
    </x:row>
    <x:row r="26">
      <x:c r="B26" s="31" t="s">
        <x:v>242</x:v>
      </x:c>
      <x:c r="C26" s="26"/>
      <x:c r="D26" s="26"/>
      <x:c r="E26" s="26"/>
      <x:c r="F26" s="26"/>
      <x:c r="G26" s="26"/>
      <x:c r="H26" s="23" t="n">
        <x:f>IFERROR(H10/C10-1,0)</x:f>
        <x:v>-0.35471406491499213</x:v>
      </x:c>
      <x:c r="I26" s="3"/>
      <x:c r="J26" s="3"/>
    </x:row>
    <x:row r="27">
      <x:c r="B27" s="31" t="s">
        <x:v>243</x:v>
      </x:c>
      <x:c r="C27" s="26"/>
      <x:c r="D27" s="26"/>
      <x:c r="E27" s="26"/>
      <x:c r="F27" s="26"/>
      <x:c r="G27" s="26"/>
      <x:c r="H27" s="46" t="n">
        <x:f>H11/'Revenue summary'!H20</x:f>
        <x:v>-0.03562267371977108</x:v>
      </x:c>
      <x:c r="I27" s="3"/>
      <x:c r="J27" s="3"/>
    </x:row>
    <x:row r="28" ht="23.25">
      <x:c r="B28" s="5" t="s">
        <x:v>244</x:v>
      </x:c>
      <x:c r="C28" s="14"/>
      <x:c r="D28" s="14"/>
      <x:c r="E28" s="14"/>
      <x:c r="F28" s="14"/>
      <x:c r="G28" s="14"/>
      <x:c r="H28" s="9" t="n">
        <x:f>H10-G10</x:f>
        <x:v>-212.8</x:v>
      </x:c>
      <x:c r="I28" s="3"/>
      <x:c r="J28" s="3"/>
    </x:row>
    <x:row r="29" ht="23.25">
      <x:c r="B29" s="5" t="s">
        <x:v>245</x:v>
      </x:c>
      <x:c r="C29" s="14"/>
      <x:c r="D29" s="14"/>
      <x:c r="E29" s="14"/>
      <x:c r="F29" s="14"/>
      <x:c r="G29" s="14"/>
      <x:c r="H29" s="9"/>
      <x:c r="I29" s="3"/>
      <x:c r="J29" s="3" t="s">
        <x:v>246</x:v>
      </x:c>
    </x:row>
    <x:row r="30" ht="23.25">
      <x:c r="B30" s="5" t="s">
        <x:v>247</x:v>
      </x:c>
      <x:c r="C30" s="14"/>
      <x:c r="D30" s="14"/>
      <x:c r="E30" s="14"/>
      <x:c r="F30" s="14"/>
      <x:c r="G30" s="14"/>
      <x:c r="H30" s="9"/>
      <x:c r="I30" s="3"/>
      <x:c r="J30" s="3" t="s">
        <x:v>248</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249</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t="s">
        <x:v>66</x:v>
      </x:c>
      <x:c r="C10" s="8" t="n">
        <x:f>Inputs!C72</x:f>
        <x:v>1228.2</x:v>
      </x:c>
      <x:c r="D10" s="8" t="n">
        <x:f>Inputs!D72</x:f>
        <x:v>1345</x:v>
      </x:c>
      <x:c r="E10" s="8" t="n">
        <x:f>Inputs!E72</x:f>
        <x:v>4867.8</x:v>
      </x:c>
      <x:c r="F10" s="8" t="n">
        <x:f>Inputs!F72</x:f>
        <x:v>1339.6</x:v>
      </x:c>
      <x:c r="G10" s="8" t="n">
        <x:f>Inputs!G72</x:f>
        <x:v>1411.9</x:v>
      </x:c>
      <x:c r="H10" s="29" t="n">
        <x:f>'Revenue summary'!H20*G10/G13</x:f>
        <x:v>1439.798110958861</x:v>
      </x:c>
      <x:c r="I10" s="3"/>
      <x:c r="J10" s="3"/>
    </x:row>
    <x:row r="11">
      <x:c r="B11" s="3" t="s">
        <x:v>250</x:v>
      </x:c>
      <x:c r="C11" s="8" t="n">
        <x:f>Inputs!C73</x:f>
        <x:v>315.8</x:v>
      </x:c>
      <x:c r="D11" s="8" t="n">
        <x:f>Inputs!D73</x:f>
        <x:v>344.6</x:v>
      </x:c>
      <x:c r="E11" s="8" t="n">
        <x:f>Inputs!E73</x:f>
        <x:v>1268.5</x:v>
      </x:c>
      <x:c r="F11" s="8" t="n">
        <x:f>Inputs!F73</x:f>
        <x:v>335.7</x:v>
      </x:c>
      <x:c r="G11" s="8" t="n">
        <x:f>Inputs!G73</x:f>
        <x:v>334.5</x:v>
      </x:c>
      <x:c r="H11" s="29" t="n">
        <x:f>'Revenue summary'!H20*G11/G13</x:f>
        <x:v>341.1094752572696</x:v>
      </x:c>
      <x:c r="I11" s="3"/>
      <x:c r="J11" s="3"/>
    </x:row>
    <x:row r="12">
      <x:c r="B12" s="3" t="s">
        <x:v>251</x:v>
      </x:c>
      <x:c r="C12" s="8" t="n">
        <x:f>Inputs!C74</x:f>
        <x:v>180.9</x:v>
      </x:c>
      <x:c r="D12" s="8" t="n">
        <x:f>Inputs!D74</x:f>
        <x:v>160.8</x:v>
      </x:c>
      <x:c r="E12" s="8" t="n">
        <x:f>Inputs!E74</x:f>
        <x:v>704</x:v>
      </x:c>
      <x:c r="F12" s="8" t="n">
        <x:f>Inputs!F74</x:f>
        <x:v>198.6</x:v>
      </x:c>
      <x:c r="G12" s="8" t="n">
        <x:f>Inputs!G74</x:f>
        <x:v>190.2</x:v>
      </x:c>
      <x:c r="H12" s="29" t="n">
        <x:f>'Revenue summary'!H20*G12/G13</x:f>
        <x:v>193.958212836869</x:v>
      </x:c>
      <x:c r="I12" s="3"/>
      <x:c r="J12" s="3"/>
    </x:row>
    <x:row r="13">
      <x:c r="B13" s="21" t="s">
        <x:v>252</x:v>
      </x:c>
      <x:c r="C13" s="13" t="n">
        <x:f>SUM(C10:C12)</x:f>
        <x:v>1724.9</x:v>
      </x:c>
      <x:c r="D13" s="13" t="n">
        <x:f>SUM(D10:D12)</x:f>
        <x:v>1850.3999999999999</x:v>
      </x:c>
      <x:c r="E13" s="13" t="n">
        <x:f>SUM(E10:E12)</x:f>
        <x:v>6840.3</x:v>
      </x:c>
      <x:c r="F13" s="13" t="n">
        <x:f>SUM(F10:F12)</x:f>
        <x:v>1873.8999999999999</x:v>
      </x:c>
      <x:c r="G13" s="13" t="n">
        <x:f>SUM(G10:G12)</x:f>
        <x:v>1936.6000000000001</x:v>
      </x:c>
      <x:c r="H13" s="15" t="n">
        <x:f>SUM(H10:H12)</x:f>
        <x:v>1974.8657990529996</x:v>
      </x:c>
      <x:c r="I13" s="3"/>
      <x:c r="J13" s="3"/>
    </x:row>
    <x:row r="14">
      <x:c r="B14" s="21" t="s">
        <x:v>253</x:v>
      </x:c>
      <x:c r="C14" s="20" t="n">
        <x:f>C13-'Revenue summary'!C20</x:f>
        <x:v>0</x:v>
      </x:c>
      <x:c r="D14" s="20" t="n">
        <x:f>D13-'Revenue summary'!D20</x:f>
        <x:v>-2.2737367544323206e-13</x:v>
      </x:c>
      <x:c r="E14" s="20" t="n">
        <x:f>E13-'Revenue summary'!E20</x:f>
        <x:v>0</x:v>
      </x:c>
      <x:c r="F14" s="20" t="n">
        <x:f>F13-'Revenue summary'!F20</x:f>
        <x:v>-2.2737367544323206e-13</x:v>
      </x:c>
      <x:c r="G14" s="20" t="n">
        <x:f>G13-'Revenue summary'!G20</x:f>
        <x:v>2.2737367544323206e-13</x:v>
      </x:c>
      <x:c r="H14" s="25" t="n">
        <x:f>H13-'Revenue summary'!H20</x:f>
        <x:v>0</x:v>
      </x:c>
      <x:c r="I14" s="3"/>
      <x:c r="J14" s="3"/>
    </x:row>
    <x:row r="15">
      <x:c r="B15" s="31" t="s">
        <x:v>254</x:v>
      </x:c>
      <x:c r="C15" s="26" t="n">
        <x:f>IFERROR(C10/C13,0)</x:f>
        <x:v>0.7120412777552322</x:v>
      </x:c>
      <x:c r="D15" s="26" t="n">
        <x:f>IFERROR(D10/D13,0)</x:f>
        <x:v>0.7268698659749244</x:v>
      </x:c>
      <x:c r="E15" s="26" t="n">
        <x:f>IFERROR(E10/E13,0)</x:f>
        <x:v>0.7116354545853252</x:v>
      </x:c>
      <x:c r="F15" s="26" t="n">
        <x:f>IFERROR(F10/F13,0)</x:f>
        <x:v>0.7148727253321949</x:v>
      </x:c>
      <x:c r="G15" s="26" t="n">
        <x:f>IFERROR(G10/G13,0)</x:f>
        <x:v>0.7290612413508211</x:v>
      </x:c>
      <x:c r="H15" s="23" t="n">
        <x:f>IFERROR(H10/H13,0)</x:f>
        <x:v>0.729061241350821</x:v>
      </x:c>
      <x:c r="I15" s="3"/>
      <x:c r="J15" s="3"/>
    </x:row>
    <x:row r="16">
      <x:c r="B16" s="31" t="s">
        <x:v>255</x:v>
      </x:c>
      <x:c r="C16" s="26" t="n">
        <x:f>IFERROR(C11/C13,0)</x:f>
        <x:v>0.1830830772798423</x:v>
      </x:c>
      <x:c r="D16" s="26" t="n">
        <x:f>IFERROR(D11/D13,0)</x:f>
        <x:v>0.18623000432338957</x:v>
      </x:c>
      <x:c r="E16" s="26" t="n">
        <x:f>IFERROR(E11/E13,0)</x:f>
        <x:v>0.18544508281800506</x:v>
      </x:c>
      <x:c r="F16" s="26" t="n">
        <x:f>IFERROR(F11/F13,0)</x:f>
        <x:v>0.1791450984577619</x:v>
      </x:c>
      <x:c r="G16" s="26" t="n">
        <x:f>IFERROR(G11/G13,0)</x:f>
        <x:v>0.17272539502220385</x:v>
      </x:c>
      <x:c r="H16" s="23" t="n">
        <x:f>IFERROR(H11/H13,0)</x:f>
        <x:v>0.17272539502220385</x:v>
      </x:c>
      <x:c r="I16" s="3"/>
      <x:c r="J16" s="3"/>
    </x:row>
    <x:row r="17">
      <x:c r="B17" s="31" t="s">
        <x:v>256</x:v>
      </x:c>
      <x:c r="C17" s="26" t="n">
        <x:f>IFERROR(C12/C13,0)</x:f>
        <x:v>0.1048756449649255</x:v>
      </x:c>
      <x:c r="D17" s="26" t="n">
        <x:f>IFERROR(D12/D13,0)</x:f>
        <x:v>0.08690012970168613</x:v>
      </x:c>
      <x:c r="E17" s="26" t="n">
        <x:f>IFERROR(E12/E13,0)</x:f>
        <x:v>0.10291946259666973</x:v>
      </x:c>
      <x:c r="F17" s="26" t="n">
        <x:f>IFERROR(F12/F13,0)</x:f>
        <x:v>0.10598217621004323</x:v>
      </x:c>
      <x:c r="G17" s="26" t="n">
        <x:f>IFERROR(G12/G13,0)</x:f>
        <x:v>0.0982133636269751</x:v>
      </x:c>
      <x:c r="H17" s="23" t="n">
        <x:f>IFERROR(H12/H13,0)</x:f>
        <x:v>0.09821336362697511</x:v>
      </x:c>
      <x:c r="I17" s="3"/>
      <x:c r="J17" s="3"/>
    </x:row>
    <x:row r="18">
      <x:c r="B18" s="31" t="s">
        <x:v>257</x:v>
      </x:c>
      <x:c r="C18" s="26"/>
      <x:c r="D18" s="26"/>
      <x:c r="E18" s="26"/>
      <x:c r="F18" s="26"/>
      <x:c r="G18" s="26"/>
      <x:c r="H18" s="23" t="n">
        <x:f>IFERROR(H10/C10-1,0)</x:f>
        <x:v>0.1722831061381378</x:v>
      </x:c>
      <x:c r="I18" s="3"/>
      <x:c r="J18" s="3"/>
    </x:row>
    <x:row r="19">
      <x:c r="B19" s="31" t="s">
        <x:v>258</x:v>
      </x:c>
      <x:c r="C19" s="26"/>
      <x:c r="D19" s="26"/>
      <x:c r="E19" s="26"/>
      <x:c r="F19" s="26"/>
      <x:c r="G19" s="26"/>
      <x:c r="H19" s="23" t="n">
        <x:f>IFERROR(H11/C11-1,0)</x:f>
        <x:v>0.0801440001813476</x:v>
      </x:c>
      <x:c r="I19" s="3"/>
      <x:c r="J19" s="3"/>
    </x:row>
    <x:row r="20">
      <x:c r="B20" s="31" t="s">
        <x:v>259</x:v>
      </x:c>
      <x:c r="C20" s="26"/>
      <x:c r="D20" s="26"/>
      <x:c r="E20" s="26"/>
      <x:c r="F20" s="26"/>
      <x:c r="G20" s="26"/>
      <x:c r="H20" s="23" t="n">
        <x:f>IFERROR(H12/C12-1,0)</x:f>
        <x:v>0.07218470335472071</x:v>
      </x:c>
      <x:c r="I20" s="3"/>
      <x:c r="J20" s="3"/>
    </x:row>
    <x:row r="21">
      <x:c r="B21" s="3" t="s">
        <x:v>260</x:v>
      </x:c>
      <x:c r="C21" s="14"/>
      <x:c r="D21" s="14"/>
      <x:c r="E21" s="14"/>
      <x:c r="F21" s="14"/>
      <x:c r="G21" s="14"/>
      <x:c r="H21" s="9"/>
      <x:c r="I21" s="3"/>
      <x:c r="J21" s="3" t="s">
        <x:v>261</x:v>
      </x:c>
    </x:row>
    <x:row r="22">
      <x:c r="B22" s="3" t="s">
        <x:v>262</x:v>
      </x:c>
      <x:c r="C22" s="14"/>
      <x:c r="D22" s="14"/>
      <x:c r="E22" s="14"/>
      <x:c r="F22" s="14"/>
      <x:c r="G22" s="14"/>
      <x:c r="H22" s="9"/>
      <x:c r="I22" s="3"/>
      <x:c r="J22" s="3" t="s">
        <x:v>263</x:v>
      </x:c>
    </x:row>
    <x:row r="24">
      <x:c r="B24" s="21" t="s">
        <x:v>66</x:v>
      </x:c>
      <x:c r="C24" s="13" t="n">
        <x:f>C10</x:f>
        <x:v>1228.2</x:v>
      </x:c>
      <x:c r="D24" s="13" t="n">
        <x:f>D10</x:f>
        <x:v>1345</x:v>
      </x:c>
      <x:c r="E24" s="13" t="n">
        <x:f>E10</x:f>
        <x:v>4867.8</x:v>
      </x:c>
      <x:c r="F24" s="13" t="n">
        <x:f>F10</x:f>
        <x:v>1339.6</x:v>
      </x:c>
      <x:c r="G24" s="13" t="n">
        <x:f>G10</x:f>
        <x:v>1411.9</x:v>
      </x:c>
      <x:c r="H24" s="15" t="n">
        <x:f>H10</x:f>
        <x:v>1439.798110958861</x:v>
      </x:c>
      <x:c r="J24" s="3" t="s">
        <x:v>264</x:v>
      </x:c>
    </x:row>
    <x:row r="25">
      <x:c r="B25" s="3" t="s">
        <x:v>265</x:v>
      </x:c>
      <x:c r="C25" s="14"/>
      <x:c r="D25" s="14"/>
      <x:c r="E25" s="14"/>
      <x:c r="F25" s="14"/>
      <x:c r="G25" s="14"/>
      <x:c r="H25" s="65" t="s">
        <x:v>266</x:v>
      </x:c>
    </x:row>
    <x:row r="26">
      <x:c r="B26" s="3" t="s">
        <x:v>267</x:v>
      </x:c>
      <x:c r="C26" s="14"/>
      <x:c r="D26" s="14"/>
      <x:c r="E26" s="14"/>
      <x:c r="F26" s="14"/>
      <x:c r="G26" s="14"/>
      <x:c r="H26" s="65" t="s">
        <x:v>266</x:v>
      </x:c>
    </x:row>
    <x:row r="27">
      <x:c r="B27" s="3" t="s">
        <x:v>268</x:v>
      </x:c>
      <x:c r="C27" s="14"/>
      <x:c r="D27" s="14"/>
      <x:c r="E27" s="14"/>
      <x:c r="F27" s="14"/>
      <x:c r="G27" s="14"/>
      <x:c r="H27" s="65" t="s">
        <x:v>266</x:v>
      </x:c>
    </x:row>
    <x:row r="28">
      <x:c r="B28" s="26" t="s">
        <x:v>269</x:v>
      </x:c>
      <x:c r="C28" s="26"/>
      <x:c r="D28" s="26"/>
      <x:c r="E28" s="26"/>
      <x:c r="F28" s="26"/>
      <x:c r="G28" s="26"/>
      <x:c r="H28" s="23" t="n">
        <x:f>H18</x:f>
        <x:v>0.1722831061381378</x:v>
      </x:c>
    </x:row>
    <x:row r="29">
      <x:c r="B29" s="21" t="s">
        <x:v>67</x:v>
      </x:c>
      <x:c r="C29" s="13" t="n">
        <x:f>C11</x:f>
        <x:v>315.8</x:v>
      </x:c>
      <x:c r="D29" s="13" t="n">
        <x:f>D11</x:f>
        <x:v>344.6</x:v>
      </x:c>
      <x:c r="E29" s="13" t="n">
        <x:f>E11</x:f>
        <x:v>1268.5</x:v>
      </x:c>
      <x:c r="F29" s="13" t="n">
        <x:f>F11</x:f>
        <x:v>335.7</x:v>
      </x:c>
      <x:c r="G29" s="13" t="n">
        <x:f>G11</x:f>
        <x:v>334.5</x:v>
      </x:c>
      <x:c r="H29" s="15" t="n">
        <x:f>H11</x:f>
        <x:v>341.1094752572696</x:v>
      </x:c>
    </x:row>
    <x:row r="30">
      <x:c r="B30" s="3" t="s">
        <x:v>265</x:v>
      </x:c>
      <x:c r="C30" s="14"/>
      <x:c r="D30" s="14"/>
      <x:c r="E30" s="14"/>
      <x:c r="F30" s="14"/>
      <x:c r="G30" s="14"/>
      <x:c r="H30" s="65" t="s">
        <x:v>266</x:v>
      </x:c>
    </x:row>
    <x:row r="31">
      <x:c r="B31" s="3" t="s">
        <x:v>267</x:v>
      </x:c>
      <x:c r="C31" s="14"/>
      <x:c r="D31" s="14"/>
      <x:c r="E31" s="14"/>
      <x:c r="F31" s="14"/>
      <x:c r="G31" s="14"/>
      <x:c r="H31" s="65" t="s">
        <x:v>266</x:v>
      </x:c>
    </x:row>
    <x:row r="32">
      <x:c r="B32" s="3" t="s">
        <x:v>268</x:v>
      </x:c>
      <x:c r="C32" s="14"/>
      <x:c r="D32" s="14"/>
      <x:c r="E32" s="14"/>
      <x:c r="F32" s="14"/>
      <x:c r="G32" s="14"/>
      <x:c r="H32" s="65" t="s">
        <x:v>266</x:v>
      </x:c>
    </x:row>
    <x:row r="33">
      <x:c r="B33" s="26" t="s">
        <x:v>269</x:v>
      </x:c>
      <x:c r="C33" s="26"/>
      <x:c r="D33" s="26"/>
      <x:c r="E33" s="26"/>
      <x:c r="F33" s="26"/>
      <x:c r="G33" s="26"/>
      <x:c r="H33" s="23" t="n">
        <x:f>H19</x:f>
        <x:v>0.0801440001813476</x:v>
      </x:c>
    </x:row>
    <x:row r="34">
      <x:c r="B34" s="21" t="s">
        <x:v>68</x:v>
      </x:c>
      <x:c r="C34" s="13" t="n">
        <x:f>C12</x:f>
        <x:v>180.9</x:v>
      </x:c>
      <x:c r="D34" s="13" t="n">
        <x:f>D12</x:f>
        <x:v>160.8</x:v>
      </x:c>
      <x:c r="E34" s="13" t="n">
        <x:f>E12</x:f>
        <x:v>704</x:v>
      </x:c>
      <x:c r="F34" s="13" t="n">
        <x:f>F12</x:f>
        <x:v>198.6</x:v>
      </x:c>
      <x:c r="G34" s="13" t="n">
        <x:f>G12</x:f>
        <x:v>190.2</x:v>
      </x:c>
      <x:c r="H34" s="15" t="n">
        <x:f>H12</x:f>
        <x:v>193.958212836869</x:v>
      </x:c>
    </x:row>
    <x:row r="35">
      <x:c r="B35" s="3" t="s">
        <x:v>265</x:v>
      </x:c>
      <x:c r="C35" s="14"/>
      <x:c r="D35" s="14"/>
      <x:c r="E35" s="14"/>
      <x:c r="F35" s="14"/>
      <x:c r="G35" s="14"/>
      <x:c r="H35" s="65" t="s">
        <x:v>266</x:v>
      </x:c>
    </x:row>
    <x:row r="36">
      <x:c r="B36" s="3" t="s">
        <x:v>267</x:v>
      </x:c>
      <x:c r="C36" s="14"/>
      <x:c r="D36" s="14"/>
      <x:c r="E36" s="14"/>
      <x:c r="F36" s="14"/>
      <x:c r="G36" s="14"/>
      <x:c r="H36" s="65" t="s">
        <x:v>266</x:v>
      </x:c>
    </x:row>
    <x:row r="37">
      <x:c r="B37" s="3" t="s">
        <x:v>268</x:v>
      </x:c>
      <x:c r="C37" s="14"/>
      <x:c r="D37" s="14"/>
      <x:c r="E37" s="14"/>
      <x:c r="F37" s="14"/>
      <x:c r="G37" s="14"/>
      <x:c r="H37" s="65" t="s">
        <x:v>266</x:v>
      </x:c>
    </x:row>
    <x:row r="38">
      <x:c r="B38" s="26" t="s">
        <x:v>269</x:v>
      </x:c>
      <x:c r="C38" s="26"/>
      <x:c r="D38" s="26"/>
      <x:c r="E38" s="26"/>
      <x:c r="F38" s="26"/>
      <x:c r="G38" s="26"/>
      <x:c r="H38" s="23" t="n">
        <x:f>H20</x:f>
        <x:v>0.07218470335472071</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270</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t="s">
        <x:v>271</x:v>
      </x:c>
      <x:c r="C10" s="8" t="n">
        <x:f>Inputs!C32</x:f>
        <x:v>268.6</x:v>
      </x:c>
      <x:c r="D10" s="8" t="n">
        <x:f>Inputs!D32</x:f>
        <x:v>268.7</x:v>
      </x:c>
      <x:c r="E10" s="8" t="n">
        <x:f>Inputs!E32</x:f>
        <x:v>268.5</x:v>
      </x:c>
      <x:c r="F10" s="8" t="n">
        <x:f>Inputs!F32</x:f>
        <x:v>268.8</x:v>
      </x:c>
      <x:c r="G10" s="8" t="n">
        <x:f>Inputs!G32</x:f>
        <x:v>269.2</x:v>
      </x:c>
      <x:c r="H10" s="9" t="n">
        <x:f>G10+H20</x:f>
        <x:v>269</x:v>
      </x:c>
      <x:c r="I10" s="3"/>
      <x:c r="J10" s="3"/>
    </x:row>
    <x:row r="11">
      <x:c r="B11" s="3" t="s">
        <x:v>272</x:v>
      </x:c>
      <x:c r="C11" s="8" t="n">
        <x:f>Inputs!C33-C10</x:f>
        <x:v>0.6999999999999886</x:v>
      </x:c>
      <x:c r="D11" s="8" t="n">
        <x:f>Inputs!D33-D10</x:f>
        <x:v>0.5</x:v>
      </x:c>
      <x:c r="E11" s="8" t="n">
        <x:f>Inputs!E33-E10</x:f>
        <x:v>0.6999999999999886</x:v>
      </x:c>
      <x:c r="F11" s="8" t="n">
        <x:f>Inputs!F33-F10</x:f>
        <x:v>0.5999999999999659</x:v>
      </x:c>
      <x:c r="G11" s="8" t="n">
        <x:f>Inputs!G33-G10</x:f>
        <x:v>0</x:v>
      </x:c>
      <x:c r="H11" s="22">
        <x:v>0.6</x:v>
      </x:c>
      <x:c r="I11" s="3"/>
      <x:c r="J11" s="3"/>
    </x:row>
    <x:row r="12">
      <x:c r="B12" s="21" t="s">
        <x:v>273</x:v>
      </x:c>
      <x:c r="C12" s="13" t="n">
        <x:f>SUM(C10:C11)</x:f>
        <x:v>269.3</x:v>
      </x:c>
      <x:c r="D12" s="13" t="n">
        <x:f>SUM(D10:D11)</x:f>
        <x:v>269.2</x:v>
      </x:c>
      <x:c r="E12" s="13" t="n">
        <x:f>SUM(E10:E11)</x:f>
        <x:v>269.2</x:v>
      </x:c>
      <x:c r="F12" s="13" t="n">
        <x:f>SUM(F10:F11)</x:f>
        <x:v>269.4</x:v>
      </x:c>
      <x:c r="G12" s="13" t="n">
        <x:f>SUM(G10:G11)</x:f>
        <x:v>269.2</x:v>
      </x:c>
      <x:c r="H12" s="15" t="n">
        <x:f>SUM(H10:H11)</x:f>
        <x:v>269.6</x:v>
      </x:c>
      <x:c r="I12" s="3"/>
      <x:c r="J12" s="3"/>
    </x:row>
    <x:row r="13">
      <x:c r="B13" s="3" t="s">
        <x:v>274</x:v>
      </x:c>
      <x:c r="C13" s="8" t="n">
        <x:f>Inputs!C68</x:f>
        <x:v>-2.6999999999999993</x:v>
      </x:c>
      <x:c r="D13" s="8" t="n">
        <x:f>Inputs!D68</x:f>
        <x:v>-5.599999999999998</x:v>
      </x:c>
      <x:c r="E13" s="8" t="n">
        <x:f>Inputs!E68</x:f>
        <x:v>-34.8</x:v>
      </x:c>
      <x:c r="F13" s="8" t="n">
        <x:f>Inputs!F68</x:f>
        <x:v>-10.9</x:v>
      </x:c>
      <x:c r="G13" s="8" t="n">
        <x:f>Inputs!G68</x:f>
        <x:v>0</x:v>
      </x:c>
      <x:c r="H13" s="22">
        <x:v>-10</x:v>
      </x:c>
      <x:c r="I13" s="3"/>
      <x:c r="J13" s="3"/>
    </x:row>
    <x:row r="14">
      <x:c r="B14" s="3" t="s">
        <x:v>275</x:v>
      </x:c>
      <x:c r="C14" s="8" t="n">
        <x:f>Inputs!C66</x:f>
        <x:v>1.799999999999999</x:v>
      </x:c>
      <x:c r="D14" s="8" t="n">
        <x:f>Inputs!D66</x:f>
        <x:v>5.799999999999999</x:v>
      </x:c>
      <x:c r="E14" s="8" t="n">
        <x:f>Inputs!E66</x:f>
        <x:v>20.9</x:v>
      </x:c>
      <x:c r="F14" s="8" t="n">
        <x:f>Inputs!F66</x:f>
        <x:v>12.6</x:v>
      </x:c>
      <x:c r="G14" s="8" t="n">
        <x:f>Inputs!G66</x:f>
        <x:v>1</x:v>
      </x:c>
      <x:c r="H14" s="22">
        <x:v>3</x:v>
      </x:c>
      <x:c r="I14" s="3"/>
      <x:c r="J14" s="3"/>
    </x:row>
    <x:row r="15">
      <x:c r="B15" s="21" t="s">
        <x:v>276</x:v>
      </x:c>
      <x:c r="C15" s="13" t="n">
        <x:f>C12</x:f>
        <x:v>269.3</x:v>
      </x:c>
      <x:c r="D15" s="13" t="n">
        <x:f>D12</x:f>
        <x:v>269.2</x:v>
      </x:c>
      <x:c r="E15" s="13" t="n">
        <x:f>E12</x:f>
        <x:v>269.2</x:v>
      </x:c>
      <x:c r="F15" s="13" t="n">
        <x:f>F12</x:f>
        <x:v>269.4</x:v>
      </x:c>
      <x:c r="G15" s="13" t="n">
        <x:f>G12</x:f>
        <x:v>269.2</x:v>
      </x:c>
      <x:c r="H15" s="15" t="n">
        <x:f>H12</x:f>
        <x:v>269.6</x:v>
      </x:c>
      <x:c r="I15" s="3"/>
      <x:c r="J15" s="3"/>
    </x:row>
    <x:row r="16">
      <x:c r="B16" s="31" t="s">
        <x:v>277</x:v>
      </x:c>
      <x:c r="C16" s="26"/>
      <x:c r="D16" s="26"/>
      <x:c r="E16" s="26"/>
      <x:c r="F16" s="26"/>
      <x:c r="G16" s="26"/>
      <x:c r="H16" s="23" t="n">
        <x:f>IFERROR(H10/C10-1,0)</x:f>
        <x:v>0.0014892032762470198</x:v>
      </x:c>
      <x:c r="I16" s="3"/>
      <x:c r="J16" s="3"/>
    </x:row>
    <x:row r="17">
      <x:c r="B17" s="31" t="s">
        <x:v>278</x:v>
      </x:c>
      <x:c r="C17" s="26"/>
      <x:c r="D17" s="26"/>
      <x:c r="E17" s="26"/>
      <x:c r="F17" s="26"/>
      <x:c r="G17" s="26"/>
      <x:c r="H17" s="23" t="n">
        <x:f>IFERROR(H12/C12-1,0)</x:f>
        <x:v>0.0011139992573339086</x:v>
      </x:c>
      <x:c r="I17" s="3"/>
      <x:c r="J17" s="3"/>
    </x:row>
    <x:row r="18" ht="23.25">
      <x:c r="B18" s="5" t="s">
        <x:v>279</x:v>
      </x:c>
      <x:c r="C18" s="14"/>
      <x:c r="D18" s="14" t="n">
        <x:f>D10-C10</x:f>
        <x:v>0.0999999999999659</x:v>
      </x:c>
      <x:c r="E18" s="14"/>
      <x:c r="F18" s="14" t="n">
        <x:f>F10-D10</x:f>
        <x:v>0.10000000000002274</x:v>
      </x:c>
      <x:c r="G18" s="14" t="n">
        <x:f>G10-F10</x:f>
        <x:v>0.39999999999997726</x:v>
      </x:c>
      <x:c r="H18" s="9" t="n">
        <x:f>H10-G10</x:f>
        <x:v>-0.19999999999998863</x:v>
      </x:c>
      <x:c r="I18" s="3"/>
      <x:c r="J18" s="3"/>
    </x:row>
    <x:row r="19" ht="23.25">
      <x:c r="B19" s="5" t="s">
        <x:v>280</x:v>
      </x:c>
      <x:c r="C19" s="14"/>
      <x:c r="D19" s="14" t="n">
        <x:f>D12-C12</x:f>
        <x:v>-0.10000000000002274</x:v>
      </x:c>
      <x:c r="E19" s="14"/>
      <x:c r="F19" s="14" t="n">
        <x:f>F12-D12</x:f>
        <x:v>0.19999999999998863</x:v>
      </x:c>
      <x:c r="G19" s="14" t="n">
        <x:f>G12-F12</x:f>
        <x:v>-0.19999999999998863</x:v>
      </x:c>
      <x:c r="H19" s="9" t="n">
        <x:f>H12-G12</x:f>
        <x:v>0.4000000000000341</x:v>
      </x:c>
      <x:c r="I19" s="3"/>
      <x:c r="J19" s="3"/>
    </x:row>
    <x:row r="20">
      <x:c r="B20" s="3" t="s">
        <x:v>281</x:v>
      </x:c>
      <x:c r="C20" s="14"/>
      <x:c r="D20" s="14"/>
      <x:c r="E20" s="14"/>
      <x:c r="F20" s="14"/>
      <x:c r="G20" s="14"/>
      <x:c r="H20" s="22">
        <x:v>-0.2</x:v>
      </x:c>
      <x:c r="I20" s="3"/>
      <x:c r="J20" s="3"/>
    </x:row>
    <x:row r="21">
      <x:c r="B21" s="3" t="s">
        <x:v>282</x:v>
      </x:c>
      <x:c r="C21" s="14"/>
      <x:c r="D21" s="14"/>
      <x:c r="E21" s="14"/>
      <x:c r="F21" s="14"/>
      <x:c r="G21" s="14"/>
      <x:c r="H21" s="9"/>
      <x:c r="I21" s="3"/>
      <x:c r="J21" s="3"/>
    </x:row>
    <x:row r="22">
      <x:c r="B22" s="3" t="s">
        <x:v>283</x:v>
      </x:c>
      <x:c r="C22" s="14"/>
      <x:c r="D22" s="14"/>
      <x:c r="E22" s="14"/>
      <x:c r="F22" s="14"/>
      <x:c r="G22" s="14"/>
      <x:c r="H22" s="9"/>
      <x:c r="I22" s="3"/>
      <x:c r="J22" s="3" t="s">
        <x:v>284</x:v>
      </x:c>
    </x:row>
    <x:row r="23">
      <x:c r="B23" s="3" t="s">
        <x:v>285</x:v>
      </x:c>
      <x:c r="C23" s="14"/>
      <x:c r="D23" s="14"/>
      <x:c r="E23" s="14"/>
      <x:c r="F23" s="14"/>
      <x:c r="G23" s="14"/>
      <x:c r="H23" s="9"/>
      <x:c r="I23" s="3"/>
      <x:c r="J23" s="3" t="s">
        <x:v>286</x:v>
      </x:c>
    </x:row>
  </x:sheetData>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s>
  <x:sheetData>
    <x:row r="2">
      <x:c r="B2" s="3" t="s">
        <x:v>0</x:v>
      </x:c>
      <x:c r="C2" s="3"/>
      <x:c r="D2" s="3"/>
      <x:c r="E2" s="3"/>
      <x:c r="F2" s="3"/>
      <x:c r="G2" s="3"/>
      <x:c r="H2" s="3"/>
      <x:c r="I2" s="3"/>
      <x:c r="J2" s="3"/>
    </x:row>
    <x:row r="3">
      <x:c r="B3" s="37" t="s">
        <x:v>287</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2" t="s">
        <x:v>288</x:v>
      </x:c>
      <x:c r="C10" s="2" t="s">
        <x:v>3</x:v>
      </x:c>
      <x:c r="D10" s="2" t="s">
        <x:v>289</x:v>
      </x:c>
      <x:c r="E10" s="62" t="s">
        <x:v>290</x:v>
      </x:c>
      <x:c r="F10" s="62" t="s">
        <x:v>291</x:v>
      </x:c>
      <x:c r="G10" s="62" t="s">
        <x:v>292</x:v>
      </x:c>
      <x:c r="H10" s="62" t="s">
        <x:v>293</x:v>
      </x:c>
      <x:c r="I10" s="2" t="s">
        <x:v>294</x:v>
      </x:c>
      <x:c r="J10" s="3"/>
    </x:row>
    <x:row r="11" ht="23.25">
      <x:c r="B11" s="63">
        <x:v>46044</x:v>
      </x:c>
      <x:c r="C11" s="3" t="s">
        <x:v>295</x:v>
      </x:c>
      <x:c r="D11" s="5" t="s">
        <x:v>296</x:v>
      </x:c>
      <x:c r="E11" s="6">
        <x:v>0.13</x:v>
      </x:c>
      <x:c r="F11" s="6">
        <x:v>0.17</x:v>
      </x:c>
      <x:c r="G11" s="16" t="n">
        <x:f>AVERAGE(E11:F11)</x:f>
        <x:v>0.15000000000000002</x:v>
      </x:c>
      <x:c r="H11" s="3"/>
      <x:c r="I11" s="3"/>
      <x:c r="J11" s="3" t="s">
        <x:v>297</x:v>
      </x:c>
    </x:row>
    <x:row r="12" ht="23.25">
      <x:c r="B12" s="63">
        <x:v>46198</x:v>
      </x:c>
      <x:c r="C12" s="3" t="s">
        <x:v>295</x:v>
      </x:c>
      <x:c r="D12" s="5" t="s">
        <x:v>296</x:v>
      </x:c>
      <x:c r="E12" s="6">
        <x:v>0.13</x:v>
      </x:c>
      <x:c r="F12" s="6">
        <x:v>0.17</x:v>
      </x:c>
      <x:c r="G12" s="16" t="n">
        <x:f>AVERAGE(E12:F12)</x:f>
        <x:v>0.15000000000000002</x:v>
      </x:c>
      <x:c r="H12" s="3"/>
      <x:c r="I12" s="3"/>
      <x:c r="J12" s="3" t="s">
        <x:v>298</x:v>
      </x:c>
    </x:row>
    <x:row r="13" ht="23.25">
      <x:c r="B13" s="63">
        <x:v>46198</x:v>
      </x:c>
      <x:c r="C13" s="3" t="s">
        <x:v>295</x:v>
      </x:c>
      <x:c r="D13" s="5" t="s">
        <x:v>299</x:v>
      </x:c>
      <x:c r="E13" s="6">
        <x:v>0.12</x:v>
      </x:c>
      <x:c r="F13" s="6">
        <x:v>0.16</x:v>
      </x:c>
      <x:c r="G13" s="16" t="n">
        <x:f>AVERAGE(E13:F13)</x:f>
        <x:v>0.14</x:v>
      </x:c>
      <x:c r="H13" s="3"/>
      <x:c r="I13" s="3"/>
      <x:c r="J13" s="3" t="s">
        <x:v>300</x:v>
      </x:c>
    </x:row>
    <x:row r="14" ht="23.25">
      <x:c r="B14" s="63">
        <x:v>46198</x:v>
      </x:c>
      <x:c r="C14" s="3" t="s">
        <x:v>295</x:v>
      </x:c>
      <x:c r="D14" s="5" t="s">
        <x:v>301</x:v>
      </x:c>
      <x:c r="E14" s="6">
        <x:v>0.01</x:v>
      </x:c>
      <x:c r="F14" s="6">
        <x:v>0.03</x:v>
      </x:c>
      <x:c r="G14" s="16" t="n">
        <x:f>AVERAGE(E14:F14)</x:f>
        <x:v>0.02</x:v>
      </x:c>
      <x:c r="H14" s="3"/>
      <x:c r="I14" s="3"/>
      <x:c r="J14" s="3"/>
    </x:row>
    <x:row r="15" ht="23.25">
      <x:c r="B15" s="63">
        <x:v>46198</x:v>
      </x:c>
      <x:c r="C15" s="3" t="s">
        <x:v>295</x:v>
      </x:c>
      <x:c r="D15" s="5" t="s">
        <x:v>302</x:v>
      </x:c>
      <x:c r="E15" s="6">
        <x:v>0.11</x:v>
      </x:c>
      <x:c r="F15" s="6">
        <x:v>0.13</x:v>
      </x:c>
      <x:c r="G15" s="16" t="n">
        <x:f>AVERAGE(E15:F15)</x:f>
        <x:v>0.12</x:v>
      </x:c>
      <x:c r="H15" s="3"/>
      <x:c r="I15" s="3"/>
      <x:c r="J15" s="3"/>
    </x:row>
    <x:row r="16" ht="23.25">
      <x:c r="B16" s="63">
        <x:v>46198</x:v>
      </x:c>
      <x:c r="C16" s="3" t="s">
        <x:v>295</x:v>
      </x:c>
      <x:c r="D16" s="5" t="s">
        <x:v>303</x:v>
      </x:c>
      <x:c r="E16" s="6">
        <x:v>0.16</x:v>
      </x:c>
      <x:c r="F16" s="6">
        <x:v>0.2</x:v>
      </x:c>
      <x:c r="G16" s="16" t="n">
        <x:f>AVERAGE(E16:F16)</x:f>
        <x:v>0.18</x:v>
      </x:c>
      <x:c r="H16" s="3"/>
      <x:c r="I16" s="3"/>
      <x:c r="J16" s="3"/>
    </x:row>
    <x:row r="17" ht="23.25">
      <x:c r="B17" s="63">
        <x:v>46198</x:v>
      </x:c>
      <x:c r="C17" s="3" t="s">
        <x:v>295</x:v>
      </x:c>
      <x:c r="D17" s="5" t="s">
        <x:v>304</x:v>
      </x:c>
      <x:c r="E17" s="17">
        <x:v>3.05</x:v>
      </x:c>
      <x:c r="F17" s="17">
        <x:v>3.13</x:v>
      </x:c>
      <x:c r="G17" s="11" t="n">
        <x:f>AVERAGE(E17:F17)</x:f>
        <x:v>3.09</x:v>
      </x:c>
      <x:c r="H17" s="11"/>
      <x:c r="I17" s="3"/>
      <x:c r="J17" s="3"/>
    </x:row>
    <x:row r="18" ht="23.25">
      <x:c r="B18" s="63">
        <x:v>46198</x:v>
      </x:c>
      <x:c r="C18" s="3" t="s">
        <x:v>295</x:v>
      </x:c>
      <x:c r="D18" s="5" t="s">
        <x:v>305</x:v>
      </x:c>
      <x:c r="E18" s="7">
        <x:v>100</x:v>
      </x:c>
      <x:c r="F18" s="7">
        <x:v>120</x:v>
      </x:c>
      <x:c r="G18" s="3" t="n">
        <x:f>AVERAGE(E18:F18)</x:f>
        <x:v>110</x:v>
      </x:c>
      <x:c r="H18" s="3"/>
      <x:c r="I18" s="3"/>
      <x:c r="J18" s="3"/>
    </x:row>
    <x:row r="19" ht="23.25">
      <x:c r="B19" s="63">
        <x:v>46198</x:v>
      </x:c>
      <x:c r="C19" s="3" t="s">
        <x:v>295</x:v>
      </x:c>
      <x:c r="D19" s="5" t="s">
        <x:v>306</x:v>
      </x:c>
      <x:c r="E19" s="6">
        <x:v>0.24</x:v>
      </x:c>
      <x:c r="F19" s="6">
        <x:v>0.24</x:v>
      </x:c>
      <x:c r="G19" s="16" t="n">
        <x:f>AVERAGE(E19:F19)</x:f>
        <x:v>0.24</x:v>
      </x:c>
      <x:c r="H19" s="3"/>
      <x:c r="I19" s="3"/>
      <x:c r="J19" s="3"/>
    </x:row>
    <x:row r="20" ht="23.25">
      <x:c r="B20" s="63">
        <x:v>45937</x:v>
      </x:c>
      <x:c r="C20" s="3" t="s">
        <x:v>307</x:v>
      </x:c>
      <x:c r="D20" s="5" t="s">
        <x:v>308</x:v>
      </x:c>
      <x:c r="E20" s="17">
        <x:v>3</x:v>
      </x:c>
      <x:c r="F20" s="17">
        <x:v>3.05</x:v>
      </x:c>
      <x:c r="G20" s="11" t="n">
        <x:f>AVERAGE(E20:F20)</x:f>
        <x:v>3.025</x:v>
      </x:c>
      <x:c r="H20" s="4" t="n">
        <x:f>'Income Statement'!E34</x:f>
        <x:v>2.9981426448737</x:v>
      </x:c>
      <x:c r="I20" s="3" t="str">
        <x:f>IF(H20&gt;G20,"Beat",IF(H20&lt;G20,"Miss","In-line"))</x:f>
        <x:v>Miss</x:v>
      </x:c>
      <x:c r="J20" s="3"/>
    </x:row>
  </x:sheetData>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65" hidden="0" customWidth="1"/>
    <x:col min="3" max="8" width="12" customWidth="1"/>
    <x:col min="9" max="9" width="3" customWidth="1"/>
    <x:col min="10" max="10" width="55" customWidth="1"/>
  </x:cols>
  <x:sheetData>
    <x:row r="2">
      <x:c r="B2" s="3" t="s">
        <x:v>0</x:v>
      </x:c>
      <x:c r="C2" s="3"/>
      <x:c r="D2" s="3"/>
      <x:c r="E2" s="3"/>
      <x:c r="F2" s="3"/>
      <x:c r="G2" s="3"/>
      <x:c r="H2" s="3"/>
      <x:c r="I2" s="3"/>
      <x:c r="J2" s="3"/>
    </x:row>
    <x:row r="3">
      <x:c r="B3" s="37" t="s">
        <x:v>309</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2" t="s">
        <x:v>310</x:v>
      </x:c>
      <x:c r="C10" s="62" t="s">
        <x:v>311</x:v>
      </x:c>
      <x:c r="D10" s="2" t="s">
        <x:v>312</x:v>
      </x:c>
      <x:c r="E10" s="2" t="s">
        <x:v>313</x:v>
      </x:c>
      <x:c r="F10" s="2"/>
      <x:c r="G10" s="2"/>
      <x:c r="H10" s="2"/>
      <x:c r="I10" s="2"/>
      <x:c r="J10" s="2" t="s">
        <x:v>314</x:v>
      </x:c>
    </x:row>
    <x:row r="11">
      <x:c r="B11" s="3" t="s">
        <x:v>315</x:v>
      </x:c>
      <x:c r="C11" s="34">
        <x:v>46289</x:v>
      </x:c>
      <x:c r="D11" s="3" t="s">
        <x:v>316</x:v>
      </x:c>
      <x:c r="E11" s="3" t="s">
        <x:v>317</x:v>
      </x:c>
      <x:c r="F11" s="3"/>
      <x:c r="G11" s="3"/>
      <x:c r="H11" s="3"/>
      <x:c r="I11" s="3"/>
      <x:c r="J11" s="3" t="s">
        <x:v>318</x:v>
      </x:c>
    </x:row>
    <x:row r="12">
      <x:c r="B12" s="3" t="s">
        <x:v>319</x:v>
      </x:c>
      <x:c r="C12" s="34">
        <x:v>46289</x:v>
      </x:c>
      <x:c r="D12" s="3" t="s">
        <x:v>316</x:v>
      </x:c>
      <x:c r="E12" s="3" t="s">
        <x:v>320</x:v>
      </x:c>
      <x:c r="F12" s="3"/>
      <x:c r="G12" s="3"/>
      <x:c r="H12" s="3"/>
      <x:c r="I12" s="3"/>
      <x:c r="J12" s="3" t="s">
        <x:v>321</x:v>
      </x:c>
    </x:row>
    <x:row r="13">
      <x:c r="B13" s="3" t="s">
        <x:v>322</x:v>
      </x:c>
      <x:c r="C13" s="34">
        <x:v>45937</x:v>
      </x:c>
      <x:c r="D13" s="3" t="s">
        <x:v>323</x:v>
      </x:c>
      <x:c r="E13" s="3" t="s">
        <x:v>324</x:v>
      </x:c>
      <x:c r="F13" s="3"/>
      <x:c r="G13" s="3"/>
      <x:c r="H13" s="3"/>
      <x:c r="I13" s="3"/>
      <x:c r="J13" s="3" t="s">
        <x:v>325</x:v>
      </x:c>
    </x:row>
    <x:row r="14">
      <x:c r="B14" s="3" t="s">
        <x:v>326</x:v>
      </x:c>
      <x:c r="C14" s="34">
        <x:v>46044</x:v>
      </x:c>
      <x:c r="D14" s="3" t="s">
        <x:v>327</x:v>
      </x:c>
      <x:c r="E14" s="3" t="s">
        <x:v>328</x:v>
      </x:c>
      <x:c r="F14" s="3"/>
      <x:c r="G14" s="3"/>
      <x:c r="H14" s="3"/>
      <x:c r="I14" s="3"/>
      <x:c r="J14" s="3" t="s">
        <x:v>329</x:v>
      </x:c>
    </x:row>
    <x:row r="15">
      <x:c r="B15" s="3" t="s">
        <x:v>330</x:v>
      </x:c>
      <x:c r="C15" s="34">
        <x:v>46044</x:v>
      </x:c>
      <x:c r="D15" s="3" t="s">
        <x:v>331</x:v>
      </x:c>
      <x:c r="E15" s="3" t="s">
        <x:v>332</x:v>
      </x:c>
      <x:c r="F15" s="3"/>
      <x:c r="G15" s="3"/>
      <x:c r="H15" s="3"/>
      <x:c r="I15" s="3"/>
      <x:c r="J15" s="3" t="s">
        <x:v>333</x:v>
      </x:c>
    </x:row>
    <x:row r="16">
      <x:c r="B16" s="3" t="s">
        <x:v>334</x:v>
      </x:c>
      <x:c r="C16" s="34">
        <x:v>46112</x:v>
      </x:c>
      <x:c r="D16" s="3" t="s">
        <x:v>323</x:v>
      </x:c>
      <x:c r="E16" s="3" t="s">
        <x:v>335</x:v>
      </x:c>
      <x:c r="F16" s="3"/>
      <x:c r="G16" s="3"/>
      <x:c r="H16" s="3"/>
      <x:c r="I16" s="3"/>
      <x:c r="J16" s="3" t="s">
        <x:v>336</x:v>
      </x:c>
    </x:row>
    <x:row r="17">
      <x:c r="B17" s="3" t="s">
        <x:v>337</x:v>
      </x:c>
      <x:c r="C17" s="34">
        <x:v>46198</x:v>
      </x:c>
      <x:c r="D17" s="3" t="s">
        <x:v>323</x:v>
      </x:c>
      <x:c r="E17" s="3" t="s">
        <x:v>338</x:v>
      </x:c>
      <x:c r="F17" s="3"/>
      <x:c r="G17" s="3"/>
      <x:c r="H17" s="3"/>
      <x:c r="I17" s="3"/>
      <x:c r="J17" s="3" t="s">
        <x:v>339</x:v>
      </x:c>
    </x:row>
    <x:row r="18">
      <x:c r="B18" s="3" t="s">
        <x:v>340</x:v>
      </x:c>
      <x:c r="C18" s="34">
        <x:v>46198</x:v>
      </x:c>
      <x:c r="D18" s="3" t="s">
        <x:v>341</x:v>
      </x:c>
      <x:c r="E18" s="3" t="s">
        <x:v>342</x:v>
      </x:c>
      <x:c r="F18" s="3"/>
      <x:c r="G18" s="3"/>
      <x:c r="H18" s="3"/>
      <x:c r="I18" s="3"/>
      <x:c r="J18" s="3" t="s">
        <x:v>343</x:v>
      </x:c>
    </x:row>
    <x:row r="19">
      <x:c r="B19" s="3" t="s">
        <x:v>344</x:v>
      </x:c>
      <x:c r="C19" s="34">
        <x:v>46274</x:v>
      </x:c>
      <x:c r="D19" s="3" t="s">
        <x:v>345</x:v>
      </x:c>
      <x:c r="E19" s="3" t="s">
        <x:v>346</x:v>
      </x:c>
      <x:c r="F19" s="3"/>
      <x:c r="G19" s="3"/>
      <x:c r="H19" s="3"/>
      <x:c r="I19" s="3"/>
      <x:c r="J19" s="3" t="s">
        <x:v>347</x:v>
      </x:c>
    </x:row>
    <x:row r="20">
      <x:c r="B20" s="3" t="s">
        <x:v>348</x:v>
      </x:c>
      <x:c r="C20" s="34">
        <x:v>46289</x:v>
      </x:c>
      <x:c r="D20" s="3" t="s">
        <x:v>349</x:v>
      </x:c>
      <x:c r="E20" s="3" t="s">
        <x:v>350</x:v>
      </x:c>
      <x:c r="F20" s="3"/>
      <x:c r="G20" s="3"/>
      <x:c r="H20" s="3"/>
      <x:c r="I20" s="3"/>
      <x:c r="J20" s="3" t="s">
        <x:v>351</x:v>
      </x:c>
    </x:row>
    <x:row r="21">
      <x:c r="B21" s="3" t="s">
        <x:v>352</x:v>
      </x:c>
      <x:c r="C21" s="34">
        <x:v>46293</x:v>
      </x:c>
      <x:c r="D21" s="3" t="s">
        <x:v>349</x:v>
      </x:c>
      <x:c r="E21" s="3" t="s">
        <x:v>353</x:v>
      </x:c>
      <x:c r="F21" s="3"/>
      <x:c r="G21" s="3"/>
      <x:c r="H21" s="3"/>
      <x:c r="I21" s="3"/>
      <x:c r="J21" s="3" t="s">
        <x:v>354</x:v>
      </x:c>
    </x:row>
    <x:row r="22">
      <x:c r="B22" s="3" t="s">
        <x:v>355</x:v>
      </x:c>
      <x:c r="C22" s="34">
        <x:v>46288</x:v>
      </x:c>
      <x:c r="D22" s="3" t="s">
        <x:v>356</x:v>
      </x:c>
      <x:c r="E22" s="3" t="s">
        <x:v>357</x:v>
      </x:c>
      <x:c r="F22" s="3"/>
      <x:c r="G22" s="3"/>
      <x:c r="H22" s="3"/>
      <x:c r="I22" s="3"/>
      <x:c r="J22" s="3" t="s">
        <x:v>358</x:v>
      </x:c>
    </x:row>
    <x:row r="23">
      <x:c r="B23" s="3" t="s">
        <x:v>359</x:v>
      </x:c>
      <x:c r="C23" s="34">
        <x:v>46290</x:v>
      </x:c>
      <x:c r="D23" s="3" t="s">
        <x:v>360</x:v>
      </x:c>
      <x:c r="E23" s="3" t="s">
        <x:v>361</x:v>
      </x:c>
      <x:c r="F23" s="3"/>
      <x:c r="G23" s="3"/>
      <x:c r="H23" s="3"/>
      <x:c r="I23" s="3"/>
      <x:c r="J23" s="3" t="s">
        <x:v>362</x:v>
      </x:c>
    </x:row>
    <x:row r="24">
      <x:c r="B24" s="3" t="s">
        <x:v>363</x:v>
      </x:c>
      <x:c r="C24" s="34">
        <x:v>46282</x:v>
      </x:c>
      <x:c r="D24" s="3" t="s">
        <x:v>364</x:v>
      </x:c>
      <x:c r="E24" s="3" t="s">
        <x:v>365</x:v>
      </x:c>
      <x:c r="F24" s="3"/>
      <x:c r="G24" s="3"/>
      <x:c r="H24" s="3"/>
      <x:c r="I24" s="3"/>
      <x:c r="J24" s="3" t="s">
        <x:v>366</x:v>
      </x:c>
    </x:row>
    <x:row r="25">
      <x:c r="B25" s="3" t="s">
        <x:v>367</x:v>
      </x:c>
      <x:c r="C25" s="34">
        <x:v>46265</x:v>
      </x:c>
      <x:c r="D25" s="3" t="s">
        <x:v>368</x:v>
      </x:c>
      <x:c r="E25" s="3" t="s">
        <x:v>369</x:v>
      </x:c>
      <x:c r="F25" s="3"/>
      <x:c r="G25" s="3"/>
      <x:c r="H25" s="3"/>
      <x:c r="I25" s="3"/>
      <x:c r="J25" s="3" t="s">
        <x:v>370</x:v>
      </x:c>
    </x:row>
    <x:row r="26">
      <x:c r="B26" s="3"/>
      <x:c r="C26" s="3"/>
      <x:c r="D26" s="3"/>
      <x:c r="E26" s="3"/>
      <x:c r="F26" s="3"/>
      <x:c r="G26" s="3"/>
      <x:c r="H26" s="3"/>
      <x:c r="I26" s="3"/>
      <x:c r="J26" s="3"/>
    </x:row>
    <x:row r="27">
      <x:c r="B27" s="3" t="s">
        <x:v>371</x:v>
      </x:c>
      <x:c r="C27" s="32" t="n">
        <x:f>Inputs!C147</x:f>
        <x:v>46289</x:v>
      </x:c>
      <x:c r="D27" s="3"/>
      <x:c r="E27" s="3"/>
      <x:c r="F27" s="3"/>
      <x:c r="G27" s="3"/>
      <x:c r="H27" s="3"/>
      <x:c r="I27" s="3"/>
      <x:c r="J27" s="3"/>
    </x:row>
    <x:row r="28">
      <x:c r="B28" s="3" t="s">
        <x:v>372</x:v>
      </x:c>
      <x:c r="C28" s="50" t="str">
        <x:f>Inputs!C149</x:f>
        <x:v>bc16b4344d6891c14c8a92b8a31cfd26074cd7998f598e4695813c192b93e2e3</x:v>
      </x:c>
      <x:c r="D28" s="3"/>
      <x:c r="E28" s="3"/>
      <x:c r="F28" s="3"/>
      <x:c r="G28" s="3"/>
      <x:c r="H28" s="3"/>
      <x:c r="I28" s="3"/>
      <x:c r="J28" s="3"/>
    </x:row>
    <x:row r="29">
      <x:c r="B29" s="3" t="s">
        <x:v>373</x:v>
      </x:c>
      <x:c r="C29" s="50" t="str">
        <x:f>Inputs!C148</x:f>
        <x:v>394cbd987a9e9580cfec1dbb586f7721f0d655c858f1ec6b6488d1fbc021d39b</x:v>
      </x:c>
      <x:c r="D29" s="3"/>
      <x:c r="E29" s="3"/>
      <x:c r="F29" s="3"/>
      <x:c r="G29" s="3"/>
      <x:c r="H29" s="3"/>
      <x:c r="I29" s="3"/>
      <x:c r="J29" s="3"/>
    </x:row>
    <x:row r="30">
      <x:c r="B30" s="3" t="s">
        <x:v>374</x:v>
      </x:c>
      <x:c r="C30" s="3" t="s">
        <x:v>23</x:v>
      </x:c>
      <x:c r="D30" s="3"/>
      <x:c r="E30" s="3"/>
      <x:c r="F30" s="3"/>
      <x:c r="G30" s="3"/>
      <x:c r="H30" s="3"/>
      <x:c r="I30" s="3"/>
      <x:c r="J30" s="3"/>
    </x:row>
    <x:row r="31" ht="23.25">
      <x:c r="B31" s="5" t="s">
        <x:v>375</x:v>
      </x:c>
      <x:c r="C31" s="49">
        <x:v>46173</x:v>
      </x:c>
      <x:c r="D31" s="3"/>
      <x:c r="E31" s="3"/>
      <x:c r="F31" s="3"/>
      <x:c r="G31" s="3"/>
      <x:c r="H31" s="3"/>
      <x:c r="I31" s="3"/>
      <x:c r="J31" s="3"/>
    </x:row>
    <x:row r="32">
      <x:c r="B32" s="3" t="s">
        <x:v>376</x:v>
      </x:c>
      <x:c r="C32" s="3" t="s">
        <x:v>377</x:v>
      </x:c>
      <x:c r="D32" s="3"/>
      <x:c r="E32" s="3"/>
      <x:c r="F32" s="3"/>
      <x:c r="G32" s="3"/>
      <x:c r="H32" s="3"/>
      <x:c r="I32" s="3"/>
      <x:c r="J32" s="3"/>
    </x:row>
    <x:row r="33">
      <x:c r="B33" s="3"/>
      <x:c r="C33" s="3"/>
      <x:c r="D33" s="3"/>
      <x:c r="E33" s="3"/>
      <x:c r="F33" s="3"/>
      <x:c r="G33" s="3"/>
      <x:c r="H33" s="3"/>
      <x:c r="I33" s="3"/>
      <x:c r="J33" s="3"/>
    </x:row>
    <x:row r="34" ht="23.25">
      <x:c r="B34" s="5" t="s">
        <x:v>378</x:v>
      </x:c>
      <x:c r="C34" s="3"/>
      <x:c r="D34" s="3"/>
      <x:c r="E34" s="3"/>
      <x:c r="F34" s="3"/>
      <x:c r="G34" s="3"/>
      <x:c r="H34" s="3"/>
      <x:c r="I34" s="3"/>
      <x:c r="J34" s="3" t="s">
        <x:v>379</x:v>
      </x:c>
    </x:row>
    <x:row r="35" ht="23.25">
      <x:c r="B35" s="5" t="s">
        <x:v>380</x:v>
      </x:c>
      <x:c r="C35" s="3"/>
      <x:c r="D35" s="3"/>
      <x:c r="E35" s="3"/>
      <x:c r="F35" s="3"/>
      <x:c r="G35" s="3"/>
      <x:c r="H35" s="3"/>
      <x:c r="I35" s="3"/>
      <x:c r="J35" s="3" t="s">
        <x:v>381</x:v>
      </x:c>
    </x:row>
    <x:row r="36" ht="33.75">
      <x:c r="B36" s="5" t="s">
        <x:v>382</x:v>
      </x:c>
      <x:c r="C36" s="3"/>
      <x:c r="D36" s="3"/>
      <x:c r="E36" s="3"/>
      <x:c r="F36" s="3"/>
      <x:c r="G36" s="3"/>
      <x:c r="H36" s="3"/>
      <x:c r="I36" s="3"/>
      <x:c r="J36" s="3" t="s">
        <x:v>383</x:v>
      </x:c>
    </x:row>
    <x:row r="37" ht="33.75">
      <x:c r="B37" s="5" t="s">
        <x:v>384</x:v>
      </x:c>
      <x:c r="C37" s="3"/>
      <x:c r="D37" s="3"/>
      <x:c r="E37" s="3"/>
      <x:c r="F37" s="3"/>
      <x:c r="G37" s="3"/>
      <x:c r="H37" s="3"/>
      <x:c r="I37" s="3"/>
      <x:c r="J37" s="3" t="s">
        <x:v>385</x:v>
      </x:c>
    </x:row>
    <x:row r="38" ht="24">
      <x:c r="B38" s="5" t="s">
        <x:v>386</x:v>
      </x:c>
      <x:c r="C38" s="3"/>
      <x:c r="D38" s="3"/>
      <x:c r="E38" s="3"/>
      <x:c r="F38" s="3"/>
      <x:c r="G38" s="3"/>
      <x:c r="H38" s="3"/>
      <x:c r="I38" s="3"/>
      <x:c r="J38" s="3" t="s">
        <x:v>387</x:v>
      </x:c>
    </x:row>
    <x:row r="39" ht="24">
      <x:c r="B39" s="5" t="s">
        <x:v>388</x:v>
      </x:c>
      <x:c r="C39" s="3"/>
      <x:c r="D39" s="3"/>
      <x:c r="E39" s="3"/>
      <x:c r="F39" s="3"/>
      <x:c r="G39" s="3"/>
      <x:c r="H39" s="3"/>
      <x:c r="I39" s="3"/>
      <x:c r="J39" s="3" t="s">
        <x:v>389</x:v>
      </x:c>
    </x:row>
    <x:row r="40" ht="24">
      <x:c r="B40" s="5" t="s">
        <x:v>390</x:v>
      </x:c>
      <x:c r="C40" s="3"/>
      <x:c r="D40" s="3"/>
      <x:c r="E40" s="3"/>
      <x:c r="F40" s="3"/>
      <x:c r="G40" s="3"/>
      <x:c r="H40" s="3"/>
      <x:c r="I40" s="3"/>
      <x:c r="J40" s="3" t="s">
        <x:v>391</x:v>
      </x:c>
    </x:row>
    <x:row r="41" ht="24">
      <x:c r="B41" s="5" t="s">
        <x:v>392</x:v>
      </x:c>
      <x:c r="C41" s="3"/>
      <x:c r="D41" s="3"/>
      <x:c r="E41" s="3"/>
      <x:c r="F41" s="3"/>
      <x:c r="G41" s="3"/>
      <x:c r="H41" s="3"/>
      <x:c r="I41" s="3"/>
      <x:c r="J41" s="3" t="s">
        <x:v>393</x:v>
      </x:c>
    </x:row>
    <x:row r="44" ht="48" customHeight="1">
      <x:c r="B44" s="66" t="str">
        <x:v>Review limitations and retained assumptions</x:v>
      </x:c>
    </x:row>
    <x:row r="45" ht="48" customHeight="1">
      <x:c r="B45" s="66" t="str">
        <x:v>F01: Null-to-zero: gross-margin bps change computed against blank 3Q25/4Q25 segment margins. Return 'Unavailable' when either margin is blank, consistent with the Geo convention and J66/J67.</x:v>
      </x:c>
    </x:row>
    <x:row r="46" ht="48" customHeight="1">
      <x:c r="B46" s="66" t="str">
        <x:v>F02: Consolidated organic growth mixes multiplicative formula with additive contribution shares. Compute organic growth on the same numerator/denominator basis as rows 24/25. The H23 patch is fully determined. For historical columns, show organic from segment rows 17 and treat any residual separately (see F06).</x:v>
      </x:c>
    </x:row>
    <x:row r="47" ht="48" customHeight="1">
      <x:c r="B47" s="66" t="str">
        <x:v>F03: Forecast BS/CF not integrated; prepaid plug absorbs all mismatches. Keep the plug but label H32 as 'balanced by plug'. Remove H32 from the Cover PASS criteria or add a plug-size flag. Post the LTD change to CF financing and include NCI income in the equity rollforward. Ideally derive CFO from NI, D&amp;A and working capital rather than consensus. No EPS inputs are affected.</x:v>
      </x:c>
    </x:row>
    <x:row r="48" ht="48" customHeight="1">
      <x:c r="B48" s="66" t="str">
        <x:v>F04: Tautological checks presented as validation in overall PASS. Replace these with independent checks, for example:
- IS C28:G28 vs Inputs row 23 less row 24.
- IS C33:G33 vs Inputs row 25.
- CF C24:G24 vs Inputs row 34.
Label the forecast-column checks 'by construction'.</x:v>
      </x:c>
    </x:row>
    <x:row r="49" ht="48" customHeight="1">
      <x:c r="B49" s="66" t="str">
        <x:v>F05: Historical investing/financing subtotals do not foot to displayed lines. Populate row 15 from Inputs rows 65, 77 and 79 and add taxes withheld from row 67. Show acquisitions and other investing from source. Leave the 2Q26 −59.4 financing residual and the 1Q26 investing split as source items; do not force them to zero.</x:v>
      </x:c>
    </x:row>
    <x:row r="50" ht="48" customHeight="1">
      <x:c r="B50" s="66" t="str">
        <x:v>F06: Historical segment dollar bridge does not reconcile to reported segment sales. Add a 'rounding/unexplained' residual row for historical columns, or note that the bridge is approximate (J37 partially does). The forecast column is internally consistent.</x:v>
      </x:c>
    </x:row>
    <x:row r="51" ht="48" customHeight="1">
      <x:c r="B51" s="66" t="str">
        <x:v>F07: 3Q25 YTD-derived net income differs from IS; stated reason contradicts workbook. Re-verify the 6M FY25 comparative column L against the 2Q25 10-Q and correct the J38 explanation. Do not alter values without the source.</x:v>
      </x:c>
    </x:row>
    <x:row r="52" ht="48" customHeight="1">
      <x:c r="B52" s="66" t="str">
        <x:v>F08: SG&amp;A row changes basis in forecast; special-charge row differs from Inputs special charges. Relabel H14 as 'SG&amp;A ex charges' or add a basis note. Retain row 17 as the adjusted-to-GAAP bridge but label the historical difference versus the Inputs special-charges line.</x:v>
      </x:c>
    </x:row>
    <x:row r="53" ht="48" customHeight="1">
      <x:c r="B53" s="66" t="str">
        <x:v>F09: Size-aware calibration: arithmetic verified; cohort prior and overlay not evidenced. Document the source of the cohort prior 0.78 and the bucket definition, cite an official S&amp;P constituent source, and quantify the overlay. Note explicitly why P(beat) exceeds 50% while the point EPS is below consensus. Do not change the judgment.</x:v>
      </x:c>
    </x:row>
    <x:row r="54" ht="48" customHeight="1">
      <x:c r="B54" s="66" t="str">
        <x:v>F10: 2Q26 diluted shares equal basic (zero dilution) versus 0.5–0.7m in other quarters. Verify 2Q26 basic and diluted weighted shares against the 2Q26 10-Q. The forecast judgment is left unchanged.</x:v>
      </x:c>
    </x:row>
    <x:row r="55" ht="48" customHeight="1">
      <x:c r="B55" s="66" t="str">
        <x:v>F11: GAAP consensus (3 contributors) exceeds normalized consensus; variance not like-for-like. Flag the GAAP variance as low-depth and not comparable. J19 partially does this.</x:v>
      </x:c>
    </x:row>
    <x:row r="56" ht="48" customHeight="1">
      <x:c r="B56" s="66" t="str">
        <x:v>F19: FY25 revenue tie uses CapIQ actuals for 1Q25/2Q25; CF B30 label mismatches note. Cite the issuer comparatives for 1Q25/2Q25 revenue and align the B30 label with J30.</x:v>
      </x:c>
    </x:row>
    <x:row r="58" ht="48" customHeight="1">
      <x:c r="B58" s="66" t="str">
        <x:v>These review findings document limitations. Safe mechanical patches were applied. Judgmental forecast drivers remain as generated before results and are not hindsight-adjusted. The final beat probability is a judgmental estimate, not a calibrated accuracy claim or EPS multiplier.</x:v>
      </x:c>
    </x:row>
  </x:sheetData>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2" customWidth="1"/>
    <x:col min="3" max="8" width="12" customWidth="1"/>
    <x:col min="9" max="9" width="3" customWidth="1"/>
    <x:col min="10" max="10" width="55" customWidth="1"/>
    <x:col min="11" max="13" width="15" customWidth="1"/>
  </x:cols>
  <x:sheetData>
    <x:row r="2">
      <x:c r="B2" s="3" t="s">
        <x:v>0</x:v>
      </x:c>
      <x:c r="C2" s="3"/>
      <x:c r="D2" s="3"/>
      <x:c r="E2" s="3"/>
      <x:c r="F2" s="3"/>
      <x:c r="G2" s="3"/>
      <x:c r="H2" s="3"/>
      <x:c r="I2" s="3"/>
      <x:c r="J2" s="3"/>
    </x:row>
    <x:row r="3">
      <x:c r="B3" s="37" t="s">
        <x:v>394</x:v>
      </x:c>
      <x:c r="C3" s="3"/>
      <x:c r="D3" s="3"/>
      <x:c r="E3" s="3"/>
      <x:c r="F3" s="3"/>
      <x:c r="G3" s="3"/>
      <x:c r="H3" s="3"/>
      <x:c r="I3" s="3"/>
      <x:c r="J3" s="3"/>
    </x:row>
    <x:row r="4">
      <x:c r="B4" s="3" t="s">
        <x:v>2</x:v>
      </x:c>
      <x:c r="C4" s="3"/>
      <x:c r="D4" s="3"/>
      <x:c r="E4" s="3"/>
      <x:c r="F4" s="3"/>
      <x:c r="G4" s="3"/>
      <x:c r="H4" s="3"/>
      <x:c r="I4" s="3"/>
      <x:c r="J4" s="3"/>
    </x:row>
    <x:row r="5">
      <x:c r="B5" s="3"/>
      <x:c r="C5" s="3"/>
      <x:c r="D5" s="3"/>
      <x:c r="E5" s="3"/>
      <x:c r="F5" s="3"/>
      <x:c r="G5" s="3"/>
      <x:c r="H5" s="3"/>
      <x:c r="I5" s="3"/>
      <x:c r="J5" s="3"/>
    </x:row>
    <x:row r="6">
      <x:c r="B6" s="18" t="s">
        <x:v>3</x:v>
      </x:c>
      <x:c r="C6" s="57" t="s">
        <x:v>4</x:v>
      </x:c>
      <x:c r="D6" s="57" t="s">
        <x:v>5</x:v>
      </x:c>
      <x:c r="E6" s="57" t="s">
        <x:v>6</x:v>
      </x:c>
      <x:c r="F6" s="57" t="s">
        <x:v>7</x:v>
      </x:c>
      <x:c r="G6" s="57" t="s">
        <x:v>8</x:v>
      </x:c>
      <x:c r="H6" s="58" t="s">
        <x:v>9</x:v>
      </x:c>
      <x:c r="I6" s="3"/>
      <x:c r="J6" s="3"/>
    </x:row>
    <x:row r="7">
      <x:c r="B7" s="18" t="s">
        <x:v>10</x:v>
      </x:c>
      <x:c r="C7" s="59">
        <x:v>45900</x:v>
      </x:c>
      <x:c r="D7" s="59">
        <x:v>45991</x:v>
      </x:c>
      <x:c r="E7" s="59">
        <x:v>45991</x:v>
      </x:c>
      <x:c r="F7" s="59">
        <x:v>46081</x:v>
      </x:c>
      <x:c r="G7" s="59">
        <x:v>46173</x:v>
      </x:c>
      <x:c r="H7" s="60">
        <x:v>46265</x:v>
      </x:c>
      <x:c r="I7" s="3"/>
      <x:c r="J7" s="3"/>
    </x:row>
    <x:row r="8">
      <x:c r="B8" s="18" t="s">
        <x:v>11</x:v>
      </x:c>
      <x:c r="C8" s="57">
        <x:v>92</x:v>
      </x:c>
      <x:c r="D8" s="57">
        <x:v>91</x:v>
      </x:c>
      <x:c r="E8" s="57">
        <x:v>365</x:v>
      </x:c>
      <x:c r="F8" s="57">
        <x:v>90</x:v>
      </x:c>
      <x:c r="G8" s="57">
        <x:v>92</x:v>
      </x:c>
      <x:c r="H8" s="58">
        <x:v>92</x:v>
      </x:c>
      <x:c r="I8" s="3"/>
      <x:c r="J8" s="3"/>
    </x:row>
    <x:row r="9">
      <x:c r="B9" s="3"/>
      <x:c r="C9" s="3"/>
      <x:c r="D9" s="3"/>
      <x:c r="E9" s="3"/>
      <x:c r="F9" s="3"/>
      <x:c r="G9" s="3"/>
      <x:c r="H9" s="3"/>
      <x:c r="I9" s="3"/>
      <x:c r="J9" s="3"/>
    </x:row>
    <x:row r="10">
      <x:c r="B10" s="3"/>
      <x:c r="C10" s="3"/>
      <x:c r="D10" s="3"/>
      <x:c r="E10" s="3"/>
      <x:c r="F10" s="3"/>
      <x:c r="G10" s="3"/>
      <x:c r="H10" s="3"/>
      <x:c r="I10" s="3"/>
      <x:c r="J10" s="3"/>
      <x:c r="K10" s="64" t="s">
        <x:v>395</x:v>
      </x:c>
      <x:c r="L10" s="64" t="s">
        <x:v>396</x:v>
      </x:c>
      <x:c r="M10" s="64" t="s">
        <x:v>397</x:v>
      </x:c>
    </x:row>
    <x:row r="11">
      <x:c r="B11" s="3" t="s">
        <x:v>398</x:v>
      </x:c>
      <x:c r="C11" s="33">
        <x:v>1724.9</x:v>
      </x:c>
      <x:c r="D11" s="33">
        <x:v>1850.4</x:v>
      </x:c>
      <x:c r="E11" s="33">
        <x:v>6840.3</x:v>
      </x:c>
      <x:c r="F11" s="33">
        <x:v>1873.9</x:v>
      </x:c>
      <x:c r="G11" s="33">
        <x:v>1936.6</x:v>
      </x:c>
      <x:c r="H11" s="3"/>
      <x:c r="I11" s="3"/>
      <x:c r="J11" s="3"/>
      <x:c r="K11" s="3"/>
      <x:c r="L11" s="3"/>
      <x:c r="M11" s="3"/>
    </x:row>
    <x:row r="12">
      <x:c r="B12" s="3" t="s">
        <x:v>399</x:v>
      </x:c>
      <x:c r="C12" s="33">
        <x:v>1079.8</x:v>
      </x:c>
      <x:c r="D12" s="33">
        <x:v>1130.1</x:v>
      </x:c>
      <x:c r="E12" s="33">
        <x:v>4248.1</x:v>
      </x:c>
      <x:c r="F12" s="33">
        <x:v>1165</x:v>
      </x:c>
      <x:c r="G12" s="33">
        <x:v>1158.4</x:v>
      </x:c>
      <x:c r="H12" s="3"/>
      <x:c r="I12" s="3"/>
      <x:c r="J12" s="3"/>
      <x:c r="K12" s="3"/>
      <x:c r="L12" s="3"/>
      <x:c r="M12" s="3"/>
    </x:row>
    <x:row r="13">
      <x:c r="B13" s="3" t="s">
        <x:v>400</x:v>
      </x:c>
      <x:c r="C13" s="33">
        <x:v>645.1</x:v>
      </x:c>
      <x:c r="D13" s="33">
        <x:v>720.3</x:v>
      </x:c>
      <x:c r="E13" s="33">
        <x:v>2592.2</x:v>
      </x:c>
      <x:c r="F13" s="33">
        <x:v>708.9</x:v>
      </x:c>
      <x:c r="G13" s="33">
        <x:v>778.2</x:v>
      </x:c>
      <x:c r="H13" s="3"/>
      <x:c r="I13" s="3"/>
      <x:c r="J13" s="3"/>
      <x:c r="K13" s="3"/>
      <x:c r="L13" s="3"/>
      <x:c r="M13" s="3"/>
    </x:row>
    <x:row r="14" ht="23.25">
      <x:c r="B14" s="5" t="s">
        <x:v>401</x:v>
      </x:c>
      <x:c r="C14" s="33">
        <x:v>352.5</x:v>
      </x:c>
      <x:c r="D14" s="33">
        <x:v>404.8</x:v>
      </x:c>
      <x:c r="E14" s="33">
        <x:v>1500.3</x:v>
      </x:c>
      <x:c r="F14" s="33">
        <x:v>456.3</x:v>
      </x:c>
      <x:c r="G14" s="33">
        <x:v>441.8</x:v>
      </x:c>
      <x:c r="H14" s="3"/>
      <x:c r="I14" s="3"/>
      <x:c r="J14" s="3"/>
      <x:c r="K14" s="3"/>
      <x:c r="L14" s="3"/>
      <x:c r="M14" s="3"/>
    </x:row>
    <x:row r="15">
      <x:c r="B15" s="3" t="s">
        <x:v>402</x:v>
      </x:c>
      <x:c r="C15" s="33">
        <x:v>3.9</x:v>
      </x:c>
      <x:c r="D15" s="33">
        <x:v>4.4</x:v>
      </x:c>
      <x:c r="E15" s="33">
        <x:v>21.1</x:v>
      </x:c>
      <x:c r="F15" s="33">
        <x:v>25.1</x:v>
      </x:c>
      <x:c r="G15" s="33">
        <x:v>60</x:v>
      </x:c>
      <x:c r="H15" s="3"/>
      <x:c r="I15" s="3"/>
      <x:c r="J15" s="3"/>
      <x:c r="K15" s="3"/>
      <x:c r="L15" s="3"/>
      <x:c r="M15" s="3"/>
    </x:row>
    <x:row r="16">
      <x:c r="B16" s="3" t="s">
        <x:v>403</x:v>
      </x:c>
      <x:c r="C16" s="33">
        <x:v>288.7</x:v>
      </x:c>
      <x:c r="D16" s="33">
        <x:v>311.1</x:v>
      </x:c>
      <x:c r="E16" s="33">
        <x:v>1070.8</x:v>
      </x:c>
      <x:c r="F16" s="33">
        <x:v>227.5</x:v>
      </x:c>
      <x:c r="G16" s="33">
        <x:v>276.4</x:v>
      </x:c>
      <x:c r="H16" s="3"/>
      <x:c r="I16" s="3"/>
      <x:c r="J16" s="3"/>
      <x:c r="K16" s="3"/>
      <x:c r="L16" s="3"/>
      <x:c r="M16" s="3"/>
    </x:row>
    <x:row r="17">
      <x:c r="B17" s="3" t="s">
        <x:v>404</x:v>
      </x:c>
      <x:c r="C17" s="33">
        <x:v>50.2</x:v>
      </x:c>
      <x:c r="D17" s="33">
        <x:v>46.5</x:v>
      </x:c>
      <x:c r="E17" s="33">
        <x:v>196.2</x:v>
      </x:c>
      <x:c r="F17" s="33">
        <x:v>47.3</x:v>
      </x:c>
      <x:c r="G17" s="33">
        <x:v>62.7</x:v>
      </x:c>
      <x:c r="H17" s="3"/>
      <x:c r="I17" s="3"/>
      <x:c r="J17" s="3"/>
      <x:c r="K17" s="3"/>
      <x:c r="L17" s="3"/>
      <x:c r="M17" s="3"/>
    </x:row>
    <x:row r="18">
      <x:c r="B18" s="3" t="s">
        <x:v>405</x:v>
      </x:c>
      <x:c r="C18" s="33">
        <x:v>9.4</x:v>
      </x:c>
      <x:c r="D18" s="33">
        <x:v>9.4</x:v>
      </x:c>
      <x:c r="E18" s="33">
        <x:v>38.4</x:v>
      </x:c>
      <x:c r="F18" s="33">
        <x:v>4.8</x:v>
      </x:c>
      <x:c r="G18" s="33">
        <x:v>6.5</x:v>
      </x:c>
      <x:c r="H18" s="3"/>
      <x:c r="I18" s="3"/>
      <x:c r="J18" s="3"/>
      <x:c r="K18" s="3"/>
      <x:c r="L18" s="3"/>
      <x:c r="M18" s="3"/>
    </x:row>
    <x:row r="19" ht="33.75">
      <x:c r="B19" s="5" t="s">
        <x:v>406</x:v>
      </x:c>
      <x:c r="C19" s="33">
        <x:v>247.9</x:v>
      </x:c>
      <x:c r="D19" s="33">
        <x:v>274</x:v>
      </x:c>
      <x:c r="E19" s="33">
        <x:v>913</x:v>
      </x:c>
      <x:c r="F19" s="33">
        <x:v>185</x:v>
      </x:c>
      <x:c r="G19" s="33">
        <x:v>220.2</x:v>
      </x:c>
      <x:c r="H19" s="3"/>
      <x:c r="I19" s="3"/>
      <x:c r="J19" s="3"/>
      <x:c r="K19" s="3"/>
      <x:c r="L19" s="3"/>
      <x:c r="M19" s="3"/>
    </x:row>
    <x:row r="20">
      <x:c r="B20" s="3" t="s">
        <x:v>407</x:v>
      </x:c>
      <x:c r="C20" s="33">
        <x:v>39.3</x:v>
      </x:c>
      <x:c r="D20" s="33">
        <x:v>65.6</x:v>
      </x:c>
      <x:c r="E20" s="33">
        <x:v>195.8</x:v>
      </x:c>
      <x:c r="F20" s="33">
        <x:v>48.7</x:v>
      </x:c>
      <x:c r="G20" s="33">
        <x:v>63.5</x:v>
      </x:c>
      <x:c r="H20" s="3"/>
      <x:c r="I20" s="3"/>
      <x:c r="J20" s="3"/>
      <x:c r="K20" s="3"/>
      <x:c r="L20" s="3"/>
      <x:c r="M20" s="3"/>
    </x:row>
    <x:row r="21" ht="23.25">
      <x:c r="B21" s="5" t="s">
        <x:v>408</x:v>
      </x:c>
      <x:c r="C21" s="33">
        <x:v>208.6</x:v>
      </x:c>
      <x:c r="D21" s="33">
        <x:v>208.4</x:v>
      </x:c>
      <x:c r="E21" s="33">
        <x:v>717.2</x:v>
      </x:c>
      <x:c r="F21" s="33">
        <x:v>136.3</x:v>
      </x:c>
      <x:c r="G21" s="33">
        <x:v>156.7</x:v>
      </x:c>
      <x:c r="H21" s="3"/>
      <x:c r="I21" s="3"/>
      <x:c r="J21" s="3"/>
      <x:c r="K21" s="3"/>
      <x:c r="L21" s="3"/>
      <x:c r="M21" s="3"/>
    </x:row>
    <x:row r="22" ht="23.25">
      <x:c r="B22" s="5" t="s">
        <x:v>409</x:v>
      </x:c>
      <x:c r="C22" s="33">
        <x:v>16.9</x:v>
      </x:c>
      <x:c r="D22" s="33">
        <x:v>18.2</x:v>
      </x:c>
      <x:c r="E22" s="33">
        <x:v>72.2</x:v>
      </x:c>
      <x:c r="F22" s="33">
        <x:v>886</x:v>
      </x:c>
      <x:c r="G22" s="33">
        <x:v>3.5</x:v>
      </x:c>
      <x:c r="H22" s="3"/>
      <x:c r="I22" s="3"/>
      <x:c r="J22" s="3"/>
      <x:c r="K22" s="3"/>
      <x:c r="L22" s="3"/>
      <x:c r="M22" s="3"/>
    </x:row>
    <x:row r="23">
      <x:c r="B23" s="3" t="s">
        <x:v>410</x:v>
      </x:c>
      <x:c r="C23" s="33">
        <x:v>225.5</x:v>
      </x:c>
      <x:c r="D23" s="33">
        <x:v>226.6</x:v>
      </x:c>
      <x:c r="E23" s="33">
        <x:v>789.4</x:v>
      </x:c>
      <x:c r="F23" s="33">
        <x:v>1022.3</x:v>
      </x:c>
      <x:c r="G23" s="33">
        <x:v>160.2</x:v>
      </x:c>
      <x:c r="H23" s="3"/>
      <x:c r="I23" s="3"/>
      <x:c r="J23" s="3"/>
      <x:c r="K23" s="3"/>
      <x:c r="L23" s="3"/>
      <x:c r="M23" s="3"/>
    </x:row>
    <x:row r="24">
      <x:c r="B24" s="3" t="s">
        <x:v>411</x:v>
      </x:c>
      <x:c r="C24" s="33">
        <x:v>0</x:v>
      </x:c>
      <x:c r="D24" s="33">
        <x:v>0</x:v>
      </x:c>
      <x:c r="E24" s="33">
        <x:v>0</x:v>
      </x:c>
      <x:c r="F24" s="33">
        <x:v>6.1</x:v>
      </x:c>
      <x:c r="G24" s="33">
        <x:v>10.1</x:v>
      </x:c>
      <x:c r="H24" s="3"/>
      <x:c r="I24" s="3"/>
      <x:c r="J24" s="3"/>
      <x:c r="K24" s="3"/>
      <x:c r="L24" s="3"/>
      <x:c r="M24" s="3"/>
    </x:row>
    <x:row r="25">
      <x:c r="B25" s="3" t="s">
        <x:v>412</x:v>
      </x:c>
      <x:c r="C25" s="33">
        <x:v>229.1</x:v>
      </x:c>
      <x:c r="D25" s="33">
        <x:v>230.9</x:v>
      </x:c>
      <x:c r="E25" s="33">
        <x:v>807.1</x:v>
      </x:c>
      <x:c r="F25" s="33">
        <x:v>176.9</x:v>
      </x:c>
      <x:c r="G25" s="33">
        <x:v>215.9</x:v>
      </x:c>
      <x:c r="H25" s="3"/>
      <x:c r="I25" s="3"/>
      <x:c r="J25" s="3"/>
      <x:c r="K25" s="3"/>
      <x:c r="L25" s="3"/>
      <x:c r="M25" s="3"/>
    </x:row>
    <x:row r="26" ht="23.25">
      <x:c r="B26" s="5" t="s">
        <x:v>413</x:v>
      </x:c>
      <x:c r="C26" s="33">
        <x:v>3.6</x:v>
      </x:c>
      <x:c r="D26" s="33">
        <x:v>4.3</x:v>
      </x:c>
      <x:c r="E26" s="33">
        <x:v>17.7</x:v>
      </x:c>
      <x:c r="F26" s="33">
        <x:v>27.5</x:v>
      </x:c>
      <x:c r="G26" s="33">
        <x:v>65.8</x:v>
      </x:c>
      <x:c r="H26" s="3"/>
      <x:c r="I26" s="3"/>
      <x:c r="J26" s="3"/>
      <x:c r="K26" s="3"/>
      <x:c r="L26" s="3"/>
      <x:c r="M26" s="3"/>
    </x:row>
    <x:row r="27">
      <x:c r="B27" s="3" t="s">
        <x:v>414</x:v>
      </x:c>
      <x:c r="C27" s="33">
        <x:v>0</x:v>
      </x:c>
      <x:c r="D27" s="33">
        <x:v>0</x:v>
      </x:c>
      <x:c r="E27" s="33">
        <x:v>0</x:v>
      </x:c>
      <x:c r="F27" s="33">
        <x:v>-866.8</x:v>
      </x:c>
      <x:c r="G27" s="33">
        <x:v>0</x:v>
      </x:c>
      <x:c r="H27" s="3"/>
      <x:c r="I27" s="3"/>
      <x:c r="J27" s="3"/>
      <x:c r="K27" s="3"/>
      <x:c r="L27" s="3"/>
      <x:c r="M27" s="3"/>
    </x:row>
    <x:row r="28">
      <x:c r="B28" s="3" t="s">
        <x:v>415</x:v>
      </x:c>
      <x:c r="C28" s="33">
        <x:v>973.2</x:v>
      </x:c>
      <x:c r="D28" s="33">
        <x:v>1127.3</x:v>
      </x:c>
      <x:c r="E28" s="33">
        <x:v>3950.3</x:v>
      </x:c>
      <x:c r="F28" s="33">
        <x:v>1145</x:v>
      </x:c>
      <x:c r="G28" s="33">
        <x:v>1142.7</x:v>
      </x:c>
      <x:c r="H28" s="3"/>
      <x:c r="I28" s="3"/>
      <x:c r="J28" s="3"/>
      <x:c r="K28" s="3"/>
      <x:c r="L28" s="3"/>
      <x:c r="M28" s="3"/>
    </x:row>
    <x:row r="29" ht="23.25">
      <x:c r="B29" s="5" t="s">
        <x:v>416</x:v>
      </x:c>
      <x:c r="C29" s="33">
        <x:v>751.7</x:v>
      </x:c>
      <x:c r="D29" s="33">
        <x:v>723.1</x:v>
      </x:c>
      <x:c r="E29" s="33">
        <x:v>2890</x:v>
      </x:c>
      <x:c r="F29" s="33">
        <x:v>728.9</x:v>
      </x:c>
      <x:c r="G29" s="33">
        <x:v>793.9</x:v>
      </x:c>
      <x:c r="H29" s="3"/>
      <x:c r="I29" s="3"/>
      <x:c r="J29" s="3"/>
      <x:c r="K29" s="3"/>
      <x:c r="L29" s="3"/>
      <x:c r="M29" s="3"/>
    </x:row>
    <x:row r="30" ht="23.25">
      <x:c r="B30" s="5" t="s">
        <x:v>417</x:v>
      </x:c>
      <x:c r="C30" s="33">
        <x:v>193.8</x:v>
      </x:c>
      <x:c r="D30" s="33">
        <x:v>230.8</x:v>
      </x:c>
      <x:c r="E30" s="33">
        <x:v>734.9</x:v>
      </x:c>
      <x:c r="F30" s="33">
        <x:v>179.6</x:v>
      </x:c>
      <x:c r="G30" s="33">
        <x:v>216.9</x:v>
      </x:c>
      <x:c r="H30" s="3"/>
      <x:c r="I30" s="3"/>
      <x:c r="J30" s="3"/>
      <x:c r="K30" s="3"/>
      <x:c r="L30" s="3"/>
      <x:c r="M30" s="3"/>
    </x:row>
    <x:row r="31" ht="23.25">
      <x:c r="B31" s="5" t="s">
        <x:v>418</x:v>
      </x:c>
      <x:c r="C31" s="33">
        <x:v>99.8</x:v>
      </x:c>
      <x:c r="D31" s="33">
        <x:v>85.8</x:v>
      </x:c>
      <x:c r="E31" s="33">
        <x:v>359.1</x:v>
      </x:c>
      <x:c r="F31" s="33">
        <x:v>88</x:v>
      </x:c>
      <x:c r="G31" s="33">
        <x:v>119.5</x:v>
      </x:c>
      <x:c r="H31" s="3"/>
      <x:c r="I31" s="3"/>
      <x:c r="J31" s="3"/>
      <x:c r="K31" s="3"/>
      <x:c r="L31" s="3"/>
      <x:c r="M31" s="3"/>
    </x:row>
    <x:row r="32">
      <x:c r="B32" s="3" t="s">
        <x:v>419</x:v>
      </x:c>
      <x:c r="C32" s="33">
        <x:v>268.6</x:v>
      </x:c>
      <x:c r="D32" s="33">
        <x:v>268.7</x:v>
      </x:c>
      <x:c r="E32" s="33">
        <x:v>268.5</x:v>
      </x:c>
      <x:c r="F32" s="33">
        <x:v>268.8</x:v>
      </x:c>
      <x:c r="G32" s="33">
        <x:v>269.2</x:v>
      </x:c>
      <x:c r="H32" s="3"/>
      <x:c r="I32" s="3"/>
      <x:c r="J32" s="3"/>
      <x:c r="K32" s="3"/>
      <x:c r="L32" s="3"/>
      <x:c r="M32" s="3"/>
    </x:row>
    <x:row r="33">
      <x:c r="B33" s="3" t="s">
        <x:v>420</x:v>
      </x:c>
      <x:c r="C33" s="33">
        <x:v>269.3</x:v>
      </x:c>
      <x:c r="D33" s="33">
        <x:v>269.2</x:v>
      </x:c>
      <x:c r="E33" s="33">
        <x:v>269.2</x:v>
      </x:c>
      <x:c r="F33" s="33">
        <x:v>269.4</x:v>
      </x:c>
      <x:c r="G33" s="33">
        <x:v>269.2</x:v>
      </x:c>
      <x:c r="H33" s="3"/>
      <x:c r="I33" s="3"/>
      <x:c r="J33" s="3"/>
      <x:c r="K33" s="3"/>
      <x:c r="L33" s="3"/>
      <x:c r="M33" s="3"/>
    </x:row>
    <x:row r="34">
      <x:c r="B34" s="3" t="s">
        <x:v>421</x:v>
      </x:c>
      <x:c r="C34" s="33">
        <x:v>94.9</x:v>
      </x:c>
      <x:c r="D34" s="33">
        <x:v>95.9</x:v>
      </x:c>
      <x:c r="E34" s="14" t="n">
        <x:f>D34</x:f>
        <x:v>95.9</x:v>
      </x:c>
      <x:c r="F34" s="33">
        <x:v>177.7</x:v>
      </x:c>
      <x:c r="G34" s="33">
        <x:v>331.2</x:v>
      </x:c>
      <x:c r="H34" s="3"/>
      <x:c r="I34" s="3"/>
      <x:c r="J34" s="3"/>
      <x:c r="K34" s="3"/>
      <x:c r="L34" s="3"/>
      <x:c r="M34" s="3"/>
    </x:row>
    <x:row r="35" ht="23.25">
      <x:c r="B35" s="5" t="s">
        <x:v>422</x:v>
      </x:c>
      <x:c r="C35" s="33">
        <x:v>668.7</x:v>
      </x:c>
      <x:c r="D35" s="33">
        <x:v>628.9</x:v>
      </x:c>
      <x:c r="E35" s="14" t="n">
        <x:f>D35</x:f>
        <x:v>628.9</x:v>
      </x:c>
      <x:c r="F35" s="33">
        <x:v>829.2</x:v>
      </x:c>
      <x:c r="G35" s="33">
        <x:v>709.4</x:v>
      </x:c>
      <x:c r="H35" s="3"/>
      <x:c r="I35" s="3"/>
      <x:c r="J35" s="3"/>
      <x:c r="K35" s="3"/>
      <x:c r="L35" s="3"/>
      <x:c r="M35" s="3"/>
    </x:row>
    <x:row r="36">
      <x:c r="B36" s="3" t="s">
        <x:v>423</x:v>
      </x:c>
      <x:c r="C36" s="33">
        <x:v>657.2</x:v>
      </x:c>
      <x:c r="D36" s="33">
        <x:v>629.1</x:v>
      </x:c>
      <x:c r="E36" s="14" t="n">
        <x:f>D36</x:f>
        <x:v>629.1</x:v>
      </x:c>
      <x:c r="F36" s="33">
        <x:v>665.4</x:v>
      </x:c>
      <x:c r="G36" s="33">
        <x:v>694.7</x:v>
      </x:c>
      <x:c r="H36" s="3"/>
      <x:c r="I36" s="3"/>
      <x:c r="J36" s="3"/>
      <x:c r="K36" s="3"/>
      <x:c r="L36" s="3"/>
      <x:c r="M36" s="3"/>
    </x:row>
    <x:row r="37" ht="23.25">
      <x:c r="B37" s="5" t="s">
        <x:v>424</x:v>
      </x:c>
      <x:c r="C37" s="33">
        <x:v>666.4</x:v>
      </x:c>
      <x:c r="D37" s="33">
        <x:v>642.9</x:v>
      </x:c>
      <x:c r="E37" s="14" t="n">
        <x:f>D37</x:f>
        <x:v>642.9</x:v>
      </x:c>
      <x:c r="F37" s="33">
        <x:v>701.1</x:v>
      </x:c>
      <x:c r="G37" s="33">
        <x:v>713.9</x:v>
      </x:c>
      <x:c r="H37" s="3"/>
      <x:c r="I37" s="3"/>
      <x:c r="J37" s="3"/>
      <x:c r="K37" s="3"/>
      <x:c r="L37" s="3"/>
      <x:c r="M37" s="3"/>
    </x:row>
    <x:row r="38" ht="23.25">
      <x:c r="B38" s="5" t="s">
        <x:v>425</x:v>
      </x:c>
      <x:c r="C38" s="33">
        <x:v>136.8</x:v>
      </x:c>
      <x:c r="D38" s="33">
        <x:v>141.3</x:v>
      </x:c>
      <x:c r="E38" s="14" t="n">
        <x:f>D38</x:f>
        <x:v>141.3</x:v>
      </x:c>
      <x:c r="F38" s="33">
        <x:v>235.9</x:v>
      </x:c>
      <x:c r="G38" s="33">
        <x:v>339.6</x:v>
      </x:c>
      <x:c r="H38" s="3"/>
      <x:c r="I38" s="3"/>
      <x:c r="J38" s="3"/>
      <x:c r="K38" s="3"/>
      <x:c r="L38" s="3"/>
      <x:c r="M38" s="3"/>
    </x:row>
    <x:row r="39" ht="23.25">
      <x:c r="B39" s="5" t="s">
        <x:v>426</x:v>
      </x:c>
      <x:c r="C39" s="33">
        <x:v>1419.8</x:v>
      </x:c>
      <x:c r="D39" s="33">
        <x:v>1448.8</x:v>
      </x:c>
      <x:c r="E39" s="14" t="n">
        <x:f>D39</x:f>
        <x:v>1448.8</x:v>
      </x:c>
      <x:c r="F39" s="33">
        <x:v>1510.3</x:v>
      </x:c>
      <x:c r="G39" s="33">
        <x:v>1504.2</x:v>
      </x:c>
      <x:c r="H39" s="3"/>
      <x:c r="I39" s="3"/>
      <x:c r="J39" s="3"/>
      <x:c r="K39" s="3"/>
      <x:c r="L39" s="3"/>
      <x:c r="M39" s="3"/>
    </x:row>
    <x:row r="40">
      <x:c r="B40" s="3" t="s">
        <x:v>427</x:v>
      </x:c>
      <x:c r="C40" s="33">
        <x:v>5314.2</x:v>
      </x:c>
      <x:c r="D40" s="33">
        <x:v>5301.3</x:v>
      </x:c>
      <x:c r="E40" s="14" t="n">
        <x:f>D40</x:f>
        <x:v>5301.3</x:v>
      </x:c>
      <x:c r="F40" s="33">
        <x:v>6316.5</x:v>
      </x:c>
      <x:c r="G40" s="33">
        <x:v>6291.9</x:v>
      </x:c>
      <x:c r="H40" s="3"/>
      <x:c r="I40" s="3"/>
      <x:c r="J40" s="3"/>
      <x:c r="K40" s="3"/>
      <x:c r="L40" s="3"/>
      <x:c r="M40" s="3"/>
    </x:row>
    <x:row r="41">
      <x:c r="B41" s="3" t="s">
        <x:v>428</x:v>
      </x:c>
      <x:c r="C41" s="33">
        <x:v>3302.5</x:v>
      </x:c>
      <x:c r="D41" s="33">
        <x:v>3293.1</x:v>
      </x:c>
      <x:c r="E41" s="14" t="n">
        <x:f>D41</x:f>
        <x:v>3293.1</x:v>
      </x:c>
      <x:c r="F41" s="33">
        <x:v>4961.6</x:v>
      </x:c>
      <x:c r="G41" s="33">
        <x:v>4937.5</x:v>
      </x:c>
      <x:c r="H41" s="3"/>
      <x:c r="I41" s="3"/>
      <x:c r="J41" s="3"/>
      <x:c r="K41" s="3"/>
      <x:c r="L41" s="3"/>
      <x:c r="M41" s="3"/>
    </x:row>
    <x:row r="42">
      <x:c r="B42" s="3" t="s">
        <x:v>429</x:v>
      </x:c>
      <x:c r="C42" s="33">
        <x:v>986.5</x:v>
      </x:c>
      <x:c r="D42" s="33">
        <x:v>1019.1</x:v>
      </x:c>
      <x:c r="E42" s="14" t="n">
        <x:f>D42</x:f>
        <x:v>1019.1</x:v>
      </x:c>
      <x:c r="F42" s="33">
        <x:v>948.6</x:v>
      </x:c>
      <x:c r="G42" s="33">
        <x:v>954.7</x:v>
      </x:c>
      <x:c r="H42" s="3"/>
      <x:c r="I42" s="3"/>
      <x:c r="J42" s="3"/>
      <x:c r="K42" s="3"/>
      <x:c r="L42" s="3"/>
      <x:c r="M42" s="3"/>
    </x:row>
    <x:row r="43">
      <x:c r="B43" s="3" t="s">
        <x:v>430</x:v>
      </x:c>
      <x:c r="C43" s="33">
        <x:v>13247</x:v>
      </x:c>
      <x:c r="D43" s="33">
        <x:v>13200.4</x:v>
      </x:c>
      <x:c r="E43" s="14" t="n">
        <x:f>D43</x:f>
        <x:v>13200.4</x:v>
      </x:c>
      <x:c r="F43" s="33">
        <x:v>16346.3</x:v>
      </x:c>
      <x:c r="G43" s="33">
        <x:v>16477.1</x:v>
      </x:c>
      <x:c r="H43" s="3"/>
      <x:c r="I43" s="3"/>
      <x:c r="J43" s="3"/>
      <x:c r="K43" s="3"/>
      <x:c r="L43" s="3"/>
      <x:c r="M43" s="3"/>
    </x:row>
    <x:row r="44">
      <x:c r="B44" s="3" t="s">
        <x:v>431</x:v>
      </x:c>
      <x:c r="C44" s="33">
        <x:v>496.1</x:v>
      </x:c>
      <x:c r="D44" s="33">
        <x:v>381.4</x:v>
      </x:c>
      <x:c r="E44" s="14" t="n">
        <x:f>D44</x:f>
        <x:v>381.4</x:v>
      </x:c>
      <x:c r="F44" s="33">
        <x:v>1309.9</x:v>
      </x:c>
      <x:c r="G44" s="33">
        <x:v>1326.6</x:v>
      </x:c>
      <x:c r="H44" s="3"/>
      <x:c r="I44" s="3"/>
      <x:c r="J44" s="3"/>
      <x:c r="K44" s="3"/>
      <x:c r="L44" s="3"/>
      <x:c r="M44" s="3"/>
    </x:row>
    <x:row r="45" ht="23.25">
      <x:c r="B45" s="5" t="s">
        <x:v>432</x:v>
      </x:c>
      <x:c r="C45" s="33">
        <x:v>757.3</x:v>
      </x:c>
      <x:c r="D45" s="33">
        <x:v>509.1</x:v>
      </x:c>
      <x:c r="E45" s="14" t="n">
        <x:f>D45</x:f>
        <x:v>509.1</x:v>
      </x:c>
      <x:c r="F45" s="33">
        <x:v>9.4</x:v>
      </x:c>
      <x:c r="G45" s="33">
        <x:v>9.5</x:v>
      </x:c>
      <x:c r="H45" s="3"/>
      <x:c r="I45" s="3"/>
      <x:c r="J45" s="3"/>
      <x:c r="K45" s="3"/>
      <x:c r="L45" s="3"/>
      <x:c r="M45" s="3"/>
    </x:row>
    <x:row r="46">
      <x:c r="B46" s="3" t="s">
        <x:v>433</x:v>
      </x:c>
      <x:c r="C46" s="33">
        <x:v>1196.8</x:v>
      </x:c>
      <x:c r="D46" s="33">
        <x:v>1259.4</x:v>
      </x:c>
      <x:c r="E46" s="14" t="n">
        <x:f>D46</x:f>
        <x:v>1259.4</x:v>
      </x:c>
      <x:c r="F46" s="33">
        <x:v>1391.6</x:v>
      </x:c>
      <x:c r="G46" s="33">
        <x:v>1515.1</x:v>
      </x:c>
      <x:c r="H46" s="3"/>
      <x:c r="I46" s="3"/>
      <x:c r="J46" s="3"/>
      <x:c r="K46" s="3"/>
      <x:c r="L46" s="3"/>
      <x:c r="M46" s="3"/>
    </x:row>
    <x:row r="47">
      <x:c r="B47" s="3" t="s">
        <x:v>434</x:v>
      </x:c>
      <x:c r="C47" s="33">
        <x:v>669.8</x:v>
      </x:c>
      <x:c r="D47" s="33">
        <x:v>912.3</x:v>
      </x:c>
      <x:c r="E47" s="14" t="n">
        <x:f>D47</x:f>
        <x:v>912.3</x:v>
      </x:c>
      <x:c r="F47" s="33">
        <x:v>731.2</x:v>
      </x:c>
      <x:c r="G47" s="33">
        <x:v>720.6</x:v>
      </x:c>
      <x:c r="H47" s="3"/>
      <x:c r="I47" s="3"/>
      <x:c r="J47" s="3"/>
      <x:c r="K47" s="3"/>
      <x:c r="L47" s="3"/>
      <x:c r="M47" s="3"/>
    </x:row>
    <x:row r="48">
      <x:c r="B48" s="3" t="s">
        <x:v>435</x:v>
      </x:c>
      <x:c r="C48" s="33">
        <x:v>3104.9</x:v>
      </x:c>
      <x:c r="D48" s="33">
        <x:v>3105.8</x:v>
      </x:c>
      <x:c r="E48" s="14" t="n">
        <x:f>D48</x:f>
        <x:v>3105.8</x:v>
      </x:c>
      <x:c r="F48" s="33">
        <x:v>3604.1</x:v>
      </x:c>
      <x:c r="G48" s="33">
        <x:v>3597.4</x:v>
      </x:c>
      <x:c r="H48" s="3"/>
      <x:c r="I48" s="3"/>
      <x:c r="J48" s="3"/>
      <x:c r="K48" s="3"/>
      <x:c r="L48" s="3"/>
      <x:c r="M48" s="3"/>
    </x:row>
    <x:row r="49">
      <x:c r="B49" s="3" t="s">
        <x:v>436</x:v>
      </x:c>
      <x:c r="C49" s="33">
        <x:v>822.1</x:v>
      </x:c>
      <x:c r="D49" s="33">
        <x:v>835.8</x:v>
      </x:c>
      <x:c r="E49" s="14" t="n">
        <x:f>D49</x:f>
        <x:v>835.8</x:v>
      </x:c>
      <x:c r="F49" s="33">
        <x:v>1323.9</x:v>
      </x:c>
      <x:c r="G49" s="33">
        <x:v>1327</x:v>
      </x:c>
      <x:c r="H49" s="3"/>
      <x:c r="I49" s="3"/>
      <x:c r="J49" s="3"/>
      <x:c r="K49" s="3"/>
      <x:c r="L49" s="3"/>
      <x:c r="M49" s="3"/>
    </x:row>
    <x:row r="50">
      <x:c r="B50" s="3" t="s">
        <x:v>437</x:v>
      </x:c>
      <x:c r="C50" s="33">
        <x:v>416.4</x:v>
      </x:c>
      <x:c r="D50" s="33">
        <x:v>428.5</x:v>
      </x:c>
      <x:c r="E50" s="14" t="n">
        <x:f>D50</x:f>
        <x:v>428.5</x:v>
      </x:c>
      <x:c r="F50" s="33">
        <x:v>420.1</x:v>
      </x:c>
      <x:c r="G50" s="33">
        <x:v>407.6</x:v>
      </x:c>
      <x:c r="H50" s="3"/>
      <x:c r="I50" s="3"/>
      <x:c r="J50" s="3"/>
      <x:c r="K50" s="3"/>
      <x:c r="L50" s="3"/>
      <x:c r="M50" s="3"/>
    </x:row>
    <x:row r="51">
      <x:c r="B51" s="3" t="s">
        <x:v>438</x:v>
      </x:c>
      <x:c r="C51" s="33">
        <x:v>7463.4</x:v>
      </x:c>
      <x:c r="D51" s="33">
        <x:v>7432.3</x:v>
      </x:c>
      <x:c r="E51" s="14" t="n">
        <x:f>D51</x:f>
        <x:v>7432.3</x:v>
      </x:c>
      <x:c r="F51" s="33">
        <x:v>8790.2</x:v>
      </x:c>
      <x:c r="G51" s="33">
        <x:v>8903.8</x:v>
      </x:c>
      <x:c r="H51" s="3"/>
      <x:c r="I51" s="3"/>
      <x:c r="J51" s="3"/>
      <x:c r="K51" s="3"/>
      <x:c r="L51" s="3"/>
      <x:c r="M51" s="3"/>
    </x:row>
    <x:row r="52">
      <x:c r="B52" s="3" t="s">
        <x:v>439</x:v>
      </x:c>
      <x:c r="C52" s="33">
        <x:v>5783.6</x:v>
      </x:c>
      <x:c r="D52" s="33">
        <x:v>5768.1</x:v>
      </x:c>
      <x:c r="E52" s="14" t="n">
        <x:f>D52</x:f>
        <x:v>5768.1</x:v>
      </x:c>
      <x:c r="F52" s="33">
        <x:v>7556.1</x:v>
      </x:c>
      <x:c r="G52" s="33">
        <x:v>7573.3</x:v>
      </x:c>
      <x:c r="H52" s="3"/>
      <x:c r="I52" s="3"/>
      <x:c r="J52" s="3"/>
      <x:c r="K52" s="3"/>
      <x:c r="L52" s="3"/>
      <x:c r="M52" s="3"/>
    </x:row>
    <x:row r="53">
      <x:c r="B53" s="3" t="s">
        <x:v>440</x:v>
      </x:c>
      <x:c r="C53" s="14" t="n">
        <x:f>K53-L53</x:f>
        <x:v>223.39999999999998</x:v>
      </x:c>
      <x:c r="D53" s="14" t="n">
        <x:f>E53-K53</x:f>
        <x:v>226.60000000000002</x:v>
      </x:c>
      <x:c r="E53" s="33">
        <x:v>789.4</x:v>
      </x:c>
      <x:c r="F53" s="33">
        <x:v>1022.3</x:v>
      </x:c>
      <x:c r="G53" s="14" t="n">
        <x:f>M53-F53</x:f>
        <x:v>160.20000000000005</x:v>
      </x:c>
      <x:c r="H53" s="3"/>
      <x:c r="I53" s="3"/>
      <x:c r="J53" s="3"/>
      <x:c r="K53" s="7">
        <x:v>562.8</x:v>
      </x:c>
      <x:c r="L53" s="7">
        <x:v>339.4</x:v>
      </x:c>
      <x:c r="M53" s="7">
        <x:v>1182.5</x:v>
      </x:c>
    </x:row>
    <x:row r="54" ht="23.25">
      <x:c r="B54" s="5" t="s">
        <x:v>441</x:v>
      </x:c>
      <x:c r="C54" s="14" t="n">
        <x:f>K54-L54</x:f>
        <x:v>61.19999999999999</x:v>
      </x:c>
      <x:c r="D54" s="14" t="n">
        <x:f>E54-K54</x:f>
        <x:v>59.20000000000002</x:v>
      </x:c>
      <x:c r="E54" s="33">
        <x:v>231.3</x:v>
      </x:c>
      <x:c r="F54" s="33">
        <x:v>63</x:v>
      </x:c>
      <x:c r="G54" s="14" t="n">
        <x:f>M54-F54</x:f>
        <x:v>73.5</x:v>
      </x:c>
      <x:c r="H54" s="3"/>
      <x:c r="I54" s="3"/>
      <x:c r="J54" s="3"/>
      <x:c r="K54" s="7">
        <x:v>172.1</x:v>
      </x:c>
      <x:c r="L54" s="7">
        <x:v>110.9</x:v>
      </x:c>
      <x:c r="M54" s="7">
        <x:v>136.5</x:v>
      </x:c>
    </x:row>
    <x:row r="55">
      <x:c r="B55" s="3" t="s">
        <x:v>442</x:v>
      </x:c>
      <x:c r="C55" s="14" t="n">
        <x:f>K55-L55</x:f>
        <x:v>7.699999999999996</x:v>
      </x:c>
      <x:c r="D55" s="14" t="n">
        <x:f>E55-K55</x:f>
        <x:v>8.900000000000006</x:v>
      </x:c>
      <x:c r="E55" s="33">
        <x:v>46.2</x:v>
      </x:c>
      <x:c r="F55" s="33">
        <x:v>20.7</x:v>
      </x:c>
      <x:c r="G55" s="14" t="n">
        <x:f>M55-F55</x:f>
        <x:v>8.600000000000001</x:v>
      </x:c>
      <x:c r="H55" s="3"/>
      <x:c r="I55" s="3"/>
      <x:c r="J55" s="3"/>
      <x:c r="K55" s="7">
        <x:v>37.3</x:v>
      </x:c>
      <x:c r="L55" s="7">
        <x:v>29.6</x:v>
      </x:c>
      <x:c r="M55" s="7">
        <x:v>29.3</x:v>
      </x:c>
    </x:row>
    <x:row r="56">
      <x:c r="B56" s="3" t="s">
        <x:v>443</x:v>
      </x:c>
      <x:c r="C56" s="14" t="n">
        <x:f>K56-L56</x:f>
        <x:v>-3.700000000000001</x:v>
      </x:c>
      <x:c r="D56" s="14" t="n">
        <x:f>E56-K56</x:f>
        <x:v>9.3</x:v>
      </x:c>
      <x:c r="E56" s="33">
        <x:v>-6.5</x:v>
      </x:c>
      <x:c r="F56" s="33">
        <x:v>-7.5</x:v>
      </x:c>
      <x:c r="G56" s="14" t="n">
        <x:f>M56-F56</x:f>
        <x:v>-3.8000000000000007</x:v>
      </x:c>
      <x:c r="H56" s="3"/>
      <x:c r="I56" s="3"/>
      <x:c r="J56" s="3"/>
      <x:c r="K56" s="7">
        <x:v>-15.8</x:v>
      </x:c>
      <x:c r="L56" s="7">
        <x:v>-12.1</x:v>
      </x:c>
      <x:c r="M56" s="7">
        <x:v>-11.3</x:v>
      </x:c>
    </x:row>
    <x:row r="57" ht="23.25">
      <x:c r="B57" s="5" t="s">
        <x:v>444</x:v>
      </x:c>
      <x:c r="C57" s="14" t="n">
        <x:f>K57-L57</x:f>
        <x:v>-14.799999999999997</x:v>
      </x:c>
      <x:c r="D57" s="14" t="n">
        <x:f>E57-K57</x:f>
        <x:v>-18.200000000000003</x:v>
      </x:c>
      <x:c r="E57" s="33">
        <x:v>-72.2</x:v>
      </x:c>
      <x:c r="F57" s="33">
        <x:v>-19.2</x:v>
      </x:c>
      <x:c r="G57" s="14" t="n">
        <x:f>M57-F57</x:f>
        <x:v>-3.5</x:v>
      </x:c>
      <x:c r="H57" s="3"/>
      <x:c r="I57" s="3"/>
      <x:c r="J57" s="3"/>
      <x:c r="K57" s="7">
        <x:v>-54</x:v>
      </x:c>
      <x:c r="L57" s="7">
        <x:v>-39.2</x:v>
      </x:c>
      <x:c r="M57" s="7">
        <x:v>-22.7</x:v>
      </x:c>
    </x:row>
    <x:row r="58">
      <x:c r="B58" s="3" t="s">
        <x:v>445</x:v>
      </x:c>
      <x:c r="C58" s="14" t="n">
        <x:f>K58-L58</x:f>
        <x:v>-75.1</x:v>
      </x:c>
      <x:c r="D58" s="14" t="n">
        <x:f>E58-K58</x:f>
        <x:v>37.2</x:v>
      </x:c>
      <x:c r="E58" s="33">
        <x:v>-14.7</x:v>
      </x:c>
      <x:c r="F58" s="33">
        <x:v>18.7</x:v>
      </x:c>
      <x:c r="G58" s="14" t="n">
        <x:f>M58-F58</x:f>
        <x:v>110.7</x:v>
      </x:c>
      <x:c r="H58" s="3"/>
      <x:c r="I58" s="3"/>
      <x:c r="J58" s="3"/>
      <x:c r="K58" s="7">
        <x:v>-51.9</x:v>
      </x:c>
      <x:c r="L58" s="7">
        <x:v>23.2</x:v>
      </x:c>
      <x:c r="M58" s="7">
        <x:v>129.4</x:v>
      </x:c>
    </x:row>
    <x:row r="59">
      <x:c r="B59" s="3" t="s">
        <x:v>446</x:v>
      </x:c>
      <x:c r="C59" s="14" t="n">
        <x:f>K59-L59</x:f>
        <x:v>-6.899999999999999</x:v>
      </x:c>
      <x:c r="D59" s="14" t="n">
        <x:f>E59-K59</x:f>
        <x:v>49.9</x:v>
      </x:c>
      <x:c r="E59" s="33">
        <x:v>23.9</x:v>
      </x:c>
      <x:c r="F59" s="33">
        <x:v>35.1</x:v>
      </x:c>
      <x:c r="G59" s="14" t="n">
        <x:f>M59-F59</x:f>
        <x:v>-41.4</x:v>
      </x:c>
      <x:c r="H59" s="3"/>
      <x:c r="I59" s="3"/>
      <x:c r="J59" s="3"/>
      <x:c r="K59" s="7">
        <x:v>-26</x:v>
      </x:c>
      <x:c r="L59" s="7">
        <x:v>-19.1</x:v>
      </x:c>
      <x:c r="M59" s="7">
        <x:v>-6.3</x:v>
      </x:c>
    </x:row>
    <x:row r="60">
      <x:c r="B60" s="3" t="s">
        <x:v>447</x:v>
      </x:c>
      <x:c r="C60" s="14" t="n">
        <x:f>K60-L60</x:f>
        <x:v>12</x:v>
      </x:c>
      <x:c r="D60" s="14" t="n">
        <x:f>E60-K60</x:f>
        <x:v>63.7</x:v>
      </x:c>
      <x:c r="E60" s="33">
        <x:v>1.2</x:v>
      </x:c>
      <x:c r="F60" s="33">
        <x:v>-98.7</x:v>
      </x:c>
      <x:c r="G60" s="14" t="n">
        <x:f>M60-F60</x:f>
        <x:v>128.9</x:v>
      </x:c>
      <x:c r="H60" s="3"/>
      <x:c r="I60" s="3"/>
      <x:c r="J60" s="3"/>
      <x:c r="K60" s="7">
        <x:v>-62.5</x:v>
      </x:c>
      <x:c r="L60" s="7">
        <x:v>-74.5</x:v>
      </x:c>
      <x:c r="M60" s="7">
        <x:v>30.2</x:v>
      </x:c>
    </x:row>
    <x:row r="61" ht="23.25">
      <x:c r="B61" s="5" t="s">
        <x:v>448</x:v>
      </x:c>
      <x:c r="C61" s="14" t="n">
        <x:f>K61-L61</x:f>
        <x:v>38.20000000000002</x:v>
      </x:c>
      <x:c r="D61" s="14" t="n">
        <x:f>E61-K61</x:f>
        <x:v>86.99999999999999</x:v>
      </x:c>
      <x:c r="E61" s="33">
        <x:v>-94.2</x:v>
      </x:c>
      <x:c r="F61" s="33">
        <x:v>-145.6</x:v>
      </x:c>
      <x:c r="G61" s="14" t="n">
        <x:f>M61-F61</x:f>
        <x:v>-54</x:v>
      </x:c>
      <x:c r="H61" s="3"/>
      <x:c r="I61" s="3"/>
      <x:c r="J61" s="3"/>
      <x:c r="K61" s="7">
        <x:v>-181.2</x:v>
      </x:c>
      <x:c r="L61" s="7">
        <x:v>-219.4</x:v>
      </x:c>
      <x:c r="M61" s="7">
        <x:v>-199.6</x:v>
      </x:c>
    </x:row>
    <x:row r="62" ht="23.25">
      <x:c r="B62" s="5" t="s">
        <x:v>449</x:v>
      </x:c>
      <x:c r="C62" s="14" t="n">
        <x:f>K62-L62</x:f>
        <x:v>258.79999999999995</x:v>
      </x:c>
      <x:c r="D62" s="14" t="n">
        <x:f>E62-K62</x:f>
        <x:v>542</x:v>
      </x:c>
      <x:c r="E62" s="33">
        <x:v>962.2</x:v>
      </x:c>
      <x:c r="F62" s="33">
        <x:v>50.9</x:v>
      </x:c>
      <x:c r="G62" s="14" t="n">
        <x:f>M62-F62</x:f>
        <x:v>379.8</x:v>
      </x:c>
      <x:c r="H62" s="3"/>
      <x:c r="I62" s="3"/>
      <x:c r="J62" s="3"/>
      <x:c r="K62" s="7">
        <x:v>420.2</x:v>
      </x:c>
      <x:c r="L62" s="7">
        <x:v>161.4</x:v>
      </x:c>
      <x:c r="M62" s="7">
        <x:v>430.7</x:v>
      </x:c>
    </x:row>
    <x:row r="63" ht="23.25">
      <x:c r="B63" s="5" t="s">
        <x:v>450</x:v>
      </x:c>
      <x:c r="C63" s="14" t="n">
        <x:f>K63-L63</x:f>
        <x:v>-52.69999999999999</x:v>
      </x:c>
      <x:c r="D63" s="14" t="n">
        <x:f>E63-K63</x:f>
        <x:v>-83.70000000000002</x:v>
      </x:c>
      <x:c r="E63" s="33">
        <x:v>-221.8</x:v>
      </x:c>
      <x:c r="F63" s="33">
        <x:v>-32.5</x:v>
      </x:c>
      <x:c r="G63" s="14" t="n">
        <x:f>M63-F63</x:f>
        <x:v>-42.7</x:v>
      </x:c>
      <x:c r="H63" s="3"/>
      <x:c r="I63" s="3"/>
      <x:c r="J63" s="3"/>
      <x:c r="K63" s="7">
        <x:v>-138.1</x:v>
      </x:c>
      <x:c r="L63" s="7">
        <x:v>-85.4</x:v>
      </x:c>
      <x:c r="M63" s="7">
        <x:v>-75.2</x:v>
      </x:c>
    </x:row>
    <x:row r="64" ht="23.25">
      <x:c r="B64" s="5" t="s">
        <x:v>451</x:v>
      </x:c>
      <x:c r="C64" s="14" t="n">
        <x:f>K64-L64</x:f>
        <x:v>-66.99999999999999</x:v>
      </x:c>
      <x:c r="D64" s="14" t="n">
        <x:f>E64-K64</x:f>
        <x:v>-83</x:v>
      </x:c>
      <x:c r="E64" s="33">
        <x:v>-255.2</x:v>
      </x:c>
      <x:c r="F64" s="33">
        <x:v>-762.4</x:v>
      </x:c>
      <x:c r="G64" s="14" t="n">
        <x:f>M64-F64</x:f>
        <x:v>-42.700000000000045</x:v>
      </x:c>
      <x:c r="H64" s="3"/>
      <x:c r="I64" s="3"/>
      <x:c r="J64" s="3"/>
      <x:c r="K64" s="7">
        <x:v>-172.2</x:v>
      </x:c>
      <x:c r="L64" s="7">
        <x:v>-105.2</x:v>
      </x:c>
      <x:c r="M64" s="7">
        <x:v>-805.1</x:v>
      </x:c>
    </x:row>
    <x:row r="65">
      <x:c r="B65" s="3" t="s">
        <x:v>452</x:v>
      </x:c>
      <x:c r="C65" s="14" t="n">
        <x:f>K65-L65</x:f>
        <x:v>-2.0999999999999996</x:v>
      </x:c>
      <x:c r="D65" s="14" t="n">
        <x:f>E65-K65</x:f>
        <x:v>-252.2</x:v>
      </x:c>
      <x:c r="E65" s="33">
        <x:v>-267.9</x:v>
      </x:c>
      <x:c r="F65" s="33">
        <x:v>-502.2</x:v>
      </x:c>
      <x:c r="G65" s="14" t="n">
        <x:f>M65-F65</x:f>
        <x:v>-2.1999999999999886</x:v>
      </x:c>
      <x:c r="H65" s="3"/>
      <x:c r="I65" s="3"/>
      <x:c r="J65" s="3"/>
      <x:c r="K65" s="7">
        <x:v>-15.7</x:v>
      </x:c>
      <x:c r="L65" s="7">
        <x:v>-13.6</x:v>
      </x:c>
      <x:c r="M65" s="7">
        <x:v>-504.4</x:v>
      </x:c>
    </x:row>
    <x:row r="66" ht="23.25">
      <x:c r="B66" s="5" t="s">
        <x:v>453</x:v>
      </x:c>
      <x:c r="C66" s="14" t="n">
        <x:f>K66-L66</x:f>
        <x:v>1.799999999999999</x:v>
      </x:c>
      <x:c r="D66" s="14" t="n">
        <x:f>E66-K66</x:f>
        <x:v>5.799999999999999</x:v>
      </x:c>
      <x:c r="E66" s="33">
        <x:v>20.9</x:v>
      </x:c>
      <x:c r="F66" s="33">
        <x:v>12.6</x:v>
      </x:c>
      <x:c r="G66" s="14" t="n">
        <x:f>M66-F66</x:f>
        <x:v>1</x:v>
      </x:c>
      <x:c r="H66" s="3"/>
      <x:c r="I66" s="3"/>
      <x:c r="J66" s="3"/>
      <x:c r="K66" s="7">
        <x:v>15.1</x:v>
      </x:c>
      <x:c r="L66" s="7">
        <x:v>13.3</x:v>
      </x:c>
      <x:c r="M66" s="7">
        <x:v>13.6</x:v>
      </x:c>
    </x:row>
    <x:row r="67" ht="23.25">
      <x:c r="B67" s="5" t="s">
        <x:v>454</x:v>
      </x:c>
      <x:c r="C67" s="14" t="n">
        <x:f>K67-L67</x:f>
        <x:v>-0.5999999999999996</x:v>
      </x:c>
      <x:c r="D67" s="14" t="n">
        <x:f>E67-K67</x:f>
        <x:v>0</x:v>
      </x:c>
      <x:c r="E67" s="33">
        <x:v>-13.2</x:v>
      </x:c>
      <x:c r="F67" s="33">
        <x:v>-9.2</x:v>
      </x:c>
      <x:c r="G67" s="14" t="n">
        <x:f>M67-F67</x:f>
        <x:v>-2.700000000000001</x:v>
      </x:c>
      <x:c r="H67" s="3"/>
      <x:c r="I67" s="3"/>
      <x:c r="J67" s="3"/>
      <x:c r="K67" s="7">
        <x:v>-13.2</x:v>
      </x:c>
      <x:c r="L67" s="7">
        <x:v>-12.6</x:v>
      </x:c>
      <x:c r="M67" s="7">
        <x:v>-11.9</x:v>
      </x:c>
    </x:row>
    <x:row r="68" ht="23.25">
      <x:c r="B68" s="5" t="s">
        <x:v>455</x:v>
      </x:c>
      <x:c r="C68" s="14" t="n">
        <x:f>K68-L68</x:f>
        <x:v>-2.6999999999999993</x:v>
      </x:c>
      <x:c r="D68" s="14" t="n">
        <x:f>E68-K68</x:f>
        <x:v>-5.599999999999998</x:v>
      </x:c>
      <x:c r="E68" s="33">
        <x:v>-34.8</x:v>
      </x:c>
      <x:c r="F68" s="33">
        <x:v>-10.9</x:v>
      </x:c>
      <x:c r="G68" s="14" t="n">
        <x:f>M68-F68</x:f>
        <x:v>0</x:v>
      </x:c>
      <x:c r="H68" s="3"/>
      <x:c r="I68" s="3"/>
      <x:c r="J68" s="3"/>
      <x:c r="K68" s="7">
        <x:v>-29.2</x:v>
      </x:c>
      <x:c r="L68" s="7">
        <x:v>-26.5</x:v>
      </x:c>
      <x:c r="M68" s="7">
        <x:v>-10.9</x:v>
      </x:c>
    </x:row>
    <x:row r="69">
      <x:c r="B69" s="3" t="s">
        <x:v>456</x:v>
      </x:c>
      <x:c r="C69" s="14" t="n">
        <x:f>K69-L69</x:f>
        <x:v>-120.69999999999999</x:v>
      </x:c>
      <x:c r="D69" s="14" t="n">
        <x:f>E69-K69</x:f>
        <x:v>-120.80000000000001</x:v>
      </x:c>
      <x:c r="E69" s="33">
        <x:v>-483</x:v>
      </x:c>
      <x:c r="F69" s="33">
        <x:v>-128.9</x:v>
      </x:c>
      <x:c r="G69" s="14" t="n">
        <x:f>M69-F69</x:f>
        <x:v>-128.99999999999997</x:v>
      </x:c>
      <x:c r="H69" s="3"/>
      <x:c r="I69" s="3"/>
      <x:c r="J69" s="3"/>
      <x:c r="K69" s="7">
        <x:v>-362.2</x:v>
      </x:c>
      <x:c r="L69" s="7">
        <x:v>-241.5</x:v>
      </x:c>
      <x:c r="M69" s="7">
        <x:v>-257.9</x:v>
      </x:c>
    </x:row>
    <x:row r="70">
      <x:c r="B70" s="3" t="s">
        <x:v>457</x:v>
      </x:c>
      <x:c r="C70" s="14" t="n">
        <x:f>K70-L70</x:f>
        <x:v>-9.8</x:v>
      </x:c>
      <x:c r="D70" s="14" t="n">
        <x:f>E70-K70</x:f>
        <x:v>24.499999999999996</x:v>
      </x:c>
      <x:c r="E70" s="33">
        <x:v>35.8</x:v>
      </x:c>
      <x:c r="F70" s="33">
        <x:v>-5.6</x:v>
      </x:c>
      <x:c r="G70" s="14" t="n">
        <x:f>M70-F70</x:f>
        <x:v>-3.700000000000001</x:v>
      </x:c>
      <x:c r="H70" s="3"/>
      <x:c r="I70" s="3"/>
      <x:c r="J70" s="3"/>
      <x:c r="K70" s="7">
        <x:v>11.3</x:v>
      </x:c>
      <x:c r="L70" s="7">
        <x:v>21.1</x:v>
      </x:c>
      <x:c r="M70" s="7">
        <x:v>-9.3</x:v>
      </x:c>
    </x:row>
    <x:row r="71" ht="33.75">
      <x:c r="B71" s="5" t="s">
        <x:v>458</x:v>
      </x:c>
      <x:c r="C71" s="14" t="n">
        <x:f>K71-L71</x:f>
        <x:v>14.400000000000002</x:v>
      </x:c>
      <x:c r="D71" s="14" t="n">
        <x:f>E71-K71</x:f>
        <x:v>4.600000000000001</x:v>
      </x:c>
      <x:c r="E71" s="33">
        <x:v>43.7</x:v>
      </x:c>
      <x:c r="F71" s="33">
        <x:v>11.6</x:v>
      </x:c>
      <x:c r="G71" s="14" t="n">
        <x:f>M71-F71</x:f>
        <x:v>-4.6</x:v>
      </x:c>
      <x:c r="H71" s="3"/>
      <x:c r="I71" s="3"/>
      <x:c r="J71" s="3"/>
      <x:c r="K71" s="7">
        <x:v>39.1</x:v>
      </x:c>
      <x:c r="L71" s="7">
        <x:v>24.7</x:v>
      </x:c>
      <x:c r="M71" s="7">
        <x:v>7</x:v>
      </x:c>
    </x:row>
    <x:row r="72">
      <x:c r="B72" s="3" t="s">
        <x:v>459</x:v>
      </x:c>
      <x:c r="C72" s="33">
        <x:v>1228.2</x:v>
      </x:c>
      <x:c r="D72" s="33">
        <x:v>1345</x:v>
      </x:c>
      <x:c r="E72" s="33">
        <x:v>4867.8</x:v>
      </x:c>
      <x:c r="F72" s="33">
        <x:v>1339.6</x:v>
      </x:c>
      <x:c r="G72" s="33">
        <x:v>1411.9</x:v>
      </x:c>
      <x:c r="H72" s="3"/>
      <x:c r="I72" s="3"/>
      <x:c r="J72" s="3"/>
      <x:c r="K72" s="3"/>
      <x:c r="L72" s="3"/>
      <x:c r="M72" s="3"/>
    </x:row>
    <x:row r="73">
      <x:c r="B73" s="3" t="s">
        <x:v>460</x:v>
      </x:c>
      <x:c r="C73" s="33">
        <x:v>315.8</x:v>
      </x:c>
      <x:c r="D73" s="33">
        <x:v>344.6</x:v>
      </x:c>
      <x:c r="E73" s="33">
        <x:v>1268.5</x:v>
      </x:c>
      <x:c r="F73" s="33">
        <x:v>335.7</x:v>
      </x:c>
      <x:c r="G73" s="33">
        <x:v>334.5</x:v>
      </x:c>
      <x:c r="H73" s="3"/>
      <x:c r="I73" s="3"/>
      <x:c r="J73" s="3"/>
      <x:c r="K73" s="3"/>
      <x:c r="L73" s="3"/>
      <x:c r="M73" s="3"/>
    </x:row>
    <x:row r="74">
      <x:c r="B74" s="3" t="s">
        <x:v>461</x:v>
      </x:c>
      <x:c r="C74" s="33">
        <x:v>180.9</x:v>
      </x:c>
      <x:c r="D74" s="33">
        <x:v>160.8</x:v>
      </x:c>
      <x:c r="E74" s="33">
        <x:v>704</x:v>
      </x:c>
      <x:c r="F74" s="33">
        <x:v>198.6</x:v>
      </x:c>
      <x:c r="G74" s="33">
        <x:v>190.2</x:v>
      </x:c>
      <x:c r="H74" s="3"/>
      <x:c r="I74" s="3"/>
      <x:c r="J74" s="3"/>
      <x:c r="K74" s="3"/>
      <x:c r="L74" s="3"/>
      <x:c r="M74" s="3"/>
    </x:row>
    <x:row r="75" ht="23.25">
      <x:c r="B75" s="5" t="s">
        <x:v>462</x:v>
      </x:c>
      <x:c r="C75" s="14" t="n">
        <x:f>K75-L75</x:f>
        <x:v>-235.4</x:v>
      </x:c>
      <x:c r="D75" s="14" t="n">
        <x:f>E75-K75</x:f>
        <x:v>-462.59999999999997</x:v>
      </x:c>
      <x:c r="E75" s="33">
        <x:v>-840.9</x:v>
      </x:c>
      <x:c r="F75" s="33">
        <x:v>781.7</x:v>
      </x:c>
      <x:c r="G75" s="14" t="n">
        <x:f>M75-F75</x:f>
        <x:v>-179</x:v>
      </x:c>
      <x:c r="H75" s="3"/>
      <x:c r="I75" s="3"/>
      <x:c r="J75" s="3"/>
      <x:c r="K75" s="7">
        <x:v>-378.3</x:v>
      </x:c>
      <x:c r="L75" s="7">
        <x:v>-142.9</x:v>
      </x:c>
      <x:c r="M75" s="7">
        <x:v>602.7</x:v>
      </x:c>
    </x:row>
    <x:row r="76" ht="23.25">
      <x:c r="B76" s="5" t="s">
        <x:v>463</x:v>
      </x:c>
      <x:c r="C76" s="14" t="n">
        <x:f>K76-L76</x:f>
        <x:v>16.799999999999997</x:v>
      </x:c>
      <x:c r="D76" s="14" t="n">
        <x:f>E76-K76</x:f>
        <x:v>18.4</x:v>
      </x:c>
      <x:c r="E76" s="33">
        <x:v>57.8</x:v>
      </x:c>
      <x:c r="F76" s="33">
        <x:v>13.9</x:v>
      </x:c>
      <x:c r="G76" s="14" t="n">
        <x:f>M76-F76</x:f>
        <x:v>0.5999999999999996</x:v>
      </x:c>
      <x:c r="H76" s="3"/>
      <x:c r="I76" s="3"/>
      <x:c r="J76" s="3"/>
      <x:c r="K76" s="7">
        <x:v>39.4</x:v>
      </x:c>
      <x:c r="L76" s="7">
        <x:v>22.6</x:v>
      </x:c>
      <x:c r="M76" s="7">
        <x:v>14.5</x:v>
      </x:c>
    </x:row>
    <x:row r="77" ht="23.25">
      <x:c r="B77" s="5" t="s">
        <x:v>464</x:v>
      </x:c>
      <x:c r="C77" s="14" t="n">
        <x:f>K77-L77</x:f>
        <x:v>-102.8</x:v>
      </x:c>
      <x:c r="D77" s="14" t="n">
        <x:f>E77-K77</x:f>
        <x:v>-114.60000000000001</x:v>
      </x:c>
      <x:c r="E77" s="33">
        <x:v>-101.4</x:v>
      </x:c>
      <x:c r="F77" s="33">
        <x:v>928.5</x:v>
      </x:c>
      <x:c r="G77" s="14" t="n">
        <x:f>M77-F77</x:f>
        <x:v>16.700000000000045</x:v>
      </x:c>
      <x:c r="H77" s="3"/>
      <x:c r="I77" s="3"/>
      <x:c r="J77" s="3"/>
      <x:c r="K77" s="7">
        <x:v>13.2</x:v>
      </x:c>
      <x:c r="L77" s="7">
        <x:v>116</x:v>
      </x:c>
      <x:c r="M77" s="7">
        <x:v>945.2</x:v>
      </x:c>
    </x:row>
    <x:row r="78">
      <x:c r="B78" s="3" t="s">
        <x:v>465</x:v>
      </x:c>
      <x:c r="C78" s="14"/>
      <x:c r="D78" s="33">
        <x:v>0</x:v>
      </x:c>
      <x:c r="E78" s="33">
        <x:v>-34.1</x:v>
      </x:c>
      <x:c r="F78" s="14"/>
      <x:c r="G78" s="14"/>
      <x:c r="H78" s="3"/>
      <x:c r="I78" s="3"/>
      <x:c r="J78" s="3"/>
      <x:c r="K78" s="3"/>
      <x:c r="L78" s="3"/>
      <x:c r="M78" s="3"/>
    </x:row>
    <x:row r="79">
      <x:c r="B79" s="3" t="s">
        <x:v>466</x:v>
      </x:c>
      <x:c r="C79" s="14" t="n">
        <x:f>K79-L79</x:f>
        <x:v>1.5</x:v>
      </x:c>
      <x:c r="D79" s="14" t="n">
        <x:f>E79-K79</x:f>
        <x:v>0.30000000000000027</x:v>
      </x:c>
      <x:c r="E79" s="33">
        <x:v>2.7</x:v>
      </x:c>
      <x:c r="F79" s="33">
        <x:v>497.4</x:v>
      </x:c>
      <x:c r="G79" s="14" t="n">
        <x:f>M79-F79</x:f>
        <x:v>0.30000000000001137</x:v>
      </x:c>
      <x:c r="H79" s="3"/>
      <x:c r="I79" s="3"/>
      <x:c r="J79" s="3"/>
      <x:c r="K79" s="7">
        <x:v>2.4</x:v>
      </x:c>
      <x:c r="L79" s="7">
        <x:v>0.9</x:v>
      </x:c>
      <x:c r="M79" s="7">
        <x:v>497.7</x:v>
      </x:c>
    </x:row>
    <x:row r="80">
      <x:c r="B80" s="3" t="s">
        <x:v>467</x:v>
      </x:c>
      <x:c r="C80" s="14"/>
      <x:c r="D80" s="33">
        <x:v>0.5</x:v>
      </x:c>
      <x:c r="E80" s="33">
        <x:v>0.7</x:v>
      </x:c>
      <x:c r="F80" s="14"/>
      <x:c r="G80" s="14"/>
      <x:c r="H80" s="3"/>
      <x:c r="I80" s="3"/>
      <x:c r="J80" s="3"/>
      <x:c r="K80" s="3"/>
      <x:c r="L80" s="3"/>
      <x:c r="M80" s="3"/>
    </x:row>
    <x:row r="81">
      <x:c r="B81" s="3"/>
      <x:c r="C81" s="3"/>
      <x:c r="D81" s="3"/>
      <x:c r="E81" s="3"/>
      <x:c r="F81" s="3"/>
      <x:c r="G81" s="3"/>
      <x:c r="H81" s="3"/>
      <x:c r="I81" s="3"/>
      <x:c r="J81" s="3"/>
      <x:c r="K81" s="3"/>
      <x:c r="L81" s="3"/>
      <x:c r="M81" s="3"/>
    </x:row>
    <x:row r="82">
      <x:c r="B82" s="3" t="s">
        <x:v>468</x:v>
      </x:c>
      <x:c r="C82" s="7">
        <x:v>937.4</x:v>
      </x:c>
      <x:c r="D82" s="7">
        <x:v>1085.1</x:v>
      </x:c>
      <x:c r="E82" s="7">
        <x:v>3848.5</x:v>
      </x:c>
      <x:c r="F82" s="7">
        <x:v>919.2</x:v>
      </x:c>
      <x:c r="G82" s="7">
        <x:v>930.6</x:v>
      </x:c>
      <x:c r="H82" s="3" t="n">
        <x:f>C28</x:f>
        <x:v>973.2</x:v>
      </x:c>
      <x:c r="I82" s="3"/>
      <x:c r="J82" s="3"/>
      <x:c r="K82" s="3"/>
      <x:c r="L82" s="3"/>
      <x:c r="M82" s="3"/>
    </x:row>
    <x:row r="83">
      <x:c r="B83" s="3" t="s">
        <x:v>469</x:v>
      </x:c>
      <x:c r="C83" s="7">
        <x:v>742.4</x:v>
      </x:c>
      <x:c r="D83" s="7">
        <x:v>712.9</x:v>
      </x:c>
      <x:c r="E83" s="7">
        <x:v>2875.2</x:v>
      </x:c>
      <x:c r="F83" s="7">
        <x:v>686.3</x:v>
      </x:c>
      <x:c r="G83" s="7">
        <x:v>728.9</x:v>
      </x:c>
      <x:c r="H83" s="3" t="n">
        <x:f>C29</x:f>
        <x:v>751.7</x:v>
      </x:c>
      <x:c r="I83" s="3"/>
      <x:c r="J83" s="3"/>
      <x:c r="K83" s="3"/>
      <x:c r="L83" s="3"/>
      <x:c r="M83" s="3"/>
    </x:row>
    <x:row r="84">
      <x:c r="B84" s="3"/>
      <x:c r="C84" s="3"/>
      <x:c r="D84" s="3"/>
      <x:c r="E84" s="3"/>
      <x:c r="F84" s="3"/>
      <x:c r="G84" s="3"/>
      <x:c r="H84" s="3"/>
      <x:c r="I84" s="3"/>
      <x:c r="J84" s="3"/>
      <x:c r="K84" s="3"/>
      <x:c r="L84" s="3"/>
      <x:c r="M84" s="3"/>
    </x:row>
    <x:row r="85">
      <x:c r="B85" s="3"/>
      <x:c r="C85" s="3"/>
      <x:c r="D85" s="3"/>
      <x:c r="E85" s="3"/>
      <x:c r="F85" s="3"/>
      <x:c r="G85" s="3"/>
      <x:c r="H85" s="3"/>
      <x:c r="I85" s="3"/>
      <x:c r="J85" s="3"/>
      <x:c r="K85" s="3"/>
      <x:c r="L85" s="3"/>
      <x:c r="M85" s="3"/>
    </x:row>
    <x:row r="86">
      <x:c r="B86" s="3"/>
      <x:c r="C86" s="3"/>
      <x:c r="D86" s="3"/>
      <x:c r="E86" s="3"/>
      <x:c r="F86" s="3"/>
      <x:c r="G86" s="3"/>
      <x:c r="H86" s="3"/>
      <x:c r="I86" s="3"/>
      <x:c r="J86" s="3"/>
      <x:c r="K86" s="3"/>
      <x:c r="L86" s="3"/>
      <x:c r="M86" s="3"/>
    </x:row>
    <x:row r="87">
      <x:c r="B87" s="3"/>
      <x:c r="C87" s="3"/>
      <x:c r="D87" s="3"/>
      <x:c r="E87" s="3"/>
      <x:c r="F87" s="3"/>
      <x:c r="G87" s="3"/>
      <x:c r="H87" s="3"/>
      <x:c r="I87" s="3"/>
      <x:c r="J87" s="3"/>
      <x:c r="K87" s="3"/>
      <x:c r="L87" s="3"/>
      <x:c r="M87" s="3"/>
    </x:row>
    <x:row r="88">
      <x:c r="B88" s="3"/>
      <x:c r="C88" s="3"/>
      <x:c r="D88" s="3"/>
      <x:c r="E88" s="3"/>
      <x:c r="F88" s="3"/>
      <x:c r="G88" s="3"/>
      <x:c r="H88" s="3"/>
      <x:c r="I88" s="3"/>
      <x:c r="J88" s="3"/>
      <x:c r="K88" s="3"/>
      <x:c r="L88" s="3"/>
      <x:c r="M88" s="3"/>
    </x:row>
    <x:row r="89">
      <x:c r="B89" s="3"/>
      <x:c r="C89" s="3"/>
      <x:c r="D89" s="3"/>
      <x:c r="E89" s="3"/>
      <x:c r="F89" s="3"/>
      <x:c r="G89" s="3"/>
      <x:c r="H89" s="3"/>
      <x:c r="I89" s="3"/>
      <x:c r="J89" s="3"/>
      <x:c r="K89" s="3"/>
      <x:c r="L89" s="3"/>
      <x:c r="M89" s="3"/>
    </x:row>
    <x:row r="90" ht="23.25">
      <x:c r="B90" s="56" t="s">
        <x:v>470</x:v>
      </x:c>
      <x:c r="C90" s="2" t="s">
        <x:v>471</x:v>
      </x:c>
      <x:c r="D90" s="2" t="s">
        <x:v>472</x:v>
      </x:c>
      <x:c r="E90" s="3"/>
      <x:c r="F90" s="3"/>
      <x:c r="G90" s="3"/>
      <x:c r="H90" s="3"/>
      <x:c r="I90" s="3"/>
      <x:c r="J90" s="3"/>
      <x:c r="K90" s="3"/>
      <x:c r="L90" s="3"/>
      <x:c r="M90" s="3"/>
    </x:row>
    <x:row r="91">
      <x:c r="B91" s="3" t="s">
        <x:v>473</x:v>
      </x:c>
      <x:c r="C91" s="3" t="s">
        <x:v>474</x:v>
      </x:c>
      <x:c r="D91" s="3" t="s">
        <x:v>475</x:v>
      </x:c>
      <x:c r="E91" s="3"/>
      <x:c r="F91" s="3"/>
      <x:c r="G91" s="3"/>
      <x:c r="H91" s="3"/>
      <x:c r="I91" s="3"/>
      <x:c r="J91" s="3"/>
      <x:c r="K91" s="3"/>
      <x:c r="L91" s="3"/>
      <x:c r="M91" s="3"/>
    </x:row>
    <x:row r="92">
      <x:c r="B92" s="3" t="s">
        <x:v>476</x:v>
      </x:c>
      <x:c r="C92" s="3" t="s">
        <x:v>0</x:v>
      </x:c>
      <x:c r="D92" s="3" t="s">
        <x:v>477</x:v>
      </x:c>
      <x:c r="E92" s="3"/>
      <x:c r="F92" s="3"/>
      <x:c r="G92" s="3"/>
      <x:c r="H92" s="3"/>
      <x:c r="I92" s="3"/>
      <x:c r="J92" s="3"/>
      <x:c r="K92" s="3"/>
      <x:c r="L92" s="3"/>
      <x:c r="M92" s="3"/>
    </x:row>
    <x:row r="93">
      <x:c r="B93" s="3" t="s">
        <x:v>478</x:v>
      </x:c>
      <x:c r="C93" s="3" t="s">
        <x:v>479</x:v>
      </x:c>
      <x:c r="D93" s="3" t="s">
        <x:v>480</x:v>
      </x:c>
      <x:c r="E93" s="3"/>
      <x:c r="F93" s="3"/>
      <x:c r="G93" s="3"/>
      <x:c r="H93" s="3"/>
      <x:c r="I93" s="3"/>
      <x:c r="J93" s="3"/>
      <x:c r="K93" s="3"/>
      <x:c r="L93" s="3"/>
      <x:c r="M93" s="3"/>
    </x:row>
    <x:row r="94">
      <x:c r="B94" s="3" t="s">
        <x:v>481</x:v>
      </x:c>
      <x:c r="C94" s="7">
        <x:v>181176</x:v>
      </x:c>
      <x:c r="D94" s="3" t="s">
        <x:v>482</x:v>
      </x:c>
      <x:c r="E94" s="3"/>
      <x:c r="F94" s="3"/>
      <x:c r="G94" s="3"/>
      <x:c r="H94" s="3"/>
      <x:c r="I94" s="3"/>
      <x:c r="J94" s="3"/>
      <x:c r="K94" s="3"/>
      <x:c r="L94" s="3"/>
      <x:c r="M94" s="3"/>
    </x:row>
    <x:row r="95">
      <x:c r="B95" s="3" t="s">
        <x:v>483</x:v>
      </x:c>
      <x:c r="C95" s="7">
        <x:v>16</x:v>
      </x:c>
      <x:c r="D95" s="3" t="s">
        <x:v>484</x:v>
      </x:c>
      <x:c r="E95" s="3"/>
      <x:c r="F95" s="3"/>
      <x:c r="G95" s="3"/>
      <x:c r="H95" s="3"/>
      <x:c r="I95" s="3"/>
      <x:c r="J95" s="3"/>
      <x:c r="K95" s="3"/>
      <x:c r="L95" s="3"/>
      <x:c r="M95" s="3"/>
    </x:row>
    <x:row r="96">
      <x:c r="B96" s="3" t="s">
        <x:v>485</x:v>
      </x:c>
      <x:c r="C96" s="3" t="s">
        <x:v>486</x:v>
      </x:c>
      <x:c r="D96" s="3" t="s">
        <x:v>487</x:v>
      </x:c>
      <x:c r="E96" s="3"/>
      <x:c r="F96" s="3"/>
      <x:c r="G96" s="3"/>
      <x:c r="H96" s="3"/>
      <x:c r="I96" s="3"/>
      <x:c r="J96" s="3"/>
      <x:c r="K96" s="3"/>
      <x:c r="L96" s="3"/>
      <x:c r="M96" s="3"/>
    </x:row>
    <x:row r="97">
      <x:c r="B97" s="3" t="s">
        <x:v>488</x:v>
      </x:c>
      <x:c r="C97" s="3" t="s">
        <x:v>489</x:v>
      </x:c>
      <x:c r="D97" s="3" t="s">
        <x:v>490</x:v>
      </x:c>
      <x:c r="E97" s="3"/>
      <x:c r="F97" s="3"/>
      <x:c r="G97" s="3"/>
      <x:c r="H97" s="3"/>
      <x:c r="I97" s="3"/>
      <x:c r="J97" s="3"/>
      <x:c r="K97" s="3"/>
      <x:c r="L97" s="3"/>
      <x:c r="M97" s="3"/>
    </x:row>
    <x:row r="98">
      <x:c r="B98" s="3" t="s">
        <x:v>491</x:v>
      </x:c>
      <x:c r="C98" s="34">
        <x:v>46265</x:v>
      </x:c>
      <x:c r="D98" s="3" t="s">
        <x:v>492</x:v>
      </x:c>
      <x:c r="E98" s="3"/>
      <x:c r="F98" s="3"/>
      <x:c r="G98" s="3"/>
      <x:c r="H98" s="3"/>
      <x:c r="I98" s="3"/>
      <x:c r="J98" s="3"/>
      <x:c r="K98" s="3"/>
      <x:c r="L98" s="3"/>
      <x:c r="M98" s="3"/>
    </x:row>
    <x:row r="99">
      <x:c r="B99" s="3" t="s">
        <x:v>493</x:v>
      </x:c>
      <x:c r="C99" s="34">
        <x:v>46296</x:v>
      </x:c>
      <x:c r="D99" s="3" t="s">
        <x:v>494</x:v>
      </x:c>
      <x:c r="E99" s="3"/>
      <x:c r="F99" s="3"/>
      <x:c r="G99" s="3"/>
      <x:c r="H99" s="3"/>
      <x:c r="I99" s="3"/>
      <x:c r="J99" s="3"/>
      <x:c r="K99" s="3"/>
      <x:c r="L99" s="3"/>
      <x:c r="M99" s="3"/>
    </x:row>
    <x:row r="100">
      <x:c r="B100" s="3" t="s">
        <x:v>495</x:v>
      </x:c>
      <x:c r="C100" s="7">
        <x:v>0.76</x:v>
      </x:c>
      <x:c r="D100" s="3" t="s">
        <x:v>496</x:v>
      </x:c>
      <x:c r="E100" s="3"/>
      <x:c r="F100" s="3"/>
      <x:c r="G100" s="3"/>
      <x:c r="H100" s="3"/>
      <x:c r="I100" s="3"/>
      <x:c r="J100" s="3"/>
      <x:c r="K100" s="3"/>
      <x:c r="L100" s="3"/>
      <x:c r="M100" s="3"/>
    </x:row>
    <x:row r="101">
      <x:c r="B101" s="3" t="s">
        <x:v>497</x:v>
      </x:c>
      <x:c r="C101" s="7">
        <x:v>0.76</x:v>
      </x:c>
      <x:c r="D101" s="3" t="s">
        <x:v>498</x:v>
      </x:c>
      <x:c r="E101" s="3"/>
      <x:c r="F101" s="3"/>
      <x:c r="G101" s="3"/>
      <x:c r="H101" s="3"/>
      <x:c r="I101" s="3"/>
      <x:c r="J101" s="3"/>
      <x:c r="K101" s="3"/>
      <x:c r="L101" s="3"/>
      <x:c r="M101" s="3"/>
    </x:row>
    <x:row r="102">
      <x:c r="B102" s="3" t="s">
        <x:v>499</x:v>
      </x:c>
      <x:c r="C102" s="7">
        <x:v>0.8</x:v>
      </x:c>
      <x:c r="D102" s="3" t="s">
        <x:v>500</x:v>
      </x:c>
      <x:c r="E102" s="3"/>
      <x:c r="F102" s="3"/>
      <x:c r="G102" s="3"/>
      <x:c r="H102" s="3"/>
      <x:c r="I102" s="3"/>
      <x:c r="J102" s="3"/>
      <x:c r="K102" s="3"/>
      <x:c r="L102" s="3"/>
      <x:c r="M102" s="3"/>
    </x:row>
    <x:row r="103">
      <x:c r="B103" s="3" t="s">
        <x:v>501</x:v>
      </x:c>
      <x:c r="C103" s="7">
        <x:v>0.73</x:v>
      </x:c>
      <x:c r="D103" s="3" t="s">
        <x:v>502</x:v>
      </x:c>
      <x:c r="E103" s="3"/>
      <x:c r="F103" s="3"/>
      <x:c r="G103" s="3"/>
      <x:c r="H103" s="3"/>
      <x:c r="I103" s="3"/>
      <x:c r="J103" s="3"/>
      <x:c r="K103" s="3"/>
      <x:c r="L103" s="3"/>
      <x:c r="M103" s="3"/>
    </x:row>
    <x:row r="104">
      <x:c r="B104" s="3" t="s">
        <x:v>503</x:v>
      </x:c>
      <x:c r="C104" s="7">
        <x:v>0.02</x:v>
      </x:c>
      <x:c r="D104" s="3" t="s">
        <x:v>504</x:v>
      </x:c>
      <x:c r="E104" s="3"/>
      <x:c r="F104" s="3"/>
      <x:c r="G104" s="3"/>
      <x:c r="H104" s="3"/>
      <x:c r="I104" s="3"/>
      <x:c r="J104" s="3"/>
      <x:c r="K104" s="3"/>
      <x:c r="L104" s="3"/>
      <x:c r="M104" s="3"/>
    </x:row>
    <x:row r="105">
      <x:c r="B105" s="3" t="s">
        <x:v>505</x:v>
      </x:c>
      <x:c r="C105" s="7">
        <x:v>11</x:v>
      </x:c>
      <x:c r="D105" s="3" t="s">
        <x:v>506</x:v>
      </x:c>
      <x:c r="E105" s="3"/>
      <x:c r="F105" s="3"/>
      <x:c r="G105" s="3"/>
      <x:c r="H105" s="3"/>
      <x:c r="I105" s="3"/>
      <x:c r="J105" s="3"/>
      <x:c r="K105" s="3"/>
      <x:c r="L105" s="3"/>
      <x:c r="M105" s="3"/>
    </x:row>
    <x:row r="106">
      <x:c r="B106" s="3" t="s">
        <x:v>507</x:v>
      </x:c>
      <x:c r="C106" s="3"/>
      <x:c r="D106" s="3" t="s">
        <x:v>508</x:v>
      </x:c>
      <x:c r="E106" s="3"/>
      <x:c r="F106" s="3"/>
      <x:c r="G106" s="3"/>
      <x:c r="H106" s="3"/>
      <x:c r="I106" s="3"/>
      <x:c r="J106" s="3"/>
      <x:c r="K106" s="3"/>
      <x:c r="L106" s="3"/>
      <x:c r="M106" s="3"/>
    </x:row>
    <x:row r="107">
      <x:c r="B107" s="3" t="s">
        <x:v>509</x:v>
      </x:c>
      <x:c r="C107" s="3"/>
      <x:c r="D107" s="3" t="s">
        <x:v>510</x:v>
      </x:c>
      <x:c r="E107" s="3"/>
      <x:c r="F107" s="3"/>
      <x:c r="G107" s="3"/>
      <x:c r="H107" s="3"/>
      <x:c r="I107" s="3"/>
      <x:c r="J107" s="3"/>
      <x:c r="K107" s="3"/>
      <x:c r="L107" s="3"/>
      <x:c r="M107" s="3"/>
    </x:row>
    <x:row r="108">
      <x:c r="B108" s="3" t="s">
        <x:v>511</x:v>
      </x:c>
      <x:c r="C108" s="3"/>
      <x:c r="D108" s="3" t="s">
        <x:v>512</x:v>
      </x:c>
      <x:c r="E108" s="3"/>
      <x:c r="F108" s="3"/>
      <x:c r="G108" s="3"/>
      <x:c r="H108" s="3"/>
      <x:c r="I108" s="3"/>
      <x:c r="J108" s="3"/>
      <x:c r="K108" s="3"/>
      <x:c r="L108" s="3"/>
      <x:c r="M108" s="3"/>
    </x:row>
    <x:row r="109">
      <x:c r="B109" s="3" t="s">
        <x:v>513</x:v>
      </x:c>
      <x:c r="C109" s="7">
        <x:v>0.76</x:v>
      </x:c>
      <x:c r="D109" s="3" t="s">
        <x:v>514</x:v>
      </x:c>
      <x:c r="E109" s="3"/>
      <x:c r="F109" s="3"/>
      <x:c r="G109" s="3"/>
      <x:c r="H109" s="3"/>
      <x:c r="I109" s="3"/>
      <x:c r="J109" s="3"/>
      <x:c r="K109" s="3"/>
      <x:c r="L109" s="3"/>
      <x:c r="M109" s="3"/>
    </x:row>
    <x:row r="110">
      <x:c r="B110" s="3" t="s">
        <x:v>515</x:v>
      </x:c>
      <x:c r="C110" s="7">
        <x:v>0.76</x:v>
      </x:c>
      <x:c r="D110" s="3" t="s">
        <x:v>516</x:v>
      </x:c>
      <x:c r="E110" s="3"/>
      <x:c r="F110" s="3"/>
      <x:c r="G110" s="3"/>
      <x:c r="H110" s="3"/>
      <x:c r="I110" s="3"/>
      <x:c r="J110" s="3"/>
      <x:c r="K110" s="3"/>
      <x:c r="L110" s="3"/>
      <x:c r="M110" s="3"/>
    </x:row>
    <x:row r="111">
      <x:c r="B111" s="3" t="s">
        <x:v>517</x:v>
      </x:c>
      <x:c r="C111" s="7">
        <x:v>0.77</x:v>
      </x:c>
      <x:c r="D111" s="3" t="s">
        <x:v>518</x:v>
      </x:c>
      <x:c r="E111" s="3"/>
      <x:c r="F111" s="3"/>
      <x:c r="G111" s="3"/>
      <x:c r="H111" s="3"/>
      <x:c r="I111" s="3"/>
      <x:c r="J111" s="3"/>
      <x:c r="K111" s="3"/>
      <x:c r="L111" s="3"/>
      <x:c r="M111" s="3"/>
    </x:row>
    <x:row r="112">
      <x:c r="B112" s="3" t="s">
        <x:v>519</x:v>
      </x:c>
      <x:c r="C112" s="7">
        <x:v>0.76</x:v>
      </x:c>
      <x:c r="D112" s="3" t="s">
        <x:v>520</x:v>
      </x:c>
      <x:c r="E112" s="3"/>
      <x:c r="F112" s="3"/>
      <x:c r="G112" s="3"/>
      <x:c r="H112" s="3"/>
      <x:c r="I112" s="3"/>
      <x:c r="J112" s="3"/>
      <x:c r="K112" s="3"/>
      <x:c r="L112" s="3"/>
      <x:c r="M112" s="3"/>
    </x:row>
    <x:row r="113">
      <x:c r="B113" s="3" t="s">
        <x:v>521</x:v>
      </x:c>
      <x:c r="C113" s="7">
        <x:v>0</x:v>
      </x:c>
      <x:c r="D113" s="3" t="s">
        <x:v>522</x:v>
      </x:c>
      <x:c r="E113" s="3"/>
      <x:c r="F113" s="3"/>
      <x:c r="G113" s="3"/>
      <x:c r="H113" s="3"/>
      <x:c r="I113" s="3"/>
      <x:c r="J113" s="3"/>
      <x:c r="K113" s="3"/>
      <x:c r="L113" s="3"/>
      <x:c r="M113" s="3"/>
    </x:row>
    <x:row r="114">
      <x:c r="B114" s="3" t="s">
        <x:v>523</x:v>
      </x:c>
      <x:c r="C114" s="7">
        <x:v>3</x:v>
      </x:c>
      <x:c r="D114" s="3" t="s">
        <x:v>524</x:v>
      </x:c>
      <x:c r="E114" s="3"/>
      <x:c r="F114" s="3"/>
      <x:c r="G114" s="3"/>
      <x:c r="H114" s="3"/>
      <x:c r="I114" s="3"/>
      <x:c r="J114" s="3"/>
      <x:c r="K114" s="3"/>
      <x:c r="L114" s="3"/>
      <x:c r="M114" s="3"/>
    </x:row>
    <x:row r="115">
      <x:c r="B115" s="3" t="s">
        <x:v>525</x:v>
      </x:c>
      <x:c r="C115" s="3"/>
      <x:c r="D115" s="3" t="s">
        <x:v>526</x:v>
      </x:c>
      <x:c r="E115" s="3"/>
      <x:c r="F115" s="3"/>
      <x:c r="G115" s="3"/>
      <x:c r="H115" s="3"/>
      <x:c r="I115" s="3"/>
      <x:c r="J115" s="3"/>
      <x:c r="K115" s="3"/>
      <x:c r="L115" s="3"/>
      <x:c r="M115" s="3"/>
    </x:row>
    <x:row r="116">
      <x:c r="B116" s="3" t="s">
        <x:v>527</x:v>
      </x:c>
      <x:c r="C116" s="3"/>
      <x:c r="D116" s="3" t="s">
        <x:v>528</x:v>
      </x:c>
      <x:c r="E116" s="3"/>
      <x:c r="F116" s="3"/>
      <x:c r="G116" s="3"/>
      <x:c r="H116" s="3"/>
      <x:c r="I116" s="3"/>
      <x:c r="J116" s="3"/>
      <x:c r="K116" s="3"/>
      <x:c r="L116" s="3"/>
      <x:c r="M116" s="3"/>
    </x:row>
    <x:row r="117">
      <x:c r="B117" s="3" t="s">
        <x:v>529</x:v>
      </x:c>
      <x:c r="C117" s="7">
        <x:v>1978.62</x:v>
      </x:c>
      <x:c r="D117" s="3" t="s">
        <x:v>530</x:v>
      </x:c>
      <x:c r="E117" s="3"/>
      <x:c r="F117" s="3"/>
      <x:c r="G117" s="3"/>
      <x:c r="H117" s="3"/>
      <x:c r="I117" s="3"/>
      <x:c r="J117" s="3"/>
      <x:c r="K117" s="3"/>
      <x:c r="L117" s="3"/>
      <x:c r="M117" s="3"/>
    </x:row>
    <x:row r="118">
      <x:c r="B118" s="3" t="s">
        <x:v>531</x:v>
      </x:c>
      <x:c r="C118" s="7">
        <x:v>1978.05</x:v>
      </x:c>
      <x:c r="D118" s="3" t="s">
        <x:v>532</x:v>
      </x:c>
      <x:c r="E118" s="3"/>
      <x:c r="F118" s="3"/>
      <x:c r="G118" s="3"/>
      <x:c r="H118" s="3"/>
      <x:c r="I118" s="3"/>
      <x:c r="J118" s="3"/>
      <x:c r="K118" s="3"/>
      <x:c r="L118" s="3"/>
      <x:c r="M118" s="3"/>
    </x:row>
    <x:row r="119">
      <x:c r="B119" s="3" t="s">
        <x:v>533</x:v>
      </x:c>
      <x:c r="C119" s="7">
        <x:v>1995</x:v>
      </x:c>
      <x:c r="D119" s="3" t="s">
        <x:v>534</x:v>
      </x:c>
      <x:c r="E119" s="3"/>
      <x:c r="F119" s="3"/>
      <x:c r="G119" s="3"/>
      <x:c r="H119" s="3"/>
      <x:c r="I119" s="3"/>
      <x:c r="J119" s="3"/>
      <x:c r="K119" s="3"/>
      <x:c r="L119" s="3"/>
      <x:c r="M119" s="3"/>
    </x:row>
    <x:row r="120">
      <x:c r="B120" s="3" t="s">
        <x:v>535</x:v>
      </x:c>
      <x:c r="C120" s="7">
        <x:v>1960.28</x:v>
      </x:c>
      <x:c r="D120" s="3" t="s">
        <x:v>536</x:v>
      </x:c>
      <x:c r="E120" s="3"/>
      <x:c r="F120" s="3"/>
      <x:c r="G120" s="3"/>
      <x:c r="H120" s="3"/>
      <x:c r="I120" s="3"/>
      <x:c r="J120" s="3"/>
      <x:c r="K120" s="3"/>
      <x:c r="L120" s="3"/>
      <x:c r="M120" s="3"/>
    </x:row>
    <x:row r="121">
      <x:c r="B121" s="3" t="s">
        <x:v>537</x:v>
      </x:c>
      <x:c r="C121" s="7">
        <x:v>8.98</x:v>
      </x:c>
      <x:c r="D121" s="3" t="s">
        <x:v>538</x:v>
      </x:c>
      <x:c r="E121" s="3"/>
      <x:c r="F121" s="3"/>
      <x:c r="G121" s="3"/>
      <x:c r="H121" s="3"/>
      <x:c r="I121" s="3"/>
      <x:c r="J121" s="3"/>
      <x:c r="K121" s="3"/>
      <x:c r="L121" s="3"/>
      <x:c r="M121" s="3"/>
    </x:row>
    <x:row r="122">
      <x:c r="B122" s="3" t="s">
        <x:v>539</x:v>
      </x:c>
      <x:c r="C122" s="7">
        <x:v>9</x:v>
      </x:c>
      <x:c r="D122" s="3" t="s">
        <x:v>540</x:v>
      </x:c>
      <x:c r="E122" s="3"/>
      <x:c r="F122" s="3"/>
      <x:c r="G122" s="3"/>
      <x:c r="H122" s="3"/>
      <x:c r="I122" s="3"/>
      <x:c r="J122" s="3"/>
      <x:c r="K122" s="3"/>
      <x:c r="L122" s="3"/>
      <x:c r="M122" s="3"/>
    </x:row>
    <x:row r="123">
      <x:c r="B123" s="3" t="s">
        <x:v>541</x:v>
      </x:c>
      <x:c r="C123" s="3"/>
      <x:c r="D123" s="3" t="s">
        <x:v>542</x:v>
      </x:c>
      <x:c r="E123" s="3"/>
      <x:c r="F123" s="3"/>
      <x:c r="G123" s="3"/>
      <x:c r="H123" s="3"/>
      <x:c r="I123" s="3"/>
      <x:c r="J123" s="3"/>
      <x:c r="K123" s="3"/>
      <x:c r="L123" s="3"/>
      <x:c r="M123" s="3"/>
    </x:row>
    <x:row r="124">
      <x:c r="B124" s="3" t="s">
        <x:v>543</x:v>
      </x:c>
      <x:c r="C124" s="3"/>
      <x:c r="D124" s="3" t="s">
        <x:v>544</x:v>
      </x:c>
      <x:c r="E124" s="3"/>
      <x:c r="F124" s="3"/>
      <x:c r="G124" s="3"/>
      <x:c r="H124" s="3"/>
      <x:c r="I124" s="3"/>
      <x:c r="J124" s="3"/>
      <x:c r="K124" s="3"/>
      <x:c r="L124" s="3"/>
      <x:c r="M124" s="3"/>
    </x:row>
    <x:row r="125">
      <x:c r="B125" s="3" t="s">
        <x:v>545</x:v>
      </x:c>
      <x:c r="C125" s="7">
        <x:v>387.7</x:v>
      </x:c>
      <x:c r="D125" s="3" t="s">
        <x:v>546</x:v>
      </x:c>
      <x:c r="E125" s="3"/>
      <x:c r="F125" s="3"/>
      <x:c r="G125" s="3"/>
      <x:c r="H125" s="3"/>
      <x:c r="I125" s="3"/>
      <x:c r="J125" s="3"/>
      <x:c r="K125" s="3"/>
      <x:c r="L125" s="3"/>
      <x:c r="M125" s="3"/>
    </x:row>
    <x:row r="126">
      <x:c r="B126" s="3" t="s">
        <x:v>547</x:v>
      </x:c>
      <x:c r="C126" s="7">
        <x:v>323.64</x:v>
      </x:c>
      <x:c r="D126" s="3" t="s">
        <x:v>548</x:v>
      </x:c>
      <x:c r="E126" s="3"/>
      <x:c r="F126" s="3"/>
      <x:c r="G126" s="3"/>
      <x:c r="H126" s="3"/>
      <x:c r="I126" s="3"/>
      <x:c r="J126" s="3"/>
      <x:c r="K126" s="3"/>
      <x:c r="L126" s="3"/>
      <x:c r="M126" s="3"/>
    </x:row>
    <x:row r="127">
      <x:c r="B127" s="3" t="s">
        <x:v>549</x:v>
      </x:c>
      <x:c r="C127" s="7">
        <x:v>203.57</x:v>
      </x:c>
      <x:c r="D127" s="3" t="s">
        <x:v>550</x:v>
      </x:c>
      <x:c r="E127" s="3"/>
      <x:c r="F127" s="3"/>
      <x:c r="G127" s="3"/>
      <x:c r="H127" s="3"/>
      <x:c r="I127" s="3"/>
      <x:c r="J127" s="3"/>
      <x:c r="K127" s="3"/>
      <x:c r="L127" s="3"/>
      <x:c r="M127" s="3"/>
    </x:row>
    <x:row r="128">
      <x:c r="B128" s="3" t="s">
        <x:v>551</x:v>
      </x:c>
      <x:c r="C128" s="7">
        <x:v>206</x:v>
      </x:c>
      <x:c r="D128" s="3" t="s">
        <x:v>552</x:v>
      </x:c>
      <x:c r="E128" s="3"/>
      <x:c r="F128" s="3"/>
      <x:c r="G128" s="3"/>
      <x:c r="H128" s="3"/>
      <x:c r="I128" s="3"/>
      <x:c r="J128" s="3"/>
      <x:c r="K128" s="3"/>
      <x:c r="L128" s="3"/>
      <x:c r="M128" s="3"/>
    </x:row>
    <x:row r="129">
      <x:c r="B129" s="3" t="s">
        <x:v>553</x:v>
      </x:c>
      <x:c r="C129" s="7">
        <x:v>38.15</x:v>
      </x:c>
      <x:c r="D129" s="3" t="s">
        <x:v>554</x:v>
      </x:c>
      <x:c r="E129" s="3"/>
      <x:c r="F129" s="3"/>
      <x:c r="G129" s="3"/>
      <x:c r="H129" s="3"/>
      <x:c r="I129" s="3"/>
      <x:c r="J129" s="3"/>
      <x:c r="K129" s="3"/>
      <x:c r="L129" s="3"/>
      <x:c r="M129" s="3"/>
    </x:row>
    <x:row r="130">
      <x:c r="B130" s="3" t="s">
        <x:v>555</x:v>
      </x:c>
      <x:c r="C130" s="7">
        <x:v>23.5</x:v>
      </x:c>
      <x:c r="D130" s="3" t="s">
        <x:v>556</x:v>
      </x:c>
      <x:c r="E130" s="3"/>
      <x:c r="F130" s="3"/>
      <x:c r="G130" s="3"/>
      <x:c r="H130" s="3"/>
      <x:c r="I130" s="3"/>
      <x:c r="J130" s="3"/>
      <x:c r="K130" s="3"/>
      <x:c r="L130" s="3"/>
      <x:c r="M130" s="3"/>
    </x:row>
    <x:row r="131">
      <x:c r="B131" s="3" t="s">
        <x:v>557</x:v>
      </x:c>
      <x:c r="C131" s="7">
        <x:v>-70.35</x:v>
      </x:c>
      <x:c r="D131" s="3" t="s">
        <x:v>558</x:v>
      </x:c>
      <x:c r="E131" s="3"/>
      <x:c r="F131" s="3"/>
      <x:c r="G131" s="3"/>
      <x:c r="H131" s="3"/>
      <x:c r="I131" s="3"/>
      <x:c r="J131" s="3"/>
      <x:c r="K131" s="3"/>
      <x:c r="L131" s="3"/>
      <x:c r="M131" s="3"/>
    </x:row>
    <x:row r="132">
      <x:c r="B132" s="3" t="s">
        <x:v>559</x:v>
      </x:c>
      <x:c r="C132" s="7">
        <x:v>87</x:v>
      </x:c>
      <x:c r="D132" s="3" t="s">
        <x:v>560</x:v>
      </x:c>
      <x:c r="E132" s="3"/>
      <x:c r="F132" s="3"/>
      <x:c r="G132" s="3"/>
      <x:c r="H132" s="3"/>
      <x:c r="I132" s="3"/>
      <x:c r="J132" s="3"/>
      <x:c r="K132" s="3"/>
      <x:c r="L132" s="3"/>
      <x:c r="M132" s="3"/>
    </x:row>
    <x:row r="133">
      <x:c r="B133" s="3" t="s">
        <x:v>561</x:v>
      </x:c>
      <x:c r="C133" s="7">
        <x:v>167</x:v>
      </x:c>
      <x:c r="D133" s="3" t="s">
        <x:v>562</x:v>
      </x:c>
      <x:c r="E133" s="3"/>
      <x:c r="F133" s="3"/>
      <x:c r="G133" s="3"/>
      <x:c r="H133" s="3"/>
      <x:c r="I133" s="3"/>
      <x:c r="J133" s="3"/>
      <x:c r="K133" s="3"/>
      <x:c r="L133" s="3"/>
      <x:c r="M133" s="3"/>
    </x:row>
    <x:row r="134">
      <x:c r="B134" s="3" t="s">
        <x:v>563</x:v>
      </x:c>
      <x:c r="C134" s="7">
        <x:v>64.33</x:v>
      </x:c>
      <x:c r="D134" s="3" t="s">
        <x:v>564</x:v>
      </x:c>
      <x:c r="E134" s="3"/>
      <x:c r="F134" s="3"/>
      <x:c r="G134" s="3"/>
      <x:c r="H134" s="3"/>
      <x:c r="I134" s="3"/>
      <x:c r="J134" s="3"/>
      <x:c r="K134" s="3"/>
      <x:c r="L134" s="3"/>
      <x:c r="M134" s="3"/>
    </x:row>
    <x:row r="135">
      <x:c r="B135" s="3" t="s">
        <x:v>565</x:v>
      </x:c>
      <x:c r="C135" s="3" t="s">
        <x:v>566</x:v>
      </x:c>
      <x:c r="D135" s="3" t="s">
        <x:v>567</x:v>
      </x:c>
      <x:c r="E135" s="3"/>
      <x:c r="F135" s="3"/>
      <x:c r="G135" s="3"/>
      <x:c r="H135" s="3"/>
      <x:c r="I135" s="3"/>
      <x:c r="J135" s="3"/>
      <x:c r="K135" s="3"/>
      <x:c r="L135" s="3"/>
      <x:c r="M135" s="3"/>
    </x:row>
    <x:row r="136">
      <x:c r="B136" s="3" t="s">
        <x:v>568</x:v>
      </x:c>
      <x:c r="C136" s="7">
        <x:v>2.27</x:v>
      </x:c>
      <x:c r="D136" s="3" t="s">
        <x:v>569</x:v>
      </x:c>
      <x:c r="E136" s="3"/>
      <x:c r="F136" s="3"/>
      <x:c r="G136" s="3"/>
      <x:c r="H136" s="3"/>
      <x:c r="I136" s="3"/>
      <x:c r="J136" s="3"/>
      <x:c r="K136" s="3"/>
      <x:c r="L136" s="3"/>
      <x:c r="M136" s="3"/>
    </x:row>
    <x:row r="137">
      <x:c r="B137" s="3" t="s">
        <x:v>570</x:v>
      </x:c>
      <x:c r="C137" s="7">
        <x:v>47.82</x:v>
      </x:c>
      <x:c r="D137" s="3" t="s">
        <x:v>571</x:v>
      </x:c>
      <x:c r="E137" s="3"/>
      <x:c r="F137" s="3"/>
      <x:c r="G137" s="3"/>
      <x:c r="H137" s="3"/>
      <x:c r="I137" s="3"/>
      <x:c r="J137" s="3"/>
      <x:c r="K137" s="3"/>
      <x:c r="L137" s="3"/>
      <x:c r="M137" s="3"/>
    </x:row>
    <x:row r="138">
      <x:c r="B138" s="3" t="s">
        <x:v>572</x:v>
      </x:c>
      <x:c r="C138" s="3" t="s">
        <x:v>573</x:v>
      </x:c>
      <x:c r="D138" s="3" t="s">
        <x:v>574</x:v>
      </x:c>
      <x:c r="E138" s="3"/>
      <x:c r="F138" s="3"/>
      <x:c r="G138" s="3"/>
      <x:c r="H138" s="3"/>
      <x:c r="I138" s="3"/>
      <x:c r="J138" s="3"/>
      <x:c r="K138" s="3"/>
      <x:c r="L138" s="3"/>
      <x:c r="M138" s="3"/>
    </x:row>
    <x:row r="139" ht="23.25">
      <x:c r="B139" s="56" t="s">
        <x:v>575</x:v>
      </x:c>
      <x:c r="C139" s="62" t="s">
        <x:v>10</x:v>
      </x:c>
      <x:c r="D139" s="62" t="s">
        <x:v>576</x:v>
      </x:c>
      <x:c r="E139" s="62" t="s">
        <x:v>577</x:v>
      </x:c>
      <x:c r="F139" s="62" t="s">
        <x:v>578</x:v>
      </x:c>
      <x:c r="G139" s="62" t="s">
        <x:v>579</x:v>
      </x:c>
      <x:c r="H139" s="62" t="s">
        <x:v>580</x:v>
      </x:c>
      <x:c r="I139" s="62" t="s">
        <x:v>581</x:v>
      </x:c>
      <x:c r="J139" s="62" t="s">
        <x:v>582</x:v>
      </x:c>
      <x:c r="K139" s="3"/>
      <x:c r="L139" s="3"/>
      <x:c r="M139" s="3"/>
    </x:row>
    <x:row r="140">
      <x:c r="B140" s="3" t="s">
        <x:v>583</x:v>
      </x:c>
      <x:c r="C140" s="34">
        <x:v>45716</x:v>
      </x:c>
      <x:c r="D140" s="7">
        <x:v>0.64</x:v>
      </x:c>
      <x:c r="E140" s="7">
        <x:v>0.6</x:v>
      </x:c>
      <x:c r="F140" s="7">
        <x:v>0.65</x:v>
      </x:c>
      <x:c r="G140" s="7">
        <x:v>0.6</x:v>
      </x:c>
      <x:c r="H140" s="7">
        <x:v>1614.11</x:v>
      </x:c>
      <x:c r="I140" s="7">
        <x:v>1605.5</x:v>
      </x:c>
      <x:c r="J140" s="34">
        <x:v>45741</x:v>
      </x:c>
      <x:c r="K140" s="3"/>
      <x:c r="L140" s="3"/>
      <x:c r="M140" s="3"/>
    </x:row>
    <x:row r="141">
      <x:c r="B141" s="3" t="s">
        <x:v>584</x:v>
      </x:c>
      <x:c r="C141" s="34">
        <x:v>45808</x:v>
      </x:c>
      <x:c r="D141" s="7">
        <x:v>0.65</x:v>
      </x:c>
      <x:c r="E141" s="7">
        <x:v>0.69</x:v>
      </x:c>
      <x:c r="F141" s="7">
        <x:v>0.66</x:v>
      </x:c>
      <x:c r="G141" s="7">
        <x:v>0.65</x:v>
      </x:c>
      <x:c r="H141" s="7">
        <x:v>1661.41</x:v>
      </x:c>
      <x:c r="I141" s="7">
        <x:v>1659.5</x:v>
      </x:c>
      <x:c r="J141" s="34">
        <x:v>45834</x:v>
      </x:c>
      <x:c r="K141" s="3"/>
      <x:c r="L141" s="3"/>
      <x:c r="M141" s="3"/>
    </x:row>
    <x:row r="142">
      <x:c r="B142" s="3" t="s">
        <x:v>585</x:v>
      </x:c>
      <x:c r="C142" s="34">
        <x:v>45900</x:v>
      </x:c>
      <x:c r="D142" s="7">
        <x:v>0.82</x:v>
      </x:c>
      <x:c r="E142" s="7">
        <x:v>0.85</x:v>
      </x:c>
      <x:c r="F142" s="7">
        <x:v>0.82</x:v>
      </x:c>
      <x:c r="G142" s="7">
        <x:v>0.84</x:v>
      </x:c>
      <x:c r="H142" s="7">
        <x:v>1711.98</x:v>
      </x:c>
      <x:c r="I142" s="7">
        <x:v>1724.9</x:v>
      </x:c>
      <x:c r="J142" s="34">
        <x:v>45937</x:v>
      </x:c>
      <x:c r="K142" s="3"/>
      <x:c r="L142" s="3"/>
      <x:c r="M142" s="3"/>
    </x:row>
    <x:row r="143">
      <x:c r="B143" s="3" t="s">
        <x:v>586</x:v>
      </x:c>
      <x:c r="C143" s="34">
        <x:v>45991</x:v>
      </x:c>
      <x:c r="D143" s="7">
        <x:v>0.88</x:v>
      </x:c>
      <x:c r="E143" s="7">
        <x:v>0.86</x:v>
      </x:c>
      <x:c r="F143" s="7">
        <x:v>0.88</x:v>
      </x:c>
      <x:c r="G143" s="7">
        <x:v>0.84</x:v>
      </x:c>
      <x:c r="H143" s="7">
        <x:v>1847.7</x:v>
      </x:c>
      <x:c r="I143" s="7">
        <x:v>1850.4</x:v>
      </x:c>
      <x:c r="J143" s="34">
        <x:v>46044</x:v>
      </x:c>
      <x:c r="K143" s="3"/>
      <x:c r="L143" s="3"/>
      <x:c r="M143" s="3"/>
    </x:row>
    <x:row r="144">
      <x:c r="B144" s="3" t="s">
        <x:v>587</x:v>
      </x:c>
      <x:c r="C144" s="34">
        <x:v>46081</x:v>
      </x:c>
      <x:c r="D144" s="7">
        <x:v>0.6</x:v>
      </x:c>
      <x:c r="E144" s="7">
        <x:v>0.66</x:v>
      </x:c>
      <x:c r="F144" s="7">
        <x:v>0.6</x:v>
      </x:c>
      <x:c r="G144" s="7">
        <x:v>3.77</x:v>
      </x:c>
      <x:c r="H144" s="7">
        <x:v>1788.65</x:v>
      </x:c>
      <x:c r="I144" s="7">
        <x:v>1873.9</x:v>
      </x:c>
      <x:c r="J144" s="34">
        <x:v>46112</x:v>
      </x:c>
      <x:c r="K144" s="3"/>
      <x:c r="L144" s="3"/>
      <x:c r="M144" s="3"/>
    </x:row>
    <x:row r="145">
      <x:c r="B145" s="3" t="s">
        <x:v>588</x:v>
      </x:c>
      <x:c r="C145" s="34">
        <x:v>46173</x:v>
      </x:c>
      <x:c r="D145" s="7">
        <x:v>0.7</x:v>
      </x:c>
      <x:c r="E145" s="7">
        <x:v>0.8</x:v>
      </x:c>
      <x:c r="F145" s="7">
        <x:v>0.71</x:v>
      </x:c>
      <x:c r="G145" s="7">
        <x:v>0.56</x:v>
      </x:c>
      <x:c r="H145" s="7">
        <x:v>1913.16</x:v>
      </x:c>
      <x:c r="I145" s="7">
        <x:v>1936.6</x:v>
      </x:c>
      <x:c r="J145" s="34">
        <x:v>46198</x:v>
      </x:c>
      <x:c r="K145" s="3"/>
      <x:c r="L145" s="3"/>
      <x:c r="M145" s="3"/>
    </x:row>
    <x:row r="146">
      <x:c r="B146" s="3"/>
      <x:c r="C146" s="3"/>
      <x:c r="D146" s="3"/>
      <x:c r="E146" s="3"/>
      <x:c r="F146" s="3"/>
      <x:c r="G146" s="3"/>
      <x:c r="H146" s="3"/>
      <x:c r="I146" s="3"/>
      <x:c r="J146" s="3"/>
      <x:c r="K146" s="3"/>
      <x:c r="L146" s="3"/>
      <x:c r="M146" s="3"/>
    </x:row>
    <x:row r="147">
      <x:c r="B147" s="3" t="s">
        <x:v>589</x:v>
      </x:c>
      <x:c r="C147" s="34">
        <x:v>46289</x:v>
      </x:c>
      <x:c r="D147" s="3"/>
      <x:c r="E147" s="3"/>
      <x:c r="F147" s="3"/>
      <x:c r="G147" s="3"/>
      <x:c r="H147" s="3"/>
      <x:c r="I147" s="3"/>
      <x:c r="J147" s="3"/>
      <x:c r="K147" s="3"/>
      <x:c r="L147" s="3"/>
      <x:c r="M147" s="3"/>
    </x:row>
    <x:row r="148">
      <x:c r="B148" s="3" t="s">
        <x:v>373</x:v>
      </x:c>
      <x:c r="C148" s="3" t="s">
        <x:v>590</x:v>
      </x:c>
      <x:c r="D148" s="3"/>
      <x:c r="E148" s="3"/>
      <x:c r="F148" s="3"/>
      <x:c r="G148" s="3"/>
      <x:c r="H148" s="3"/>
      <x:c r="I148" s="3"/>
      <x:c r="J148" s="3"/>
      <x:c r="K148" s="3"/>
      <x:c r="L148" s="3"/>
      <x:c r="M148" s="3"/>
    </x:row>
    <x:row r="149">
      <x:c r="B149" s="3" t="s">
        <x:v>372</x:v>
      </x:c>
      <x:c r="C149" s="3" t="s">
        <x:v>591</x:v>
      </x:c>
      <x:c r="D149" s="3"/>
      <x:c r="E149" s="3"/>
      <x:c r="F149" s="3"/>
      <x:c r="G149" s="3"/>
      <x:c r="H149" s="3"/>
      <x:c r="I149" s="3"/>
      <x:c r="J149" s="3"/>
      <x:c r="K149" s="3"/>
      <x:c r="L149" s="3"/>
      <x:c r="M149" s="3"/>
    </x:row>
    <x:row r="150">
      <x:c r="B150" s="3" t="s">
        <x:v>592</x:v>
      </x:c>
      <x:c r="C150" s="7">
        <x:v>11</x:v>
      </x:c>
      <x:c r="D150" s="3"/>
      <x:c r="E150" s="3"/>
      <x:c r="F150" s="3"/>
      <x:c r="G150" s="3"/>
      <x:c r="H150" s="3"/>
      <x:c r="I150" s="3"/>
      <x:c r="J150" s="3"/>
      <x:c r="K150" s="3"/>
      <x:c r="L150" s="3"/>
      <x:c r="M150" s="3"/>
    </x:row>
    <x:row r="151">
      <x:c r="B151" s="3"/>
      <x:c r="C151" s="3"/>
      <x:c r="D151" s="3"/>
      <x:c r="E151" s="3"/>
      <x:c r="F151" s="3"/>
      <x:c r="G151" s="3"/>
      <x:c r="H151" s="3"/>
      <x:c r="I151" s="3"/>
      <x:c r="J151" s="3"/>
      <x:c r="K151" s="3"/>
      <x:c r="L151" s="3"/>
      <x:c r="M151" s="3"/>
    </x:row>
    <x:row r="152">
      <x:c r="B152" s="3"/>
      <x:c r="C152" s="3"/>
      <x:c r="D152" s="3"/>
      <x:c r="E152" s="3"/>
      <x:c r="F152" s="3"/>
      <x:c r="G152" s="3"/>
      <x:c r="H152" s="3"/>
      <x:c r="I152" s="3"/>
      <x:c r="J152" s="3"/>
      <x:c r="K152" s="3"/>
      <x:c r="L152" s="3"/>
      <x:c r="M152" s="3"/>
    </x:row>
    <x:row r="153">
      <x:c r="B153" s="3" t="s">
        <x:v>593</x:v>
      </x:c>
      <x:c r="C153" s="7">
        <x:v>12.856</x:v>
      </x:c>
      <x:c r="D153" s="3" t="s">
        <x:v>362</x:v>
      </x:c>
      <x:c r="E153" s="3"/>
      <x:c r="F153" s="3"/>
      <x:c r="G153" s="3"/>
      <x:c r="H153" s="3"/>
      <x:c r="I153" s="3"/>
      <x:c r="J153" s="3"/>
      <x:c r="K153" s="3"/>
      <x:c r="L153" s="3"/>
      <x:c r="M153" s="3"/>
    </x:row>
    <x:row r="154">
      <x:c r="B154" s="3" t="s">
        <x:v>594</x:v>
      </x:c>
      <x:c r="C154" s="3" t="b">
        <x:v>1</x:v>
      </x:c>
      <x:c r="D154" s="3" t="s">
        <x:v>366</x:v>
      </x:c>
      <x:c r="E154" s="3"/>
      <x:c r="F154" s="3"/>
      <x:c r="G154" s="3"/>
      <x:c r="H154" s="3"/>
      <x:c r="I154" s="3"/>
      <x:c r="J154" s="3"/>
      <x:c r="K154" s="3"/>
      <x:c r="L154" s="3"/>
      <x:c r="M154" s="3"/>
    </x:row>
    <x:row r="155">
      <x:c r="B155" s="3" t="s">
        <x:v>595</x:v>
      </x:c>
      <x:c r="C155" s="7">
        <x:v>0.66</x:v>
      </x:c>
      <x:c r="D155" s="3" t="s">
        <x:v>596</x:v>
      </x:c>
      <x:c r="E155" s="3"/>
      <x:c r="F155" s="3"/>
      <x:c r="G155" s="3"/>
      <x:c r="H155" s="3"/>
      <x:c r="I155" s="3"/>
      <x:c r="J155" s="3"/>
      <x:c r="K155" s="3"/>
      <x:c r="L155" s="3"/>
      <x:c r="M155" s="3"/>
    </x:row>
    <x:row r="156">
      <x:c r="B156" s="3"/>
      <x:c r="C156" s="3"/>
      <x:c r="D156" s="3"/>
      <x:c r="E156" s="3"/>
      <x:c r="F156" s="3"/>
      <x:c r="G156" s="3"/>
      <x:c r="H156" s="3"/>
      <x:c r="I156" s="3"/>
      <x:c r="J156" s="3"/>
      <x:c r="K156" s="3"/>
      <x:c r="L156" s="3"/>
      <x:c r="M156" s="3"/>
    </x:row>
    <x:row r="157">
      <x:c r="B157" s="3"/>
      <x:c r="C157" s="3"/>
      <x:c r="D157" s="3"/>
      <x:c r="E157" s="3"/>
      <x:c r="F157" s="3"/>
      <x:c r="G157" s="3"/>
      <x:c r="H157" s="3"/>
      <x:c r="I157" s="3"/>
      <x:c r="J157" s="3"/>
      <x:c r="K157" s="3"/>
      <x:c r="L157" s="3"/>
      <x:c r="M157" s="3"/>
    </x:row>
    <x:row r="158">
      <x:c r="B158" s="3"/>
      <x:c r="C158" s="3"/>
      <x:c r="D158" s="3"/>
      <x:c r="E158" s="3"/>
      <x:c r="F158" s="3"/>
      <x:c r="G158" s="3"/>
      <x:c r="H158" s="3"/>
      <x:c r="I158" s="3"/>
      <x:c r="J158" s="3"/>
      <x:c r="K158" s="3"/>
      <x:c r="L158" s="3"/>
      <x:c r="M158" s="3"/>
    </x:row>
    <x:row r="159">
      <x:c r="B159" s="3"/>
      <x:c r="C159" s="3"/>
      <x:c r="D159" s="3"/>
      <x:c r="E159" s="3"/>
      <x:c r="F159" s="3"/>
      <x:c r="G159" s="3"/>
      <x:c r="H159" s="3"/>
      <x:c r="I159" s="3"/>
      <x:c r="J159" s="3"/>
      <x:c r="K159" s="3"/>
      <x:c r="L159" s="3"/>
      <x:c r="M159" s="3"/>
    </x:row>
    <x:row r="160">
      <x:c r="B160" s="3" t="s">
        <x:v>597</x:v>
      </x:c>
      <x:c r="C160" s="7">
        <x:v>0.022</x:v>
      </x:c>
      <x:c r="D160" s="7">
        <x:v>0.01</x:v>
      </x:c>
      <x:c r="E160" s="7">
        <x:v>0.021</x:v>
      </x:c>
      <x:c r="F160" s="7">
        <x:v>-0.004</x:v>
      </x:c>
      <x:c r="G160" s="7">
        <x:v>-0.019</x:v>
      </x:c>
      <x:c r="H160" s="3"/>
      <x:c r="I160" s="3"/>
      <x:c r="J160" s="3"/>
      <x:c r="K160" s="3"/>
      <x:c r="L160" s="3"/>
      <x:c r="M160" s="3"/>
    </x:row>
    <x:row r="161">
      <x:c r="B161" s="3" t="s">
        <x:v>598</x:v>
      </x:c>
      <x:c r="C161" s="7">
        <x:v>0.004</x:v>
      </x:c>
      <x:c r="D161" s="7">
        <x:v>0.021</x:v>
      </x:c>
      <x:c r="E161" s="7">
        <x:v>0.003</x:v>
      </x:c>
      <x:c r="F161" s="7">
        <x:v>0.022</x:v>
      </x:c>
      <x:c r="G161" s="7">
        <x:v>0.027</x:v>
      </x:c>
      <x:c r="H161" s="3"/>
      <x:c r="I161" s="3"/>
      <x:c r="J161" s="3"/>
      <x:c r="K161" s="3"/>
      <x:c r="L161" s="3"/>
      <x:c r="M161" s="3"/>
    </x:row>
    <x:row r="162">
      <x:c r="B162" s="3" t="s">
        <x:v>599</x:v>
      </x:c>
      <x:c r="C162" s="7">
        <x:v>0</x:v>
      </x:c>
      <x:c r="D162" s="7">
        <x:v>0</x:v>
      </x:c>
      <x:c r="E162" s="7">
        <x:v>0</x:v>
      </x:c>
      <x:c r="F162" s="7">
        <x:v>0.197</x:v>
      </x:c>
      <x:c r="G162" s="7">
        <x:v>0.196</x:v>
      </x:c>
      <x:c r="H162" s="3"/>
      <x:c r="I162" s="3"/>
      <x:c r="J162" s="3"/>
      <x:c r="K162" s="3"/>
      <x:c r="L162" s="3"/>
      <x:c r="M162" s="3"/>
    </x:row>
    <x:row r="163">
      <x:c r="B163" s="3" t="s">
        <x:v>600</x:v>
      </x:c>
      <x:c r="C163" s="7">
        <x:v>0.012</x:v>
      </x:c>
      <x:c r="D163" s="7">
        <x:v>0.008</x:v>
      </x:c>
      <x:c r="E163" s="7">
        <x:v>0.002</x:v>
      </x:c>
      <x:c r="F163" s="7">
        <x:v>0.029</x:v>
      </x:c>
      <x:c r="G163" s="7">
        <x:v>0.024</x:v>
      </x:c>
      <x:c r="H163" s="3"/>
      <x:c r="I163" s="3"/>
      <x:c r="J163" s="3"/>
      <x:c r="K163" s="3"/>
      <x:c r="L163" s="3"/>
      <x:c r="M163" s="3"/>
    </x:row>
    <x:row r="164">
      <x:c r="B164" s="3" t="s">
        <x:v>601</x:v>
      </x:c>
      <x:c r="C164" s="7">
        <x:v>-0.003</x:v>
      </x:c>
      <x:c r="D164" s="7">
        <x:v>-0.009</x:v>
      </x:c>
      <x:c r="E164" s="7">
        <x:v>-0.002</x:v>
      </x:c>
      <x:c r="F164" s="7">
        <x:v>-0.01</x:v>
      </x:c>
      <x:c r="G164" s="7">
        <x:v>0.014</x:v>
      </x:c>
      <x:c r="H164" s="3"/>
      <x:c r="I164" s="3"/>
      <x:c r="J164" s="3"/>
      <x:c r="K164" s="3"/>
      <x:c r="L164" s="3"/>
      <x:c r="M164" s="3"/>
    </x:row>
    <x:row r="165">
      <x:c r="B165" s="3" t="s">
        <x:v>602</x:v>
      </x:c>
      <x:c r="C165" s="7">
        <x:v>0.009</x:v>
      </x:c>
      <x:c r="D165" s="7">
        <x:v>0.016</x:v>
      </x:c>
      <x:c r="E165" s="7">
        <x:v>0.013</x:v>
      </x:c>
      <x:c r="F165" s="7">
        <x:v>0.015</x:v>
      </x:c>
      <x:c r="G165" s="7">
        <x:v>0.015</x:v>
      </x:c>
      <x:c r="H165" s="3"/>
      <x:c r="I165" s="3"/>
      <x:c r="J165" s="3"/>
      <x:c r="K165" s="3"/>
      <x:c r="L165" s="3"/>
      <x:c r="M165" s="3"/>
    </x:row>
    <x:row r="166">
      <x:c r="B166" s="3" t="s">
        <x:v>603</x:v>
      </x:c>
      <x:c r="C166" s="7">
        <x:v>0</x:v>
      </x:c>
      <x:c r="D166" s="7">
        <x:v>0</x:v>
      </x:c>
      <x:c r="E166" s="7">
        <x:v>0</x:v>
      </x:c>
      <x:c r="F166" s="7">
        <x:v>0.025</x:v>
      </x:c>
      <x:c r="G166" s="7">
        <x:v>0.03</x:v>
      </x:c>
      <x:c r="H166" s="3"/>
      <x:c r="I166" s="3"/>
      <x:c r="J166" s="3"/>
      <x:c r="K166" s="3"/>
      <x:c r="L166" s="3"/>
      <x:c r="M166" s="3"/>
    </x:row>
    <x:row r="167">
      <x:c r="B167" s="3" t="s">
        <x:v>604</x:v>
      </x:c>
      <x:c r="C167" s="7">
        <x:v>0.006</x:v>
      </x:c>
      <x:c r="D167" s="7">
        <x:v>0.007</x:v>
      </x:c>
      <x:c r="E167" s="7">
        <x:v>-0.006</x:v>
      </x:c>
      <x:c r="F167" s="7">
        <x:v>0.033</x:v>
      </x:c>
      <x:c r="G167" s="7">
        <x:v>0.03</x:v>
      </x:c>
      <x:c r="H167" s="3"/>
      <x:c r="I167" s="3"/>
      <x:c r="J167" s="3"/>
      <x:c r="K167" s="3"/>
      <x:c r="L167" s="3"/>
      <x:c r="M167" s="3"/>
    </x:row>
    <x:row r="168">
      <x:c r="B168" s="3"/>
      <x:c r="C168" s="3"/>
      <x:c r="D168" s="3"/>
      <x:c r="E168" s="3"/>
      <x:c r="F168" s="3"/>
      <x:c r="G168" s="3"/>
      <x:c r="H168" s="3"/>
      <x:c r="I168" s="3"/>
      <x:c r="J168" s="3"/>
      <x:c r="K168" s="3"/>
      <x:c r="L168" s="3"/>
      <x:c r="M168" s="3"/>
    </x:row>
    <x:row r="169">
      <x:c r="B169" s="3"/>
      <x:c r="C169" s="3"/>
      <x:c r="D169" s="3"/>
      <x:c r="E169" s="3"/>
      <x:c r="F169" s="3"/>
      <x:c r="G169" s="3"/>
      <x:c r="H169" s="3"/>
      <x:c r="I169" s="3"/>
      <x:c r="J169" s="3"/>
      <x:c r="K169" s="3"/>
      <x:c r="L169" s="3"/>
      <x:c r="M169" s="3"/>
    </x:row>
    <x:row r="170">
      <x:c r="B170" s="3" t="s">
        <x:v>605</x:v>
      </x:c>
      <x:c r="C170" s="7">
        <x:v>1001.5</x:v>
      </x:c>
      <x:c r="D170" s="7">
        <x:v>604</x:v>
      </x:c>
      <x:c r="E170" s="3"/>
      <x:c r="F170" s="3"/>
      <x:c r="G170" s="3"/>
      <x:c r="H170" s="3"/>
      <x:c r="I170" s="3"/>
      <x:c r="J170" s="3" t="s">
        <x:v>606</x:v>
      </x:c>
      <x:c r="K170" s="3"/>
      <x:c r="L170" s="3"/>
      <x:c r="M170" s="3"/>
    </x:row>
    <x:row r="171">
      <x:c r="B171" s="3" t="s">
        <x:v>607</x:v>
      </x:c>
      <x:c r="C171" s="7">
        <x:v>1036.7</x:v>
      </x:c>
      <x:c r="D171" s="7">
        <x:v>622.8</x:v>
      </x:c>
      <x:c r="E171" s="3"/>
      <x:c r="F171" s="3"/>
      <x:c r="G171" s="3"/>
      <x:c r="H171" s="3"/>
      <x:c r="I171" s="3"/>
      <x:c r="J171" s="3" t="s">
        <x:v>608</x:v>
      </x:c>
      <x:c r="K171" s="3"/>
      <x:c r="L171" s="3"/>
      <x:c r="M171" s="3"/>
    </x:row>
    <x:row r="172">
      <x:c r="B172" s="3" t="s">
        <x:v>609</x:v>
      </x:c>
      <x:c r="C172" s="3"/>
      <x:c r="D172" s="3"/>
      <x:c r="E172" s="7">
        <x:v>2188.7</x:v>
      </x:c>
      <x:c r="F172" s="7">
        <x:v>652.3</x:v>
      </x:c>
      <x:c r="G172" s="7">
        <x:v>614.7</x:v>
      </x:c>
      <x:c r="H172" s="3"/>
      <x:c r="I172" s="3"/>
      <x:c r="J172" s="3" t="s">
        <x:v>610</x:v>
      </x:c>
      <x:c r="K172" s="3"/>
      <x:c r="L172" s="3"/>
      <x:c r="M172" s="3"/>
    </x:row>
    <x:row r="173">
      <x:c r="B173" s="3" t="s">
        <x:v>611</x:v>
      </x:c>
      <x:c r="C173" s="3"/>
      <x:c r="D173" s="3"/>
      <x:c r="E173" s="7">
        <x:v>2059.4</x:v>
      </x:c>
      <x:c r="F173" s="7">
        <x:v>512.7</x:v>
      </x:c>
      <x:c r="G173" s="7">
        <x:v>543.7</x:v>
      </x:c>
      <x:c r="H173" s="3"/>
      <x:c r="I173" s="3"/>
      <x:c r="J173" s="3" t="s">
        <x:v>610</x:v>
      </x:c>
      <x:c r="K173" s="3"/>
      <x:c r="L173" s="3"/>
      <x:c r="M173" s="3"/>
    </x:row>
    <x:row r="174">
      <x:c r="B174" s="3"/>
      <x:c r="C174" s="3"/>
      <x:c r="D174" s="3"/>
      <x:c r="E174" s="3"/>
      <x:c r="F174" s="3"/>
      <x:c r="G174" s="3"/>
      <x:c r="H174" s="3"/>
      <x:c r="I174" s="3"/>
      <x:c r="J174" s="3"/>
    </x:row>
    <x:row r="175" ht="23.25">
      <x:c r="B175" s="5" t="s">
        <x:v>612</x:v>
      </x:c>
      <x:c r="C175" s="7">
        <x:v>5.2</x:v>
      </x:c>
      <x:c r="D175" s="3"/>
      <x:c r="E175" s="3"/>
      <x:c r="F175" s="3"/>
      <x:c r="G175" s="3"/>
      <x:c r="H175" s="3"/>
      <x:c r="I175" s="3"/>
      <x:c r="J175" s="3"/>
    </x:row>
  </x:sheetData>
  <x:pageMargins left="0.7" right="0.7" top="0.75" bottom="0.75" header="0.3" footer="0.3"/>
</x:worksheet>
</file>