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f09909850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80821319de4741d6"/>
    <x:sheet xmlns:r="http://schemas.openxmlformats.org/officeDocument/2006/relationships" name="Revenue summary" sheetId="2" r:id="R9584ccfb1b9542f2"/>
    <x:sheet xmlns:r="http://schemas.openxmlformats.org/officeDocument/2006/relationships" name="Segment - Consumer" sheetId="3" r:id="R91c238583867433a"/>
    <x:sheet xmlns:r="http://schemas.openxmlformats.org/officeDocument/2006/relationships" name="Segment - Flavor Solutions" sheetId="4" r:id="Rf0fb08ad5fb441a6"/>
    <x:sheet xmlns:r="http://schemas.openxmlformats.org/officeDocument/2006/relationships" name="Income Statement" sheetId="5" r:id="R0fa56e3f74ad418a"/>
    <x:sheet xmlns:r="http://schemas.openxmlformats.org/officeDocument/2006/relationships" name="Balance Sheet" sheetId="6" r:id="Rfcb9be74e21443bd"/>
    <x:sheet xmlns:r="http://schemas.openxmlformats.org/officeDocument/2006/relationships" name="Cash Flow Statement" sheetId="7" r:id="Rb3a4453137d84ccc"/>
    <x:sheet xmlns:r="http://schemas.openxmlformats.org/officeDocument/2006/relationships" name="Geo" sheetId="8" r:id="Rfb68af68f2de42de"/>
    <x:sheet xmlns:r="http://schemas.openxmlformats.org/officeDocument/2006/relationships" name="Share Count" sheetId="9" r:id="R4fded282cfdd42df"/>
    <x:sheet xmlns:r="http://schemas.openxmlformats.org/officeDocument/2006/relationships" name="Guidance" sheetId="10" r:id="R388689d9e63a4b56"/>
    <x:sheet xmlns:r="http://schemas.openxmlformats.org/officeDocument/2006/relationships" name="Sources" sheetId="11" r:id="R5c9cb86552da469b"/>
    <x:sheet xmlns:r="http://schemas.openxmlformats.org/officeDocument/2006/relationships" name="Inputs" sheetId="12" r:id="Re715bc735ec645a6"/>
  </x:sheets>
</x:workbook>
</file>

<file path=xl/sharedStrings.xml><?xml version="1.0" encoding="utf-8"?>
<x:sst xmlns:x="http://schemas.openxmlformats.org/spreadsheetml/2006/main">
  <x:si>
    <x:t xml:space="preserve">McCormick &amp; Company, Incorporated</x:t>
  </x:si>
  <x:si>
    <x:t xml:space="preserve">Cover</x:t>
  </x:si>
  <x:si>
    <x:t xml:space="preserve">$ millions, except per share</x:t>
  </x:si>
  <x:si>
    <x:t xml:space="preserve">Period</x:t>
  </x:si>
  <x:si>
    <x:t xml:space="preserve">3Q25A</x:t>
  </x:si>
  <x:si>
    <x:t xml:space="preserve">4Q25A</x:t>
  </x:si>
  <x:si>
    <x:t xml:space="preserve">FY25A</x:t>
  </x:si>
  <x:si>
    <x:t xml:space="preserve">1Q26A</x:t>
  </x:si>
  <x:si>
    <x:t xml:space="preserve">2Q26A</x:t>
  </x:si>
  <x:si>
    <x:t xml:space="preserve">3Q26E</x:t>
  </x:si>
  <x:si>
    <x:t xml:space="preserve">Period end</x:t>
  </x:si>
  <x:si>
    <x:t xml:space="preserve">Days</x:t>
  </x:si>
  <x:si>
    <x:t xml:space="preserve">Company Model — built by Shortcut</x:t>
  </x:si>
  <x:si>
    <x:t xml:space="preserve">Notes</x:t>
  </x:si>
  <x:si>
    <x:t xml:space="preserve">Ticker / exchange</x:t>
  </x:si>
  <x:si>
    <x:t xml:space="preserve">MKC / NYSE</x:t>
  </x:si>
  <x:si>
    <x:t xml:space="preserve">Fiscal year end</x:t>
  </x:si>
  <x:si>
    <x:t xml:space="preserve">November 30</x:t>
  </x:si>
  <x:si>
    <x:t xml:space="preserve">Reporting currency</x:t>
  </x:si>
  <x:si>
    <x:t xml:space="preserve">USD</x:t>
  </x:si>
  <x:si>
    <x:t xml:space="preserve">EPS basis</x:t>
  </x:si>
  <x:si>
    <x:t xml:space="preserve">Normalized diluted/common share</x:t>
  </x:si>
  <x:si>
    <x:t xml:space="preserve">Information cutoff (UTC)</x:t>
  </x:si>
  <x:si>
    <x:t xml:space="preserve">2026-09-26 18:44:22</x:t>
  </x:si>
  <x:si>
    <x:t xml:space="preserve">Expected 3Q26 release</x:t>
  </x:si>
  <x:si>
    <x:t xml:space="preserve">2026-10-01 at 8 a.m. ET</x:t>
  </x:si>
  <x:si>
    <x:t xml:space="preserve">CapIQ consensus as-of</x:t>
  </x:si>
  <x:si>
    <x:t xml:space="preserve">2026-09-24 (date only)</x:t>
  </x:si>
  <x:si>
    <x:t xml:space="preserve">FY guidance not quarter-specific</x:t>
  </x:si>
  <x:si>
    <x:t xml:space="preserve">FY guidance only</x:t>
  </x:si>
  <x:si>
    <x:t xml:space="preserve">Reported metric</x:t>
  </x:si>
  <x:si>
    <x:t xml:space="preserve">Estimate</x:t>
  </x:si>
  <x:si>
    <x:t xml:space="preserve">CapIQ consensus</x:t>
  </x:si>
  <x:si>
    <x:t xml:space="preserve">FY guide midpoint</x:t>
  </x:si>
  <x:si>
    <x:t xml:space="preserve">Vs consensus</x:t>
  </x:si>
  <x:si>
    <x:t xml:space="preserve">Revenue (USD m)</x:t>
  </x:si>
  <x:si>
    <x:t xml:space="preserve">N/A</x:t>
  </x:si>
  <x:si>
    <x:t xml:space="preserve">Normalized net income (USD m)</x:t>
  </x:si>
  <x:si>
    <x:t xml:space="preserve">Normalized diluted EPS (USD)</x:t>
  </x:si>
  <x:si>
    <x:t xml:space="preserve">GAAP net income (USD m)</x:t>
  </x:si>
  <x:si>
    <x:t xml:space="preserve">GAAP diluted EPS (USD)</x:t>
  </x:si>
  <x:si>
    <x:t xml:space="preserve">OVERALL MODEL CHECK</x:t>
  </x:si>
  <x:si>
    <x:t xml:space="preserve">P(beat consensus EPS)</x:t>
  </x:si>
  <x:si>
    <x:t xml:space="preserve">Confidence</x:t>
  </x:si>
  <x:si>
    <x:t xml:space="preserve">low</x:t>
  </x:si>
  <x:si>
    <x:t xml:space="preserve">Estimation vs median</x:t>
  </x:si>
  <x:si>
    <x:t xml:space="preserve">Negative Zacks ESP and soft US Consumer volumes offset historical beat tendency.</x:t>
  </x:si>
  <x:si>
    <x:t xml:space="preserve">Basis note</x:t>
  </x:si>
  <x:si>
    <x:t xml:space="preserve">Mexico gain excluded; forecast special charges added back after tax.</x:t>
  </x:si>
  <x:si>
    <x:t xml:space="preserve">FY2026 adjusted EPS guide midpoint</x:t>
  </x:si>
  <x:si>
    <x:t xml:space="preserve">Full FY26 only: not a quarterly guide or comparable to 3Q EPS.</x:t>
  </x:si>
  <x:si>
    <x:t xml:space="preserve">Zero-check tolerance</x:t>
  </x:si>
  <x:si>
    <x:t xml:space="preserve">Revenue summary</x:t>
  </x:si>
  <x:si>
    <x:t xml:space="preserve">Consumer net sales</x:t>
  </x:si>
  <x:si>
    <x:t xml:space="preserve">  Y/Y revenue change</x:t>
  </x:si>
  <x:si>
    <x:t xml:space="preserve">  Q/Q revenue change</x:t>
  </x:si>
  <x:si>
    <x:t xml:space="preserve">  % of total revenue</x:t>
  </x:si>
  <x:si>
    <x:t xml:space="preserve">  Consumer organic Y/Y</x:t>
  </x:si>
  <x:si>
    <x:t xml:space="preserve">Flavor Solutions net sales</x:t>
  </x:si>
  <x:si>
    <x:t xml:space="preserve">  Flavor organic Y/Y</x:t>
  </x:si>
  <x:si>
    <x:t xml:space="preserve">TOTAL REVENUE</x:t>
  </x:si>
  <x:si>
    <x:t xml:space="preserve">  Y/Y growth</x:t>
  </x:si>
  <x:si>
    <x:t xml:space="preserve">  Q/Q growth</x:t>
  </x:si>
  <x:si>
    <x:t xml:space="preserve">  Reported CapIQ total less segment sum</x:t>
  </x:si>
  <x:si>
    <x:t xml:space="preserve">Consumer organic growth</x:t>
  </x:si>
  <x:si>
    <x:t xml:space="preserve">  Mexico scope effect</x:t>
  </x:si>
  <x:si>
    <x:t xml:space="preserve">  FX effect</x:t>
  </x:si>
  <x:si>
    <x:t xml:space="preserve">Flavor organic growth</x:t>
  </x:si>
  <x:si>
    <x:t xml:space="preserve">Reported year-ago consolidated revenue</x:t>
  </x:si>
  <x:si>
    <x:t xml:space="preserve">CONSUMER — growth decomposition</x:t>
  </x:si>
  <x:si>
    <x:t xml:space="preserve">Historical overall M&amp;A/FX blended on current segment mix; organic restated mechanically from reported total growth.</x:t>
  </x:si>
  <x:si>
    <x:t xml:space="preserve">  Organic Y/Y</x:t>
  </x:si>
  <x:si>
    <x:t xml:space="preserve">  Mexico scope / M&amp;A</x:t>
  </x:si>
  <x:si>
    <x:t xml:space="preserve">  Total Y/Y</x:t>
  </x:si>
  <x:si>
    <x:t xml:space="preserve">FLAVOR SOLUTIONS — growth decomposition</x:t>
  </x:si>
  <x:si>
    <x:t xml:space="preserve">TOTAL SALES — growth decomposition</x:t>
  </x:si>
  <x:si>
    <x:t xml:space="preserve">Total organic = (1+reported Y/Y)/((1+scope)*(1+FX))-1 as requested.</x:t>
  </x:si>
  <x:si>
    <x:t xml:space="preserve">Segment - Consumer</x:t>
  </x:si>
  <x:si>
    <x:t xml:space="preserve">REVENUE BUILD — reported segments</x:t>
  </x:si>
  <x:si>
    <x:t xml:space="preserve">Prior-year segment sales base</x:t>
  </x:si>
  <x:si>
    <x:t xml:space="preserve">  Y/Y change</x:t>
  </x:si>
  <x:si>
    <x:t xml:space="preserve">  Sequential absolute change</x:t>
  </x:si>
  <x:si>
    <x:t xml:space="preserve">Volume and product mix growth</x:t>
  </x:si>
  <x:si>
    <x:t xml:space="preserve">  Change vs year-ago (bps)</x:t>
  </x:si>
  <x:si>
    <x:t xml:space="preserve">Price growth</x:t>
  </x:si>
  <x:si>
    <x:t xml:space="preserve">Organic growth (company definition)</x:t>
  </x:si>
  <x:si>
    <x:t xml:space="preserve">Mexico acquisition / scope growth</x:t>
  </x:si>
  <x:si>
    <x:t xml:space="preserve">FX impact growth</x:t>
  </x:si>
  <x:si>
    <x:t xml:space="preserve">Reported total Y/Y growth</x:t>
  </x:si>
  <x:si>
    <x:t xml:space="preserve">Legacy sales base</x:t>
  </x:si>
  <x:si>
    <x:t xml:space="preserve">  Organic legacy sales</x:t>
  </x:si>
  <x:si>
    <x:t xml:space="preserve">  Acquired Mexico revenue</x:t>
  </x:si>
  <x:si>
    <x:t xml:space="preserve">  FX translation contribution</x:t>
  </x:si>
  <x:si>
    <x:t xml:space="preserve">Total segment revenue</x:t>
  </x:si>
  <x:si>
    <x:t xml:space="preserve">  Organic growth decomposition</x:t>
  </x:si>
  <x:si>
    <x:t xml:space="preserve">  Scope / M&amp;A impact</x:t>
  </x:si>
  <x:si>
    <x:t xml:space="preserve">  FX contribution</x:t>
  </x:si>
  <x:si>
    <x:t xml:space="preserve">SEGMENT PROFITABILITY</x:t>
  </x:si>
  <x:si>
    <x:t xml:space="preserve">Reported / adjusted segment profit</x:t>
  </x:si>
  <x:si>
    <x:t xml:space="preserve">Profit margin</x:t>
  </x:si>
  <x:si>
    <x:t xml:space="preserve">  Margin change vs year-ago (bps)</x:t>
  </x:si>
  <x:si>
    <x:t xml:space="preserve">Americas reported Y/Y growth</x:t>
  </x:si>
  <x:si>
    <x:t xml:space="preserve">EMEA reported Y/Y growth</x:t>
  </x:si>
  <x:si>
    <x:t xml:space="preserve">APAC reported Y/Y growth</x:t>
  </x:si>
  <x:si>
    <x:t xml:space="preserve">Quarterly product dollars availability</x:t>
  </x:si>
  <x:si>
    <x:t xml:space="preserve">Quarterly product-category dollars are unavailable in S1/S3/S4; FY25 annual categories E50:E53 are reported in S9.</x:t>
  </x:si>
  <x:si>
    <x:t xml:space="preserve">Units / customers availability</x:t>
  </x:si>
  <x:si>
    <x:t xml:space="preserve">Issuer does not disclose unit, customer, churn, or per-unit economics; volume/mix is a growth rate, not unit count.</x:t>
  </x:si>
  <x:si>
    <x:t xml:space="preserve">Forecast segment profit margin assumption</x:t>
  </x:si>
  <x:si>
    <x:t xml:space="preserve">Reported nine-month sales (4Q bridge)</x:t>
  </x:si>
  <x:si>
    <x:t xml:space="preserve">Reported year-ago segment sales basis</x:t>
  </x:si>
  <x:si>
    <x:t xml:space="preserve">Reported 9M24 segment sales</x:t>
  </x:si>
  <x:si>
    <x:t xml:space="preserve">PRODUCT CATEGORIES — FY25 reported; Q3 forecast allocated</x:t>
  </x:si>
  <x:si>
    <x:t xml:space="preserve">Spices &amp; seasoning</x:t>
  </x:si>
  <x:si>
    <x:t xml:space="preserve">Recipe mixes</x:t>
  </x:si>
  <x:si>
    <x:t xml:space="preserve">Condiments &amp; sauces</x:t>
  </x:si>
  <x:si>
    <x:t xml:space="preserve">Regional leaders</x:t>
  </x:si>
  <x:si>
    <x:t xml:space="preserve">TOTAL PRODUCT CATEGORY SALES</x:t>
  </x:si>
  <x:si>
    <x:t xml:space="preserve">CHECK: product category sum to segment</x:t>
  </x:si>
  <x:si>
    <x:t xml:space="preserve">Volume/mix Y/Y bps change</x:t>
  </x:si>
  <x:si>
    <x:t xml:space="preserve">Volume/mix sequential bps change</x:t>
  </x:si>
  <x:si>
    <x:t xml:space="preserve">Price Y/Y bps change</x:t>
  </x:si>
  <x:si>
    <x:t xml:space="preserve">Price sequential bps change</x:t>
  </x:si>
  <x:si>
    <x:t xml:space="preserve">Scope Y/Y bps change</x:t>
  </x:si>
  <x:si>
    <x:t xml:space="preserve">Scope sequential bps change</x:t>
  </x:si>
  <x:si>
    <x:t xml:space="preserve">FX Y/Y bps change</x:t>
  </x:si>
  <x:si>
    <x:t xml:space="preserve">FX sequential bps change</x:t>
  </x:si>
  <x:si>
    <x:t xml:space="preserve">Segment revenue sequential change</x:t>
  </x:si>
  <x:si>
    <x:t xml:space="preserve">Segment profit sequential change</x:t>
  </x:si>
  <x:si>
    <x:t xml:space="preserve">Segment profit Y/Y growth</x:t>
  </x:si>
  <x:si>
    <x:t xml:space="preserve">Profit margin sequential bps change</x:t>
  </x:si>
  <x:si>
    <x:t xml:space="preserve">DRIVERS — HISTORIC / FORECAST CHANGE LADDER</x:t>
  </x:si>
  <x:si>
    <x:t xml:space="preserve">Volume and product mix rate</x:t>
  </x:si>
  <x:si>
    <x:t xml:space="preserve">  Y/Y rate change (bps)</x:t>
  </x:si>
  <x:si>
    <x:t xml:space="preserve">Y/Y driver-rate changes shown where same-quarter prior-year rate is disclosed; otherwise unavailable rather than invented.</x:t>
  </x:si>
  <x:si>
    <x:t xml:space="preserve">  Sequential rate change (bps)</x:t>
  </x:si>
  <x:si>
    <x:t xml:space="preserve">Pricing rate</x:t>
  </x:si>
  <x:si>
    <x:t xml:space="preserve">Mexico acquisition / scope rate</x:t>
  </x:si>
  <x:si>
    <x:t xml:space="preserve">FX translation rate</x:t>
  </x:si>
  <x:si>
    <x:t xml:space="preserve">Organic growth rate</x:t>
  </x:si>
  <x:si>
    <x:t xml:space="preserve">  Y/Y organic-rate change (bps)</x:t>
  </x:si>
  <x:si>
    <x:t xml:space="preserve">  Sequential organic-rate change (bps)</x:t>
  </x:si>
  <x:si>
    <x:t xml:space="preserve">  Y/Y sales growth (%)</x:t>
  </x:si>
  <x:si>
    <x:t xml:space="preserve">Adjusted segment profit</x:t>
  </x:si>
  <x:si>
    <x:t xml:space="preserve">Segment operating margin</x:t>
  </x:si>
  <x:si>
    <x:t xml:space="preserve">  Y/Y margin change (bps)</x:t>
  </x:si>
  <x:si>
    <x:t xml:space="preserve">  Sequential margin change (bps)</x:t>
  </x:si>
  <x:si>
    <x:t xml:space="preserve">Segment - Flavor Solutions</x:t>
  </x:si>
  <x:si>
    <x:t xml:space="preserve">Independent 13.0% segment margin; tiny segment vs consolidated difference is rounded and checked at IS!H43.</x:t>
  </x:si>
  <x:si>
    <x:t xml:space="preserve">Flavors</x:t>
  </x:si>
  <x:si>
    <x:t xml:space="preserve">Branded foodservice</x:t>
  </x:si>
  <x:si>
    <x:t xml:space="preserve">Custom condiments</x:t>
  </x:si>
  <x:si>
    <x:t xml:space="preserve">Coatings, bulk spices &amp; herbs</x:t>
  </x:si>
  <x:si>
    <x:t xml:space="preserve">Income Statement</x:t>
  </x:si>
  <x:si>
    <x:t xml:space="preserve">Net sales</x:t>
  </x:si>
  <x:si>
    <x:t xml:space="preserve">Cost of goods sold</x:t>
  </x:si>
  <x:si>
    <x:t xml:space="preserve">Gross profit</x:t>
  </x:si>
  <x:si>
    <x:t xml:space="preserve">Gross margin</x:t>
  </x:si>
  <x:si>
    <x:t xml:space="preserve">  Margin change vs year ago (bps)</x:t>
  </x:si>
  <x:si>
    <x:t xml:space="preserve">SG&amp;A expense</x:t>
  </x:si>
  <x:si>
    <x:t xml:space="preserve">Special charges / integration</x:t>
  </x:si>
  <x:si>
    <x:t xml:space="preserve">GAAP operating income</x:t>
  </x:si>
  <x:si>
    <x:t xml:space="preserve">Adjusted operating income</x:t>
  </x:si>
  <x:si>
    <x:t xml:space="preserve">Effective tax rate</x:t>
  </x:si>
  <x:si>
    <x:t xml:space="preserve">Interest expense</x:t>
  </x:si>
  <x:si>
    <x:t xml:space="preserve">Other income, net</x:t>
  </x:si>
  <x:si>
    <x:t xml:space="preserve">Income before income taxes</x:t>
  </x:si>
  <x:si>
    <x:t xml:space="preserve">Income tax expense</x:t>
  </x:si>
  <x:si>
    <x:t xml:space="preserve">Net income from consolidated operations</x:t>
  </x:si>
  <x:si>
    <x:t xml:space="preserve">Income from unconsolidated operations</x:t>
  </x:si>
  <x:si>
    <x:t xml:space="preserve">Total net income (incl NCI)</x:t>
  </x:si>
  <x:si>
    <x:t xml:space="preserve">Net income to noncontrolling interests</x:t>
  </x:si>
  <x:si>
    <x:t xml:space="preserve">GAAP net income attributable to MKC</x:t>
  </x:si>
  <x:si>
    <x:t xml:space="preserve">Weighted-average diluted shares</x:t>
  </x:si>
  <x:si>
    <x:t xml:space="preserve">GAAP diluted EPS</x:t>
  </x:si>
  <x:si>
    <x:t xml:space="preserve">GAAP → NORMALIZED BRIDGE</x:t>
  </x:si>
  <x:si>
    <x:t xml:space="preserve">  Special charges, after tax</x:t>
  </x:si>
  <x:si>
    <x:t xml:space="preserve">  Mexico remeasurement gain excluded</x:t>
  </x:si>
  <x:si>
    <x:t xml:space="preserve">Adjusted net income attributable to MKC</x:t>
  </x:si>
  <x:si>
    <x:t xml:space="preserve">Normalized diluted EPS</x:t>
  </x:si>
  <x:si>
    <x:t xml:space="preserve">  EPS / diluted shares check</x:t>
  </x:si>
  <x:si>
    <x:t xml:space="preserve">Net sales Y/Y growth</x:t>
  </x:si>
  <x:si>
    <x:t xml:space="preserve">GAAP operating margin</x:t>
  </x:si>
  <x:si>
    <x:t xml:space="preserve">Adjusted operating margin</x:t>
  </x:si>
  <x:si>
    <x:t xml:space="preserve">GAAP diluted EPS vs CapIQ</x:t>
  </x:si>
  <x:si>
    <x:t xml:space="preserve">Normalized diluted EPS vs CapIQ</x:t>
  </x:si>
  <x:si>
    <x:t xml:space="preserve">Inventory step-up / COGS special charges</x:t>
  </x:si>
  <x:si>
    <x:t xml:space="preserve">CHECK: independently modeled segment profit</x:t>
  </x:si>
  <x:si>
    <x:t xml:space="preserve">Weighted-average basic shares</x:t>
  </x:si>
  <x:si>
    <x:t xml:space="preserve">Segment profit rounding tolerance (USD m)</x:t>
  </x:si>
  <x:si>
    <x:t xml:space="preserve">Balance Sheet</x:t>
  </x:si>
  <x:si>
    <x:t xml:space="preserve">Cash and cash equivalents</x:t>
  </x:si>
  <x:si>
    <x:t xml:space="preserve">Accounts receivable, net</x:t>
  </x:si>
  <x:si>
    <x:t xml:space="preserve">Inventories — finished goods</x:t>
  </x:si>
  <x:si>
    <x:t xml:space="preserve">Inventories — raw &amp; work-in-process</x:t>
  </x:si>
  <x:si>
    <x:t xml:space="preserve">Total inventories</x:t>
  </x:si>
  <x:si>
    <x:t xml:space="preserve">Prepaid and other current assets</x:t>
  </x:si>
  <x:si>
    <x:t xml:space="preserve">TOTAL CURRENT ASSETS</x:t>
  </x:si>
  <x:si>
    <x:t xml:space="preserve">Property, plant and equipment</x:t>
  </x:si>
  <x:si>
    <x:t xml:space="preserve">Goodwill</x:t>
  </x:si>
  <x:si>
    <x:t xml:space="preserve">Intangible assets</x:t>
  </x:si>
  <x:si>
    <x:t xml:space="preserve">Other long-term assets</x:t>
  </x:si>
  <x:si>
    <x:t xml:space="preserve">TOTAL ASSETS</x:t>
  </x:si>
  <x:si>
    <x:t xml:space="preserve">Short-term borrowings</x:t>
  </x:si>
  <x:si>
    <x:t xml:space="preserve">Current portion of long-term debt</x:t>
  </x:si>
  <x:si>
    <x:t xml:space="preserve">Trade accounts payable</x:t>
  </x:si>
  <x:si>
    <x:t xml:space="preserve">Other accrued liabilities</x:t>
  </x:si>
  <x:si>
    <x:t xml:space="preserve">TOTAL CURRENT LIABILITIES</x:t>
  </x:si>
  <x:si>
    <x:t xml:space="preserve">Long-term debt</x:t>
  </x:si>
  <x:si>
    <x:t xml:space="preserve">Deferred tax liabilities</x:t>
  </x:si>
  <x:si>
    <x:t xml:space="preserve">Other long-term liabilities</x:t>
  </x:si>
  <x:si>
    <x:t xml:space="preserve">TOTAL LIABILITIES</x:t>
  </x:si>
  <x:si>
    <x:t xml:space="preserve">Voting common stock / paid-in capital</x:t>
  </x:si>
  <x:si>
    <x:t xml:space="preserve">Nonvoting common / paid-in capital</x:t>
  </x:si>
  <x:si>
    <x:t xml:space="preserve">Retained earnings</x:t>
  </x:si>
  <x:si>
    <x:t xml:space="preserve">Accumulated other comprehensive loss</x:t>
  </x:si>
  <x:si>
    <x:t xml:space="preserve">Equity attributable to MKC</x:t>
  </x:si>
  <x:si>
    <x:t xml:space="preserve">Noncontrolling interest equity</x:t>
  </x:si>
  <x:si>
    <x:t xml:space="preserve">TOTAL SHAREHOLDERS’ EQUITY</x:t>
  </x:si>
  <x:si>
    <x:t xml:space="preserve">CHECK: assets - liabilities - equity</x:t>
  </x:si>
  <x:si>
    <x:t xml:space="preserve">Forecast trade payable movement assumption</x:t>
  </x:si>
  <x:si>
    <x:t xml:space="preserve">Forecast trade receivable change assumption</x:t>
  </x:si>
  <x:si>
    <x:t xml:space="preserve">Forecast finished inventory change</x:t>
  </x:si>
  <x:si>
    <x:t xml:space="preserve">Forecast raw/WIP inventory change</x:t>
  </x:si>
  <x:si>
    <x:t xml:space="preserve">Forecast short-term borrowings change</x:t>
  </x:si>
  <x:si>
    <x:t xml:space="preserve">Cash Flow Statement</x:t>
  </x:si>
  <x:si>
    <x:t xml:space="preserve">Consolidated net income</x:t>
  </x:si>
  <x:si>
    <x:t xml:space="preserve">Depreciation and amortization</x:t>
  </x:si>
  <x:si>
    <x:t xml:space="preserve">Stock-based compensation</x:t>
  </x:si>
  <x:si>
    <x:t xml:space="preserve">Other noncash &amp; working capital movements</x:t>
  </x:si>
  <x:si>
    <x:t xml:space="preserve">NET CASH FROM OPERATIONS</x:t>
  </x:si>
  <x:si>
    <x:t xml:space="preserve">Capital expenditures (outflow)</x:t>
  </x:si>
  <x:si>
    <x:t xml:space="preserve">Acquisitions and other investing</x:t>
  </x:si>
  <x:si>
    <x:t xml:space="preserve">NET CASH FROM INVESTING</x:t>
  </x:si>
  <x:si>
    <x:t xml:space="preserve">Cash dividends (positive outflow)</x:t>
  </x:si>
  <x:si>
    <x:t xml:space="preserve">Financing before common dividends</x:t>
  </x:si>
  <x:si>
    <x:t xml:space="preserve">NET CASH FROM FINANCING</x:t>
  </x:si>
  <x:si>
    <x:t xml:space="preserve">Foreign-exchange effect on cash</x:t>
  </x:si>
  <x:si>
    <x:t xml:space="preserve">CHANGE IN CASH</x:t>
  </x:si>
  <x:si>
    <x:t xml:space="preserve">Opening cash and cash equivalents</x:t>
  </x:si>
  <x:si>
    <x:t xml:space="preserve">Quarter / year cash movement</x:t>
  </x:si>
  <x:si>
    <x:t xml:space="preserve">Closing cash and cash equivalents</x:t>
  </x:si>
  <x:si>
    <x:t xml:space="preserve">CHECK: ending cash vs balance sheet</x:t>
  </x:si>
  <x:si>
    <x:t xml:space="preserve">Reported operating cash flow anchor</x:t>
  </x:si>
  <x:si>
    <x:t xml:space="preserve">Reported investing cash flow anchor</x:t>
  </x:si>
  <x:si>
    <x:t xml:space="preserve">Reported financing cash flow anchor</x:t>
  </x:si>
  <x:si>
    <x:t xml:space="preserve">Expected dividend/share</x:t>
  </x:si>
  <x:si>
    <x:t xml:space="preserve">Minority distribution assumption</x:t>
  </x:si>
  <x:si>
    <x:t xml:space="preserve">Reported CFO — cumulative</x:t>
  </x:si>
  <x:si>
    <x:t xml:space="preserve">Reported CFI — cumulative</x:t>
  </x:si>
  <x:si>
    <x:t xml:space="preserve">Reported CFF — cumulative</x:t>
  </x:si>
  <x:si>
    <x:t xml:space="preserve">Reported FX cash effect — cumulative</x:t>
  </x:si>
  <x:si>
    <x:t xml:space="preserve">Prior six-month CFO</x:t>
  </x:si>
  <x:si>
    <x:t xml:space="preserve">Prior six-month CFI</x:t>
  </x:si>
  <x:si>
    <x:t xml:space="preserve">Prior six-month CFF</x:t>
  </x:si>
  <x:si>
    <x:t xml:space="preserve">Prior six-month FX effect</x:t>
  </x:si>
  <x:si>
    <x:t xml:space="preserve">Reported YTD common dividends</x:t>
  </x:si>
  <x:si>
    <x:t xml:space="preserve">Prior 6M25 common dividends (outflow positive)</x:t>
  </x:si>
  <x:si>
    <x:t xml:space="preserve">Other cash/noncash operating adjustment assumption</x:t>
  </x:si>
  <x:si>
    <x:t xml:space="preserve">Operating WC input bridge check</x:t>
  </x:si>
  <x:si>
    <x:t xml:space="preserve">Geo</x:t>
  </x:si>
  <x:si>
    <x:t xml:space="preserve">Americas revenue</x:t>
  </x:si>
  <x:si>
    <x:t xml:space="preserve">EMEA revenue</x:t>
  </x:si>
  <x:si>
    <x:t xml:space="preserve">APAC revenue</x:t>
  </x:si>
  <x:si>
    <x:t xml:space="preserve">TOTAL GEOGRAPHIC REVENUE</x:t>
  </x:si>
  <x:si>
    <x:t xml:space="preserve">CHECK: geography - total revenue</x:t>
  </x:si>
  <x:si>
    <x:t xml:space="preserve">Prior period available only from S4</x:t>
  </x:si>
  <x:si>
    <x:t xml:space="preserve">Americas share of sales</x:t>
  </x:si>
  <x:si>
    <x:t xml:space="preserve">EMEA share of sales</x:t>
  </x:si>
  <x:si>
    <x:t xml:space="preserve">APAC share of sales</x:t>
  </x:si>
  <x:si>
    <x:t xml:space="preserve">  Y/Y growth / mix change (bps)</x:t>
  </x:si>
  <x:si>
    <x:t xml:space="preserve">Six-month Americas anchor</x:t>
  </x:si>
  <x:si>
    <x:t xml:space="preserve">Six-month EMEA anchor</x:t>
  </x:si>
  <x:si>
    <x:t xml:space="preserve">Six-month APAC anchor</x:t>
  </x:si>
  <x:si>
    <x:t xml:space="preserve">Regional data 3Q25 / 4Q25 / FY25</x:t>
  </x:si>
  <x:si>
    <x:t xml:space="preserve">No 3Q25 or 4Q25 absolute geography in the interim 10-Q; FY25 disclosed on separate US/EMEA/Other basis in E27:E30.</x:t>
  </x:si>
  <x:si>
    <x:t xml:space="preserve">Disclosure scope</x:t>
  </x:si>
  <x:si>
    <x:t xml:space="preserve">The S4 2Q26 10-Q reports Americas/EMEA/APAC for 2Q26 and 1H26, from which 1Q26 is derived.</x:t>
  </x:si>
  <x:si>
    <x:t xml:space="preserve">FY25 10-K GEOGRAPHY (different classification)</x:t>
  </x:si>
  <x:si>
    <x:t xml:space="preserve">FY25 annual filing reports US/EMEA/Other countries; quarterly 2026 reports Americas/EMEA/APAC. Do not relabel 2025 as comparable region data.</x:t>
  </x:si>
  <x:si>
    <x:t xml:space="preserve">United States</x:t>
  </x:si>
  <x:si>
    <x:t xml:space="preserve">EMEA</x:t>
  </x:si>
  <x:si>
    <x:t xml:space="preserve">Other countries (incl Mexico / APAC)</x:t>
  </x:si>
  <x:si>
    <x:t xml:space="preserve">FY25 geographic total</x:t>
  </x:si>
  <x:si>
    <x:t xml:space="preserve">CHECK FY geography vs reported sales</x:t>
  </x:si>
  <x:si>
    <x:t xml:space="preserve">Share Count</x:t>
  </x:si>
  <x:si>
    <x:t xml:space="preserve">Weighted-average basic shares (m)</x:t>
  </x:si>
  <x:si>
    <x:t xml:space="preserve">  Sequential change</x:t>
  </x:si>
  <x:si>
    <x:t xml:space="preserve">Dilutive option / equity awards</x:t>
  </x:si>
  <x:si>
    <x:t xml:space="preserve">Buybacks and treasury net change</x:t>
  </x:si>
  <x:si>
    <x:t xml:space="preserve">Weighted-average diluted shares (m)</x:t>
  </x:si>
  <x:si>
    <x:t xml:space="preserve">Quarter-end common and nonvoting shares</x:t>
  </x:si>
  <x:si>
    <x:t xml:space="preserve">  New issuance / option exercises</x:t>
  </x:si>
  <x:si>
    <x:t xml:space="preserve">  Shares repurchased / retired</x:t>
  </x:si>
  <x:si>
    <x:t xml:space="preserve">Forecast diluted EPS divisor</x:t>
  </x:si>
  <x:si>
    <x:t xml:space="preserve">USD per common share; MKC NYSE</x:t>
  </x:si>
  <x:si>
    <x:t xml:space="preserve">Share count reconciliation</x:t>
  </x:si>
  <x:si>
    <x:t xml:space="preserve">Reported historical diluted EPS source</x:t>
  </x:si>
  <x:si>
    <x:t xml:space="preserve">Cash buybacks (USD m; outflow)</x:t>
  </x:si>
  <x:si>
    <x:t xml:space="preserve">Proceeds from stock options (USD m)</x:t>
  </x:si>
  <x:si>
    <x:t xml:space="preserve">Reported YTD source anchors</x:t>
  </x:si>
  <x:si>
    <x:t xml:space="preserve">YTD share repurchases (USD m)</x:t>
  </x:si>
  <x:si>
    <x:t xml:space="preserve">YTD option exercise proceeds (USD m)</x:t>
  </x:si>
  <x:si>
    <x:t xml:space="preserve">Prior 6M25 repurchases (USD m)</x:t>
  </x:si>
  <x:si>
    <x:t xml:space="preserve">Prior 6M25 option proceeds (USD m)</x:t>
  </x:si>
  <x:si>
    <x:t xml:space="preserve">Guidance</x:t>
  </x:si>
  <x:si>
    <x:t xml:space="preserve">Metric</x:t>
  </x:si>
  <x:si>
    <x:t xml:space="preserve">Announced</x:t>
  </x:si>
  <x:si>
    <x:t xml:space="preserve">Fiscal period</x:t>
  </x:si>
  <x:si>
    <x:t xml:space="preserve">Low</x:t>
  </x:si>
  <x:si>
    <x:t xml:space="preserve">High</x:t>
  </x:si>
  <x:si>
    <x:t xml:space="preserve">Midpoint</x:t>
  </x:si>
  <x:si>
    <x:t xml:space="preserve">Reported actual</x:t>
  </x:si>
  <x:si>
    <x:t xml:space="preserve">Beat / miss</x:t>
  </x:si>
  <x:si>
    <x:t xml:space="preserve">Net sales growth</x:t>
  </x:si>
  <x:si>
    <x:t xml:space="preserve">2026-06-25</x:t>
  </x:si>
  <x:si>
    <x:t xml:space="preserve">FY2026</x:t>
  </x:si>
  <x:si>
    <x:t xml:space="preserve">Mexico acquisition contribution</x:t>
  </x:si>
  <x:si>
    <x:t xml:space="preserve">Organic sales growth</x:t>
  </x:si>
  <x:si>
    <x:t xml:space="preserve">Adjusted operating income growth</x:t>
  </x:si>
  <x:si>
    <x:t xml:space="preserve">Adjusted EPS, USD/common share</x:t>
  </x:si>
  <x:si>
    <x:t xml:space="preserve">Adj. gross margin expansion (bp)</x:t>
  </x:si>
  <x:si>
    <x:t xml:space="preserve">Estimated favorable FX sales impact</x:t>
  </x:si>
  <x:si>
    <x:t xml:space="preserve">Expected effective tax rate</x:t>
  </x:si>
  <x:si>
    <x:t xml:space="preserve">Quarter-specific 3Q26 guidance</x:t>
  </x:si>
  <x:si>
    <x:t xml:space="preserve">Unavailable</x:t>
  </x:si>
  <x:si>
    <x:t xml:space="preserve">Unavailable — issuer guides full fiscal 2026 only</x:t>
  </x:si>
  <x:si>
    <x:t xml:space="preserve">FY2026 GAAP EPS guidance</x:t>
  </x:si>
  <x:si>
    <x:t xml:space="preserve">Unavailable — special charges not forecast by management</x:t>
  </x:si>
  <x:si>
    <x:t xml:space="preserve">Sources</x:t>
  </x:si>
  <x:si>
    <x:t xml:space="preserve">ID</x:t>
  </x:si>
  <x:si>
    <x:t xml:space="preserve">Published</x:t>
  </x:si>
  <x:si>
    <x:t xml:space="preserve">Publisher</x:t>
  </x:si>
  <x:si>
    <x:t xml:space="preserve">URL or file</x:t>
  </x:si>
  <x:si>
    <x:t xml:space="preserve">Model use</x:t>
  </x:si>
  <x:si>
    <x:t xml:space="preserve">CI-H</x:t>
  </x:si>
  <x:si>
    <x:t xml:space="preserve">2026-09-24</x:t>
  </x:si>
  <x:si>
    <x:t xml:space="preserve">S&amp;P Capital IQ</x:t>
  </x:si>
  <x:si>
    <x:t xml:space="preserve">MKC_history.csv</x:t>
  </x:si>
  <x:si>
    <x:t xml:space="preserve">Inputs!B10:I16</x:t>
  </x:si>
  <x:si>
    <x:t xml:space="preserve">CI-C</x:t>
  </x:si>
  <x:si>
    <x:t xml:space="preserve">MKC_consensus.json</x:t>
  </x:si>
  <x:si>
    <x:t xml:space="preserve">Inputs!B20:C69 / Cover</x:t>
  </x:si>
  <x:si>
    <x:t xml:space="preserve">S1</x:t>
  </x:si>
  <x:si>
    <x:t xml:space="preserve">2025-10-07</x:t>
  </x:si>
  <x:si>
    <x:t xml:space="preserve">SEC</x:t>
  </x:si>
  <x:si>
    <x:t xml:space="preserve">https://www.sec.gov/Archives/edgar/data/63754/000006375425000065/mkc-20250831.htm</x:t>
  </x:si>
  <x:si>
    <x:t xml:space="preserve">3Q25 actuals</x:t>
  </x:si>
  <x:si>
    <x:t xml:space="preserve">S2</x:t>
  </x:si>
  <x:si>
    <x:t xml:space="preserve">2026-01-22</x:t>
  </x:si>
  <x:si>
    <x:t xml:space="preserve">https://www.sec.gov/Archives/edgar/data/63754/000006375426000037/mkc-20251130.htm</x:t>
  </x:si>
  <x:si>
    <x:t xml:space="preserve">FY25 actuals</x:t>
  </x:si>
  <x:si>
    <x:t xml:space="preserve">S3</x:t>
  </x:si>
  <x:si>
    <x:t xml:space="preserve">2026-03-31</x:t>
  </x:si>
  <x:si>
    <x:t xml:space="preserve">https://www.sec.gov/Archives/edgar/data/63754/000006375426000192/mkc-20260228.htm</x:t>
  </x:si>
  <x:si>
    <x:t xml:space="preserve">1Q26 actuals</x:t>
  </x:si>
  <x:si>
    <x:t xml:space="preserve">S4</x:t>
  </x:si>
  <x:si>
    <x:t xml:space="preserve">https://www.sec.gov/Archives/edgar/data/63754/000006375426000274/mkc-20260531.htm</x:t>
  </x:si>
  <x:si>
    <x:t xml:space="preserve">2Q26 actuals / regions</x:t>
  </x:si>
  <x:si>
    <x:t xml:space="preserve">S5</x:t>
  </x:si>
  <x:si>
    <x:t xml:space="preserve">McCormick</x:t>
  </x:si>
  <x:si>
    <x:t xml:space="preserve">https://ir.mccormick.com/news-releases/news-release-details/mccormick-reports-strong-2025-financial-results-and-provides</x:t>
  </x:si>
  <x:si>
    <x:t xml:space="preserve">4Q25, FY25, segment history</x:t>
  </x:si>
  <x:si>
    <x:t xml:space="preserve">S6</x:t>
  </x:si>
  <x:si>
    <x:t xml:space="preserve">https://ir.mccormick.com/news-releases/news-release-details/mccormick-reports-strong-second-quarter-performance-and-0</x:t>
  </x:si>
  <x:si>
    <x:t xml:space="preserve">Guidance, Mexico, adjustments</x:t>
  </x:si>
  <x:si>
    <x:t xml:space="preserve">S7</x:t>
  </x:si>
  <x:si>
    <x:t xml:space="preserve">Stock Analysis</x:t>
  </x:si>
  <x:si>
    <x:t xml:space="preserve">https://stockanalysis.com/stocks/mkc/transcripts/629048-q2-2026/</x:t>
  </x:si>
  <x:si>
    <x:t xml:space="preserve">3Q consumer volume outlook</x:t>
  </x:si>
  <x:si>
    <x:t xml:space="preserve">S8</x:t>
  </x:si>
  <x:si>
    <x:t xml:space="preserve">Zacks / Yahoo Finance</x:t>
  </x:si>
  <x:si>
    <x:t xml:space="preserve">https://finance.yahoo.com/markets/stocks/articles/earnings-preview-mccormick-mkc-q3-130002870.html</x:t>
  </x:si>
  <x:si>
    <x:t xml:space="preserve">Negative ESP, EPS risk</x:t>
  </x:si>
  <x:si>
    <x:t xml:space="preserve">S9</x:t>
  </x:si>
  <x:si>
    <x:t xml:space="preserve">https://www.sec.gov/Archives/edgar/data/63754/000006375426000037/R23.htm</x:t>
  </x:si>
  <x:si>
    <x:t xml:space="preserve">FY25 product categories and US/EMEA/Other geography</x:t>
  </x:si>
  <x:si>
    <x:t xml:space="preserve">Historic segment product/unit counts</x:t>
  </x:si>
  <x:si>
    <x:t xml:space="preserve">Unavailable — see Notes</x:t>
  </x:si>
  <x:si>
    <x:t xml:space="preserve">Unit/customer counts and churn not reported in S1–S4; annual FY25 product splits from S9 are in Segment E50:E53.</x:t>
  </x:si>
  <x:si>
    <x:t xml:space="preserve">Historical segment regional absolute sales</x:t>
  </x:si>
  <x:si>
    <x:t xml:space="preserve">3Q25 and 4Q25 Americas/EMEA/APAC dollar splits unavailable in S1–S3; FY25 reports US/EMEA/Other in S9.</x:t>
  </x:si>
  <x:si>
    <x:t xml:space="preserve">3Q26 actual results</x:t>
  </x:si>
  <x:si>
    <x:t xml:space="preserve">Not used: only pre-2026-09-26 cutoff</x:t>
  </x:si>
  <x:si>
    <x:t xml:space="preserve">CapIQ as-of date</x:t>
  </x:si>
  <x:si>
    <x:t xml:space="preserve">MKC_history.csv SHA256</x:t>
  </x:si>
  <x:si>
    <x:t xml:space="preserve">394cbd987a9e9580cfec1dbb586f7721f0d655c858f1ec6b6488d1fbc021d39b</x:t>
  </x:si>
  <x:si>
    <x:t xml:space="preserve">MKC_consensus.json SHA256</x:t>
  </x:si>
  <x:si>
    <x:t xml:space="preserve">bc16b4344d6891c14c8a92b8a31cfd26074cd7998f598e4695813c192b93e2e3</x:t>
  </x:si>
  <x:si>
    <x:t xml:space="preserve">CapIQ summary SHA256</x:t>
  </x:si>
  <x:si>
    <x:t xml:space="preserve">Inputs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</x:si>
  <x:si>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</x:si>
  <x:si>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</x:si>
  <x:si>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</x:si>
  <x:si>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</x:si>
  <x:si>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</x:si>
  <x:si>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</x:si>
  <x:si>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</x:si>
  <x:si>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S&amp;P Capital IQ full summary | captured 2026-09-24</x:t>
  </x:si>
  <x:si>
    <x:t xml:space="preserve">ticker</x:t>
  </x:si>
  <x:si>
    <x:t xml:space="preserve">MKC</x:t>
  </x:si>
  <x:si>
    <x:t xml:space="preserve">company</x:t>
  </x:si>
  <x:si>
    <x:t xml:space="preserve">exchange_ticker</x:t>
  </x:si>
  <x:si>
    <x:t xml:space="preserve">NYSE:MKC</x:t>
  </x:si>
  <x:si>
    <x:t xml:space="preserve">capiq_company_id</x:t>
  </x:si>
  <x:si>
    <x:t xml:space="preserve">analyst_count</x:t>
  </x:si>
  <x:si>
    <x:t xml:space="preserve">fiscal_year_end</x:t>
  </x:si>
  <x:si>
    <x:t xml:space="preserve">Nov-30</x:t>
  </x:si>
  <x:si>
    <x:t xml:space="preserve">forward_quarter_label</x:t>
  </x:si>
  <x:si>
    <x:t xml:space="preserve">FQ3 2026 - Aug 2026</x:t>
  </x:si>
  <x:si>
    <x:t xml:space="preserve">2026-08-31</x:t>
  </x:si>
  <x:si>
    <x:t xml:space="preserve">expected_report_date</x:t>
  </x:si>
  <x:si>
    <x:t xml:space="preserve">2026-10-01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</x:si>
  <x:si>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</x:si>
  <x:si>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</x:si>
  <x:si>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</x:si>
  <x:si>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</x:si>
  <x:si>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</x:si>
  <x:si>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</x:si>
  <x:si>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</x:si>
  <x:si>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</x:si>
  <x:si>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</x:si>
  <x:si>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</x:si>
  <x:si>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</x:si>
  <x:si>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</x:si>
  <x:si>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</x:si>
  <x:si>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</x:si>
  <x:si>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</x:si>
  <x:si>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</x:si>
  <x:si>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</x:si>
  <x:si>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</x:si>
  <x:si>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</x:si>
  <x:si>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</x:si>
  <x:si>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</x:si>
  <x:si>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</x:si>
  <x:si>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</x:si>
  <x:si>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</x:si>
  <x:si>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</x:si>
  <x:si>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</x:si>
  <x:si>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</x:si>
  <x:si>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</x:si>
  <x:si>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</x:si>
  <x:si>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</x:si>
  <x:si>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</x:si>
  <x:si>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</x:si>
  <x:si>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</x:si>
  <x:si>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</x:si>
  <x:si>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</x:si>
  <x:si>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</x:si>
  <x:si>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</x:si>
  <x:si>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</x:si>
  <x:si>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</x:si>
  <x:si>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</x:si>
  <x:si>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</x:si>
  <x:si>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</x:si>
  <x:si>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Outperform</x:t>
  </x:si>
  <x:si>
    <x:t xml:space="preserve">recommendation_score</x:t>
  </x:si>
  <x:si>
    <x:t xml:space="preserve">last_close_price</x:t>
  </x:si>
  <x:si>
    <x:t xml:space="preserve">Full CapIQ free-text summary_row.notes</x:t>
  </x:si>
  <x:si>
    <x:t xml:space="preserve">notes</x:t>
  </x:si>
  <x:si>
    <x:t xml:space="preserve">Call 8 a.m. Oct 1. 52wk range 72.41/44.82. FY2026 EPSn guidance 3.05/3.13. Feb-2026 GAAP EPS actual 3.77 includes a large one-off gain.</x:t>
  </x:si>
  <x:si>
    <x:t xml:space="preserve">Captured date</x:t>
  </x:si>
  <x:si>
    <x:t xml:space="preserve">Precision</x:t>
  </x:si>
  <x:si>
    <x:t xml:space="preserve">Date only; no precise timestamp</x:t>
  </x:si>
  <x:si>
    <x:t xml:space="preserve">History SHA256</x:t>
  </x:si>
  <x:si>
    <x:t xml:space="preserve">Consensus SHA256</x:t>
  </x:si>
  <x:si>
    <x:t xml:space="preserve">466cfdf5041c003c2add1a43299d70d2554c3b222a3ada272df67c1f2d6d327a</x:t>
  </x:si>
  <x:si>
    <x:t xml:space="preserve">Source units</x:t>
  </x:si>
  <x:si>
    <x:t xml:space="preserve">USD millions and USD/common share; verified SEC 10-Q</x:t>
  </x:si>
</x:sst>
</file>

<file path=xl/styles.xml><?xml version="1.0" encoding="utf-8"?>
<x:styleSheet xmlns:x="http://schemas.openxmlformats.org/spreadsheetml/2006/main">
  <x:numFmts count="8">
    <x:numFmt numFmtId="164" formatCode="#,##0.0_);(#,##0.0);–_)"/>
    <x:numFmt numFmtId="165" formatCode="General"/>
    <x:numFmt numFmtId="166" formatCode="yyyy-mm-dd"/>
    <x:numFmt numFmtId="167" formatCode="0.0%_);(0.0%);–_)"/>
    <x:numFmt numFmtId="168" formatCode="#,##0.0;(#,##0.0);–"/>
    <x:numFmt numFmtId="169" formatCode="$0.00"/>
    <x:numFmt numFmtId="170" formatCode="#,##0.00;(#,##0.00);–"/>
    <x:numFmt numFmtId="171" formatCode="0.0%"/>
  </x:numFmts>
  <x:fonts count="13">
    <x:font>
      <x:sz val="11"/>
      <x:name val="Calibri"/>
    </x:font>
    <x:font>
      <x:sz val="11"/>
      <x:color rgb="FF000000"/>
      <x:name val="Aptos Narrow"/>
    </x:font>
    <x:font>
      <x:sz val="11"/>
      <x:color rgb="FF000000"/>
      <x:name val="Calibri"/>
    </x:font>
    <x:font>
      <x:sz val="11"/>
      <x:color rgb="FF0000FF"/>
      <x:name val="Aptos Narrow"/>
    </x:font>
    <x:font>
      <x:b/>
      <x:sz val="12"/>
      <x:color rgb="FF000000"/>
      <x:name val="Aptos Narrow"/>
    </x:font>
    <x:font>
      <x:i/>
      <x:sz val="11"/>
      <x:color rgb="FF0000FF"/>
      <x:name val="Aptos Narrow"/>
    </x:font>
    <x:font>
      <x:b/>
      <x:sz val="11"/>
      <x:color rgb="FF000000"/>
      <x:name val="Aptos Narrow"/>
    </x:font>
    <x:font>
      <x:sz val="11"/>
      <x:color rgb="FF006100"/>
      <x:name val="Aptos Narrow"/>
    </x:font>
    <x:font>
      <x:i/>
      <x:sz val="11"/>
      <x:color rgb="FF000000"/>
      <x:name val="Aptos Narrow"/>
    </x:font>
    <x:font>
      <x:i/>
      <x:sz val="11"/>
      <x:color rgb="FF006100"/>
      <x:name val="Aptos Narrow"/>
    </x:font>
    <x:font>
      <x:b/>
      <x:sz val="15"/>
      <x:color rgb="FF000000"/>
      <x:name val="Aptos Narrow"/>
    </x:font>
    <x:font>
      <x:b/>
      <x:sz val="11"/>
      <x:color rgb="FF0000FF"/>
      <x:name val="Aptos Narrow"/>
    </x:font>
    <x:font>
      <x:b/>
      <x:sz val="11"/>
      <x:color rgb="FF006100"/>
      <x:name val="Aptos Narrow"/>
    </x:font>
  </x:fonts>
  <x:fills count="4">
    <x:fill>
      <x:patternFill patternType="none"/>
    </x:fill>
    <x:fill>
      <x:patternFill patternType="gray125"/>
    </x:fill>
    <x:fill>
      <x:patternFill patternType="solid">
        <x:fgColor rgb="FFF4F8FF"/>
      </x:patternFill>
    </x:fill>
    <x:fill>
      <x:patternFill patternType="solid">
        <x:fgColor rgb="FFE9EDF2"/>
      </x:patternFill>
    </x:fill>
  </x:fills>
  <x:borders count="3">
    <x:border/>
    <x:border>
      <x:top style="thin">
        <x:color rgb="FFB8C2CC"/>
      </x:top>
      <x:bottom style="thin">
        <x:color rgb="FFB8C2CC"/>
      </x:bottom>
    </x:border>
    <x:border>
      <x:top style="thin">
        <x:color rgb="FF667588"/>
      </x:top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Font="1" applyFill="1" applyAlignment="1">
      <x:alignment horizontal="general" vertical="bottom"/>
    </x:xf>
    <x:xf numFmtId="164" fontId="2" fillId="0" borderId="0" xfId="0" applyNumberFormat="1" applyFont="1" applyFill="1" applyAlignment="1">
      <x:alignment horizontal="general" vertical="bottom"/>
    </x:xf>
    <x:xf numFmtId="164" fontId="2" fillId="2" borderId="0" xfId="0" applyNumberFormat="1" applyFont="1" applyFill="1" applyAlignment="1">
      <x:alignment horizontal="general" vertical="bottom"/>
    </x:xf>
    <x:xf numFmtId="165" fontId="3" fillId="0" borderId="0" xfId="0" applyNumberFormat="1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166" fontId="3" fillId="0" borderId="0" xfId="0" applyNumberFormat="1" applyFont="1" applyFill="1" applyAlignment="1">
      <x:alignment horizontal="general" vertical="bottom"/>
    </x:xf>
    <x:xf numFmtId="0" fontId="1" fillId="3" borderId="1" xfId="0" applyFont="1" applyFill="1" applyBorder="1" applyAlignment="1">
      <x:alignment horizontal="general" vertical="bottom"/>
    </x:xf>
    <x:xf numFmtId="0" fontId="4" fillId="0" borderId="0" xfId="0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4" fontId="6" fillId="0" borderId="2" xfId="0" applyNumberFormat="1" applyFont="1" applyFill="1" applyBorder="1" applyAlignment="1">
      <x:alignment horizontal="general" vertical="bottom"/>
    </x:xf>
    <x:xf numFmtId="164" fontId="7" fillId="0" borderId="0" xfId="0" applyNumberFormat="1" applyFont="1" applyFill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67" fontId="8" fillId="2" borderId="0" xfId="0" applyNumberFormat="1" applyFont="1" applyFill="1" applyAlignment="1">
      <x:alignment horizontal="general" vertical="bottom"/>
    </x:xf>
    <x:xf numFmtId="164" fontId="3" fillId="0" borderId="0" xfId="0" applyNumberFormat="1" applyFont="1" applyFill="1" applyAlignment="1">
      <x:alignment horizontal="general" vertical="bottom"/>
    </x:xf>
    <x:xf numFmtId="166" fontId="1" fillId="3" borderId="1" xfId="0" applyNumberFormat="1" applyFont="1" applyFill="1" applyBorder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167" fontId="9" fillId="0" borderId="0" xfId="0" applyNumberFormat="1" applyFont="1" applyFill="1" applyAlignment="1">
      <x:alignment horizontal="general" vertical="bottom"/>
    </x:xf>
    <x:xf numFmtId="164" fontId="10" fillId="0" borderId="0" xfId="0" applyNumberFormat="1" applyFont="1" applyFill="1" applyAlignment="1">
      <x:alignment horizontal="general" vertical="bottom"/>
    </x:xf>
    <x:xf numFmtId="164" fontId="6" fillId="2" borderId="2" xfId="0" applyNumberFormat="1" applyFont="1" applyFill="1" applyBorder="1" applyAlignment="1">
      <x:alignment horizontal="general" vertical="bottom"/>
    </x:xf>
    <x:xf numFmtId="168" fontId="1" fillId="0" borderId="0" xfId="0" applyNumberFormat="1" applyFont="1" applyFill="1" applyAlignment="1">
      <x:alignment horizontal="general" vertical="bottom"/>
    </x:xf>
    <x:xf numFmtId="164" fontId="1" fillId="3" borderId="1" xfId="0" applyNumberFormat="1" applyFont="1" applyFill="1" applyBorder="1" applyAlignment="1">
      <x:alignment horizontal="general" vertical="bottom"/>
    </x:xf>
    <x:xf numFmtId="164" fontId="11" fillId="0" borderId="2" xfId="0" applyNumberFormat="1" applyFont="1" applyFill="1" applyBorder="1" applyAlignment="1">
      <x:alignment horizontal="general" vertical="bottom"/>
    </x:xf>
    <x:xf numFmtId="0" fontId="6" fillId="3" borderId="1" xfId="0" applyFont="1" applyFill="1" applyBorder="1" applyAlignment="1">
      <x:alignment horizontal="general" vertical="bottom"/>
    </x:xf>
    <x:xf numFmtId="164" fontId="3" fillId="2" borderId="0" xfId="0" applyNumberFormat="1" applyFont="1" applyFill="1" applyAlignment="1">
      <x:alignment horizontal="general" vertical="bottom"/>
    </x:xf>
    <x:xf numFmtId="169" fontId="7" fillId="0" borderId="0" xfId="0" applyNumberFormat="1" applyFont="1" applyFill="1" applyAlignment="1">
      <x:alignment horizontal="general" vertical="bottom"/>
    </x:xf>
    <x:xf numFmtId="167" fontId="3" fillId="0" borderId="0" xfId="0" applyNumberFormat="1" applyFont="1" applyFill="1" applyAlignment="1">
      <x:alignment horizontal="general" vertical="bottom"/>
    </x:xf>
    <x:xf numFmtId="167" fontId="9" fillId="2" borderId="0" xfId="0" applyNumberFormat="1" applyFont="1" applyFill="1" applyAlignment="1">
      <x:alignment horizontal="general" vertical="bottom"/>
    </x:xf>
    <x:xf numFmtId="169" fontId="1" fillId="0" borderId="0" xfId="0" applyNumberFormat="1" applyFont="1" applyFill="1" applyAlignment="1">
      <x:alignment horizontal="general" vertical="bottom"/>
    </x:xf>
    <x:xf numFmtId="167" fontId="5" fillId="2" borderId="0" xfId="0" applyNumberFormat="1" applyFont="1" applyFill="1" applyAlignment="1">
      <x:alignment horizontal="general" vertical="bottom"/>
    </x:xf>
    <x:xf numFmtId="164" fontId="7" fillId="2" borderId="0" xfId="0" applyNumberFormat="1" applyFont="1" applyFill="1" applyAlignment="1">
      <x:alignment horizontal="general" vertical="bottom"/>
    </x:xf>
    <x:xf numFmtId="164" fontId="6" fillId="3" borderId="1" xfId="0" applyNumberFormat="1" applyFont="1" applyFill="1" applyBorder="1" applyAlignment="1">
      <x:alignment horizontal="general" vertical="bottom"/>
    </x:xf>
    <x:xf numFmtId="165" fontId="3" fillId="2" borderId="0" xfId="0" applyNumberFormat="1" applyFont="1" applyFill="1" applyAlignment="1">
      <x:alignment horizontal="general" vertical="bottom"/>
    </x:xf>
    <x:xf numFmtId="164" fontId="12" fillId="0" borderId="2" xfId="0" applyNumberFormat="1" applyFont="1" applyFill="1" applyBorder="1" applyAlignment="1">
      <x:alignment horizontal="general" vertical="bottom"/>
    </x:xf>
    <x:xf numFmtId="0" fontId="6" fillId="0" borderId="2" xfId="0" applyFont="1" applyFill="1" applyBorder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 wrapText="1"/>
    </x:xf>
    <x:xf numFmtId="168" fontId="1" fillId="2" borderId="0" xfId="0" applyNumberFormat="1" applyFont="1" applyFill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4" fontId="12" fillId="2" borderId="2" xfId="0" applyNumberFormat="1" applyFont="1" applyFill="1" applyBorder="1" applyAlignment="1">
      <x:alignment horizontal="general" vertical="bottom"/>
    </x:xf>
    <x:xf numFmtId="0" fontId="10" fillId="0" borderId="0" xfId="0" applyFont="1" applyFill="1" applyAlignment="1">
      <x:alignment horizontal="general" vertical="bottom"/>
    </x:xf>
    <x:xf numFmtId="0" fontId="1" fillId="2" borderId="0" xfId="0" applyFont="1" applyFill="1" applyAlignment="1">
      <x:alignment horizontal="general" vertical="bottom"/>
    </x:xf>
    <x:xf numFmtId="169" fontId="6" fillId="0" borderId="2" xfId="0" applyNumberFormat="1" applyFont="1" applyFill="1" applyBorder="1" applyAlignment="1">
      <x:alignment horizontal="general" vertical="bottom"/>
    </x:xf>
    <x:xf numFmtId="170" fontId="7" fillId="0" borderId="0" xfId="0" applyNumberFormat="1" applyFont="1" applyFill="1" applyAlignment="1">
      <x:alignment horizontal="general" vertical="bottom"/>
    </x:xf>
    <x:xf numFmtId="171" fontId="3" fillId="0" borderId="0" xfId="0" applyNumberFormat="1" applyFont="1" applyFill="1" applyAlignment="1">
      <x:alignment horizontal="general" vertical="bottom"/>
    </x:xf>
    <x:xf numFmtId="169" fontId="3" fillId="0" borderId="0" xfId="0" applyNumberFormat="1" applyFont="1" applyFill="1" applyAlignment="1">
      <x:alignment horizontal="general" vertical="bottom"/>
    </x:xf>
    <x:xf numFmtId="164" fontId="1" fillId="2" borderId="1" xfId="0" applyNumberFormat="1" applyFont="1" applyFill="1" applyBorder="1" applyAlignment="1">
      <x:alignment horizontal="general" vertical="bottom"/>
    </x:xf>
    <x:xf numFmtId="169" fontId="6" fillId="2" borderId="2" xfId="0" applyNumberFormat="1" applyFont="1" applyFill="1" applyBorder="1" applyAlignment="1">
      <x:alignment horizontal="general" vertical="bottom"/>
    </x:xf>
    <x:xf numFmtId="0" fontId="2" fillId="0" borderId="0" xfId="0" applyFont="1" applyFill="1" applyAlignment="1">
      <x:alignment horizontal="general" vertical="bottom" wrapText="1"/>
    </x:xf>
    <x:xf numFmtId="0" fontId="1" fillId="3" borderId="1" xfId="0" applyNumberFormat="1" applyFont="1" applyFill="1" applyBorder="1" applyAlignment="1">
      <x:alignment horizontal="right" vertical="bottom"/>
    </x:xf>
    <x:xf numFmtId="164" fontId="6" fillId="3" borderId="1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164" fontId="1" fillId="2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0" fontId="6" fillId="3" borderId="1" xfId="0" applyNumberFormat="1" applyFont="1" applyFill="1" applyBorder="1" applyAlignment="1">
      <x:alignment horizontal="general" vertical="bottom" wrapText="1"/>
    </x:xf>
    <x:xf numFmtId="164" fontId="6" fillId="3" borderId="1" xfId="0" applyNumberFormat="1" applyFont="1" applyFill="1" applyBorder="1" applyAlignment="1">
      <x:alignment horizontal="right" vertical="bottom" wrapText="1"/>
    </x:xf>
    <x:xf numFmtId="0" fontId="6" fillId="3" borderId="1" xfId="0" applyNumberFormat="1" applyFont="1" applyFill="1" applyBorder="1" applyAlignment="1">
      <x:alignment horizontal="general" vertical="center" wrapText="1"/>
    </x:xf>
    <x:xf numFmtId="164" fontId="6" fillId="3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4f86a46664f9d" /><Relationship Type="http://schemas.openxmlformats.org/officeDocument/2006/relationships/theme" Target="/xl/theme/theme1.xml" Id="Ra3f1a3399cc449f2" /><Relationship Type="http://schemas.openxmlformats.org/officeDocument/2006/relationships/sharedStrings" Target="/xl/sharedStrings.xml" Id="Rb35e087b4f564b94" /><Relationship Type="http://schemas.openxmlformats.org/officeDocument/2006/relationships/worksheet" Target="/xl/worksheets/sheet1.xml" Id="R80821319de4741d6" /><Relationship Type="http://schemas.openxmlformats.org/officeDocument/2006/relationships/worksheet" Target="/xl/worksheets/sheet2.xml" Id="R9584ccfb1b9542f2" /><Relationship Type="http://schemas.openxmlformats.org/officeDocument/2006/relationships/worksheet" Target="/xl/worksheets/sheet3.xml" Id="R91c238583867433a" /><Relationship Type="http://schemas.openxmlformats.org/officeDocument/2006/relationships/worksheet" Target="/xl/worksheets/sheet4.xml" Id="Rf0fb08ad5fb441a6" /><Relationship Type="http://schemas.openxmlformats.org/officeDocument/2006/relationships/worksheet" Target="/xl/worksheets/sheet5.xml" Id="R0fa56e3f74ad418a" /><Relationship Type="http://schemas.openxmlformats.org/officeDocument/2006/relationships/worksheet" Target="/xl/worksheets/sheet6.xml" Id="Rfcb9be74e21443bd" /><Relationship Type="http://schemas.openxmlformats.org/officeDocument/2006/relationships/worksheet" Target="/xl/worksheets/sheet7.xml" Id="Rb3a4453137d84ccc" /><Relationship Type="http://schemas.openxmlformats.org/officeDocument/2006/relationships/worksheet" Target="/xl/worksheets/sheet8.xml" Id="Rfb68af68f2de42de" /><Relationship Type="http://schemas.openxmlformats.org/officeDocument/2006/relationships/worksheet" Target="/xl/worksheets/sheet9.xml" Id="R4fded282cfdd42df" /><Relationship Type="http://schemas.openxmlformats.org/officeDocument/2006/relationships/worksheet" Target="/xl/worksheets/sheet10.xml" Id="R388689d9e63a4b56" /><Relationship Type="http://schemas.openxmlformats.org/officeDocument/2006/relationships/worksheet" Target="/xl/worksheets/sheet11.xml" Id="R5c9cb86552da469b" /><Relationship Type="http://schemas.openxmlformats.org/officeDocument/2006/relationships/worksheet" Target="/xl/worksheets/sheet12.xml" Id="Re715bc735ec645a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cb51ecaac734773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76200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b51ecaac7347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7e99d942f85477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34" customWidth="1"/>
    <x:col min="3" max="8" width="14" customWidth="1"/>
    <x:col min="10" max="10" width="16" customWidth="1"/>
    <x:col min="11" max="11" width="6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1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42" t="s">
        <x:v>12</x:v>
      </x:c>
      <x:c r="C10" s="20"/>
      <x:c r="D10" s="20"/>
      <x:c r="E10" s="20"/>
      <x:c r="F10" s="20"/>
      <x:c r="G10" s="5"/>
      <x:c r="H10" s="6"/>
      <x:c r="I10" s="1"/>
      <x:c r="J10" s="1"/>
      <x:c r="K10" s="1" t="s">
        <x:v>13</x:v>
      </x:c>
    </x:row>
    <x:row r="11">
      <x:c r="B11" s="1" t="s">
        <x:v>0</x:v>
      </x:c>
      <x:c r="C11" s="5"/>
      <x:c r="D11" s="5"/>
      <x:c r="E11" s="5"/>
      <x:c r="F11" s="5"/>
      <x:c r="G11" s="5"/>
      <x:c r="H11" s="6"/>
      <x:c r="I11" s="1"/>
      <x:c r="J11" s="1"/>
      <x:c r="K11" s="1"/>
    </x:row>
    <x:row r="12">
      <x:c r="B12" s="1" t="s">
        <x:v>14</x:v>
      </x:c>
      <x:c r="C12" s="5" t="s">
        <x:v>15</x:v>
      </x:c>
      <x:c r="D12" s="5"/>
      <x:c r="E12" s="5"/>
      <x:c r="F12" s="5"/>
      <x:c r="G12" s="5"/>
      <x:c r="H12" s="6"/>
      <x:c r="I12" s="1"/>
      <x:c r="J12" s="1"/>
      <x:c r="K12" s="1"/>
    </x:row>
    <x:row r="13">
      <x:c r="B13" s="1" t="s">
        <x:v>16</x:v>
      </x:c>
      <x:c r="C13" s="5" t="s">
        <x:v>17</x:v>
      </x:c>
      <x:c r="D13" s="5"/>
      <x:c r="E13" s="5"/>
      <x:c r="F13" s="5"/>
      <x:c r="G13" s="5"/>
      <x:c r="H13" s="6"/>
      <x:c r="I13" s="1"/>
      <x:c r="J13" s="1"/>
      <x:c r="K13" s="1"/>
    </x:row>
    <x:row r="14">
      <x:c r="B14" s="1" t="s">
        <x:v>18</x:v>
      </x:c>
      <x:c r="C14" s="5" t="s">
        <x:v>19</x:v>
      </x:c>
      <x:c r="D14" s="5"/>
      <x:c r="E14" s="5"/>
      <x:c r="F14" s="5"/>
      <x:c r="G14" s="5"/>
      <x:c r="H14" s="6"/>
      <x:c r="I14" s="1"/>
      <x:c r="J14" s="1"/>
      <x:c r="K14" s="1"/>
    </x:row>
    <x:row r="15">
      <x:c r="B15" s="1" t="s">
        <x:v>20</x:v>
      </x:c>
      <x:c r="C15" s="5" t="s">
        <x:v>21</x:v>
      </x:c>
      <x:c r="D15" s="5"/>
      <x:c r="E15" s="5"/>
      <x:c r="F15" s="5"/>
      <x:c r="G15" s="5"/>
      <x:c r="H15" s="6"/>
      <x:c r="I15" s="1"/>
      <x:c r="J15" s="1"/>
      <x:c r="K15" s="1"/>
    </x:row>
    <x:row r="16">
      <x:c r="B16" s="1" t="s">
        <x:v>22</x:v>
      </x:c>
      <x:c r="C16" s="5" t="s">
        <x:v>23</x:v>
      </x:c>
      <x:c r="D16" s="5"/>
      <x:c r="E16" s="5"/>
      <x:c r="F16" s="5"/>
      <x:c r="G16" s="5"/>
      <x:c r="H16" s="6"/>
      <x:c r="I16" s="1"/>
      <x:c r="J16" s="1"/>
      <x:c r="K16" s="1"/>
    </x:row>
    <x:row r="17">
      <x:c r="B17" s="1" t="s">
        <x:v>24</x:v>
      </x:c>
      <x:c r="C17" s="5" t="s">
        <x:v>25</x:v>
      </x:c>
      <x:c r="D17" s="5"/>
      <x:c r="E17" s="5"/>
      <x:c r="F17" s="5"/>
      <x:c r="G17" s="5"/>
      <x:c r="H17" s="6"/>
      <x:c r="I17" s="1"/>
      <x:c r="J17" s="1"/>
      <x:c r="K17" s="1"/>
    </x:row>
    <x:row r="18">
      <x:c r="B18" s="1" t="s">
        <x:v>26</x:v>
      </x:c>
      <x:c r="C18" s="5" t="s">
        <x:v>27</x:v>
      </x:c>
      <x:c r="D18" s="5"/>
      <x:c r="E18" s="5"/>
      <x:c r="F18" s="5"/>
      <x:c r="G18" s="5"/>
      <x:c r="H18" s="6"/>
      <x:c r="I18" s="1"/>
      <x:c r="J18" s="1"/>
      <x:c r="K18" s="1"/>
    </x:row>
    <x:row r="19">
      <x:c r="B19" s="1" t="s">
        <x:v>28</x:v>
      </x:c>
      <x:c r="C19" s="5" t="s">
        <x:v>29</x:v>
      </x:c>
      <x:c r="D19" s="5"/>
      <x:c r="E19" s="5"/>
      <x:c r="F19" s="5"/>
      <x:c r="G19" s="5"/>
      <x:c r="H19" s="6"/>
      <x:c r="I19" s="1"/>
      <x:c r="J19" s="1"/>
      <x:c r="K19" s="1" t="str">
        <x:v>There is no 3Q26 revenue or EPS guide; E21:E25 are N/A. C32 shows the FY2026 adjusted EPS guide midpoint, not a quarterly figure.</x:v>
      </x:c>
    </x:row>
    <x:row r="20" ht="32" customHeight="1">
      <x:c r="B20" s="58" t="s">
        <x:v>30</x:v>
      </x:c>
      <x:c r="C20" s="59" t="s">
        <x:v>31</x:v>
      </x:c>
      <x:c r="D20" s="59" t="s">
        <x:v>32</x:v>
      </x:c>
      <x:c r="E20" s="59" t="s">
        <x:v>33</x:v>
      </x:c>
      <x:c r="F20" s="59" t="s">
        <x:v>34</x:v>
      </x:c>
      <x:c r="G20" s="5"/>
      <x:c r="H20" s="6"/>
      <x:c r="I20" s="1"/>
      <x:c r="J20" s="1"/>
      <x:c r="K20" s="1"/>
    </x:row>
    <x:row r="21">
      <x:c r="B21" s="1" t="s">
        <x:v>35</x:v>
      </x:c>
      <x:c r="C21" s="45" t="n">
        <x:f>'Income Statement'!H10</x:f>
        <x:v>1975.790842232</x:v>
      </x:c>
      <x:c r="D21" s="45" t="n">
        <x:f>Inputs!C46</x:f>
        <x:v>1978.62</x:v>
      </x:c>
      <x:c r="E21" s="5" t="s">
        <x:v>36</x:v>
      </x:c>
      <x:c r="F21" s="10" t="n">
        <x:f>C21/D21-1</x:f>
        <x:v>-0.0014298641315664273</x:v>
      </x:c>
      <x:c r="G21" s="5"/>
      <x:c r="H21" s="6"/>
      <x:c r="I21" s="1"/>
      <x:c r="J21" s="1"/>
      <x:c r="K21" s="1"/>
    </x:row>
    <x:row r="22">
      <x:c r="B22" s="1" t="s">
        <x:v>37</x:v>
      </x:c>
      <x:c r="C22" s="13" t="n">
        <x:f>'Income Statement'!H34</x:f>
        <x:v>199.4035973167942</x:v>
      </x:c>
      <x:c r="D22" s="13" t="n">
        <x:f>Inputs!C56</x:f>
        <x:v>203.57</x:v>
      </x:c>
      <x:c r="E22" s="5" t="s">
        <x:v>36</x:v>
      </x:c>
      <x:c r="F22" s="10" t="n">
        <x:f>C22/D22-1</x:f>
        <x:v>-0.020466683122296048</x:v>
      </x:c>
      <x:c r="G22" s="5"/>
      <x:c r="H22" s="6"/>
      <x:c r="I22" s="1"/>
      <x:c r="J22" s="1"/>
      <x:c r="K22" s="1"/>
    </x:row>
    <x:row r="23">
      <x:c r="B23" s="1" t="s">
        <x:v>38</x:v>
      </x:c>
      <x:c r="C23" s="27" t="n">
        <x:f>'Income Statement'!H35</x:f>
        <x:v>0.7397647832194182</x:v>
      </x:c>
      <x:c r="D23" s="27" t="n">
        <x:f>Inputs!C29</x:f>
        <x:v>0.76</x:v>
      </x:c>
      <x:c r="E23" s="27" t="s">
        <x:v>36</x:v>
      </x:c>
      <x:c r="F23" s="30" t="n">
        <x:f>C23-D23</x:f>
        <x:v>-0.02023521678058182</x:v>
      </x:c>
      <x:c r="G23" s="5"/>
      <x:c r="H23" s="6"/>
      <x:c r="I23" s="1"/>
      <x:c r="J23" s="1"/>
      <x:c r="K23" s="1"/>
    </x:row>
    <x:row r="24">
      <x:c r="B24" s="1" t="s">
        <x:v>39</x:v>
      </x:c>
      <x:c r="C24" s="13" t="n">
        <x:f>'Income Statement'!H28</x:f>
        <x:v>182.6835973167942</x:v>
      </x:c>
      <x:c r="D24" s="13" t="n">
        <x:f>Inputs!C57</x:f>
        <x:v>206</x:v>
      </x:c>
      <x:c r="E24" s="5" t="s">
        <x:v>36</x:v>
      </x:c>
      <x:c r="F24" s="10" t="n">
        <x:f>C24/D24-1</x:f>
        <x:v>-0.11318642079226116</x:v>
      </x:c>
      <x:c r="G24" s="5"/>
      <x:c r="H24" s="6"/>
      <x:c r="I24" s="1"/>
      <x:c r="J24" s="1"/>
      <x:c r="K24" s="1"/>
    </x:row>
    <x:row r="25">
      <x:c r="B25" s="1" t="s">
        <x:v>40</x:v>
      </x:c>
      <x:c r="C25" s="27" t="n">
        <x:f>'Income Statement'!H30</x:f>
        <x:v>0.6777354751133154</x:v>
      </x:c>
      <x:c r="D25" s="27" t="n">
        <x:f>Inputs!C38</x:f>
        <x:v>0.76</x:v>
      </x:c>
      <x:c r="E25" s="5" t="s">
        <x:v>36</x:v>
      </x:c>
      <x:c r="F25" s="30" t="n">
        <x:f>C25-D25</x:f>
        <x:v>-0.08226452488668456</x:v>
      </x:c>
      <x:c r="G25" s="5"/>
      <x:c r="H25" s="6"/>
      <x:c r="I25" s="1"/>
      <x:c r="J25" s="1"/>
      <x:c r="K25" s="1"/>
    </x:row>
    <x:row r="26">
      <x:c r="B26" s="36" t="s">
        <x:v>41</x:v>
      </x:c>
      <x:c r="C26" s="12"/>
      <x:c r="D26" s="12"/>
      <x:c r="E26" s="35" t="str">
        <x:f>IF(AND(ABS('Revenue summary'!H25)&lt;H35,ABS('Balance Sheet'!H40)&lt;H35,ABS('Cash Flow Statement'!H26)&lt;H35,ABS(Geo!H14)&lt;H35,ABS('Income Statement'!H36)&lt;H35,'Income Statement'!H43,ABS('Cash Flow Statement'!H43)&lt;H35,C21='Income Statement'!H10,C22='Income Statement'!H34,C23='Income Statement'!H35),"PASS","FAIL")</x:f>
        <x:v>PASS</x:v>
      </x:c>
      <x:c r="F26" s="12"/>
      <x:c r="G26" s="5"/>
      <x:c r="H26" s="6"/>
      <x:c r="I26" s="1"/>
      <x:c r="J26" s="1"/>
      <x:c r="K26" s="1"/>
    </x:row>
    <x:row r="27">
      <x:c r="B27" s="1" t="s">
        <x:v>42</x:v>
      </x:c>
      <x:c r="C27" s="46">
        <x:v>0.42</x:v>
      </x:c>
      <x:c r="D27" s="5"/>
      <x:c r="E27" s="5"/>
      <x:c r="F27" s="5"/>
      <x:c r="G27" s="5"/>
      <x:c r="H27" s="6"/>
      <x:c r="I27" s="1"/>
      <x:c r="J27" s="1"/>
      <x:c r="K27" s="1"/>
    </x:row>
    <x:row r="28">
      <x:c r="B28" s="1" t="s">
        <x:v>43</x:v>
      </x:c>
      <x:c r="C28" s="5" t="s">
        <x:v>44</x:v>
      </x:c>
      <x:c r="D28" s="5"/>
      <x:c r="E28" s="5"/>
      <x:c r="F28" s="5"/>
      <x:c r="G28" s="5"/>
      <x:c r="H28" s="6"/>
      <x:c r="I28" s="1"/>
      <x:c r="J28" s="1"/>
      <x:c r="K28" s="1"/>
    </x:row>
    <x:row r="29">
      <x:c r="B29" s="1" t="s">
        <x:v>45</x:v>
      </x:c>
      <x:c r="C29" s="5"/>
      <x:c r="D29" s="5"/>
      <x:c r="E29" s="5"/>
      <x:c r="F29" s="5"/>
      <x:c r="G29" s="5"/>
      <x:c r="H29" s="6"/>
      <x:c r="I29" s="1"/>
      <x:c r="J29" s="1"/>
      <x:c r="K29" s="1" t="s">
        <x:v>46</x:v>
      </x:c>
    </x:row>
    <x:row r="30">
      <x:c r="B30" s="1" t="s">
        <x:v>47</x:v>
      </x:c>
      <x:c r="C30" s="5"/>
      <x:c r="D30" s="5"/>
      <x:c r="E30" s="5"/>
      <x:c r="F30" s="5"/>
      <x:c r="G30" s="5"/>
      <x:c r="H30" s="6"/>
      <x:c r="I30" s="1"/>
      <x:c r="J30" s="1"/>
      <x:c r="K30" s="1" t="s">
        <x:v>48</x:v>
      </x:c>
    </x:row>
    <x:row r="31">
      <x:c r="B31" s="1"/>
      <x:c r="C31" s="5"/>
      <x:c r="D31" s="5"/>
      <x:c r="E31" s="5"/>
      <x:c r="F31" s="5"/>
      <x:c r="G31" s="5"/>
      <x:c r="H31" s="6"/>
      <x:c r="I31" s="1"/>
      <x:c r="J31" s="1"/>
      <x:c r="K31" s="1"/>
    </x:row>
    <x:row r="32">
      <x:c r="B32" s="1" t="s">
        <x:v>49</x:v>
      </x:c>
      <x:c r="C32" s="27" t="n">
        <x:f>Guidance!G15</x:f>
        <x:v>3.09</x:v>
      </x:c>
      <x:c r="D32" s="5"/>
      <x:c r="E32" s="5"/>
      <x:c r="F32" s="5"/>
      <x:c r="G32" s="5"/>
      <x:c r="H32" s="6"/>
      <x:c r="I32" s="1"/>
      <x:c r="J32" s="1"/>
      <x:c r="K32" s="1" t="s">
        <x:v>50</x:v>
      </x:c>
    </x:row>
    <x:row r="33">
      <x:c r="B33" s="1"/>
      <x:c r="C33" s="5"/>
      <x:c r="D33" s="5"/>
      <x:c r="E33" s="5"/>
      <x:c r="F33" s="5"/>
      <x:c r="G33" s="5"/>
      <x:c r="H33" s="6"/>
      <x:c r="I33" s="1"/>
      <x:c r="J33" s="1"/>
      <x:c r="K33" s="1"/>
    </x:row>
    <x:row r="34">
      <x:c r="B34" s="1"/>
      <x:c r="C34" s="5"/>
      <x:c r="D34" s="5"/>
      <x:c r="E34" s="5"/>
      <x:c r="F34" s="5"/>
      <x:c r="G34" s="5"/>
      <x:c r="H34" s="6"/>
      <x:c r="I34" s="1"/>
      <x:c r="J34" s="1"/>
      <x:c r="K34" s="1"/>
    </x:row>
    <x:row r="35">
      <x:c r="B35" s="1" t="s">
        <x:v>51</x:v>
      </x:c>
      <x:c r="C35" s="5"/>
      <x:c r="D35" s="5"/>
      <x:c r="E35" s="5"/>
      <x:c r="F35" s="5"/>
      <x:c r="G35" s="5"/>
      <x:c r="H35" s="26">
        <x:v>0.000001</x:v>
      </x:c>
      <x:c r="I35" s="1"/>
      <x:c r="J35" s="1"/>
      <x:c r="K35" s="1"/>
    </x:row>
    <x:row r="36">
      <x:c r="B36" s="1"/>
      <x:c r="C36" s="5"/>
      <x:c r="D36" s="5"/>
      <x:c r="E36" s="5"/>
      <x:c r="F36" s="5"/>
      <x:c r="G36" s="5"/>
      <x:c r="H36" s="6"/>
      <x:c r="I36" s="1"/>
      <x:c r="J36" s="1"/>
      <x:c r="K36" s="1"/>
    </x:row>
    <x:row r="37">
      <x:c r="B37" s="1"/>
      <x:c r="C37" s="5"/>
      <x:c r="D37" s="5"/>
      <x:c r="E37" s="5"/>
      <x:c r="F37" s="5"/>
      <x:c r="G37" s="5"/>
      <x:c r="H37" s="6"/>
      <x:c r="I37" s="1"/>
      <x:c r="J37" s="1"/>
      <x:c r="K37" s="1"/>
    </x:row>
    <x:row r="38">
      <x:c r="B38" s="1"/>
      <x:c r="C38" s="5"/>
      <x:c r="D38" s="5"/>
      <x:c r="E38" s="5"/>
      <x:c r="F38" s="5"/>
      <x:c r="G38" s="5"/>
      <x:c r="H38" s="6"/>
      <x:c r="I38" s="1"/>
      <x:c r="J38" s="1"/>
      <x:c r="K38" s="1"/>
    </x:row>
    <x:row r="39">
      <x:c r="B39" s="1"/>
      <x:c r="C39" s="5"/>
      <x:c r="D39" s="5"/>
      <x:c r="E39" s="5"/>
      <x:c r="F39" s="5"/>
      <x:c r="G39" s="5"/>
      <x:c r="H39" s="6"/>
      <x:c r="I39" s="1"/>
      <x:c r="J39" s="1"/>
      <x:c r="K39" s="1"/>
    </x:row>
    <x:row r="40">
      <x:c r="B40" s="1"/>
      <x:c r="C40" s="5"/>
      <x:c r="D40" s="5"/>
      <x:c r="E40" s="5"/>
      <x:c r="F40" s="5"/>
      <x:c r="G40" s="5"/>
      <x:c r="H40" s="6"/>
      <x:c r="I40" s="1"/>
      <x:c r="J40" s="1"/>
      <x:c r="K40" s="1"/>
    </x:row>
    <x:row r="41">
      <x:c r="B41" s="1"/>
      <x:c r="C41" s="5"/>
      <x:c r="D41" s="5"/>
      <x:c r="E41" s="5"/>
      <x:c r="F41" s="5"/>
      <x:c r="G41" s="5"/>
      <x:c r="H41" s="6"/>
      <x:c r="I41" s="1"/>
      <x:c r="J41" s="1"/>
      <x:c r="K41" s="1"/>
    </x:row>
    <x:row r="42">
      <x:c r="B42" s="1"/>
      <x:c r="C42" s="5"/>
      <x:c r="D42" s="5"/>
      <x:c r="E42" s="5"/>
      <x:c r="F42" s="5"/>
      <x:c r="G42" s="5"/>
      <x:c r="H42" s="6"/>
      <x:c r="I42" s="1"/>
      <x:c r="J42" s="1"/>
      <x:c r="K42" s="1"/>
    </x:row>
    <x:row r="43">
      <x:c r="B43" s="1"/>
      <x:c r="C43" s="5"/>
      <x:c r="D43" s="5"/>
      <x:c r="E43" s="5"/>
      <x:c r="F43" s="5"/>
      <x:c r="G43" s="5"/>
      <x:c r="H43" s="6"/>
      <x:c r="I43" s="1"/>
      <x:c r="J43" s="1"/>
      <x:c r="K43" s="1"/>
    </x:row>
    <x:row r="44">
      <x:c r="B44" s="1"/>
      <x:c r="C44" s="5"/>
      <x:c r="D44" s="5"/>
      <x:c r="E44" s="5"/>
      <x:c r="F44" s="5"/>
      <x:c r="G44" s="5"/>
      <x:c r="H44" s="6"/>
      <x:c r="I44" s="1"/>
      <x:c r="J44" s="1"/>
      <x:c r="K44" s="1"/>
    </x:row>
    <x:row r="45">
      <x:c r="B45" s="1"/>
      <x:c r="C45" s="5"/>
      <x:c r="D45" s="5"/>
      <x:c r="E45" s="5"/>
      <x:c r="F45" s="5"/>
      <x:c r="G45" s="5"/>
      <x:c r="H45" s="6"/>
      <x:c r="I45" s="1"/>
      <x:c r="J45" s="1"/>
      <x:c r="K45" s="1"/>
    </x:row>
    <x:row r="46">
      <x:c r="B46" s="1"/>
      <x:c r="C46" s="5"/>
      <x:c r="D46" s="5"/>
      <x:c r="E46" s="5"/>
      <x:c r="F46" s="5"/>
      <x:c r="G46" s="5"/>
      <x:c r="H46" s="6"/>
      <x:c r="I46" s="1"/>
      <x:c r="J46" s="1"/>
      <x:c r="K46" s="1"/>
    </x:row>
    <x:row r="47">
      <x:c r="B47" s="1"/>
      <x:c r="C47" s="5"/>
      <x:c r="D47" s="5"/>
      <x:c r="E47" s="5"/>
      <x:c r="F47" s="5"/>
      <x:c r="G47" s="5"/>
      <x:c r="H47" s="6"/>
      <x:c r="I47" s="1"/>
      <x:c r="J47" s="1"/>
      <x:c r="K47" s="1"/>
    </x:row>
    <x:row r="48">
      <x:c r="B48" s="1"/>
      <x:c r="C48" s="5"/>
      <x:c r="D48" s="5"/>
      <x:c r="E48" s="5"/>
      <x:c r="F48" s="5"/>
      <x:c r="G48" s="5"/>
      <x:c r="H48" s="6"/>
      <x:c r="I48" s="1"/>
      <x:c r="J48" s="1"/>
      <x:c r="K48" s="1"/>
    </x:row>
    <x:row r="49">
      <x:c r="B49" s="1"/>
      <x:c r="C49" s="5"/>
      <x:c r="D49" s="5"/>
      <x:c r="E49" s="5"/>
      <x:c r="F49" s="5"/>
      <x:c r="G49" s="5"/>
      <x:c r="H49" s="6"/>
      <x:c r="I49" s="1"/>
      <x:c r="J49" s="1"/>
      <x:c r="K49" s="1"/>
    </x:row>
    <x:row r="50">
      <x:c r="B50" s="1"/>
      <x:c r="C50" s="5"/>
      <x:c r="D50" s="5"/>
      <x:c r="E50" s="5"/>
      <x:c r="F50" s="5"/>
      <x:c r="G50" s="5"/>
      <x:c r="H50" s="6"/>
      <x:c r="I50" s="1"/>
      <x:c r="J50" s="1"/>
      <x:c r="K50" s="1"/>
    </x:row>
    <x:row r="51">
      <x:c r="B51" s="1"/>
      <x:c r="C51" s="5"/>
      <x:c r="D51" s="5"/>
      <x:c r="E51" s="5"/>
      <x:c r="F51" s="5"/>
      <x:c r="G51" s="5"/>
      <x:c r="H51" s="6"/>
      <x:c r="I51" s="1"/>
      <x:c r="J51" s="1"/>
      <x:c r="K51" s="1"/>
    </x:row>
    <x:row r="52">
      <x:c r="B52" s="1"/>
      <x:c r="C52" s="5"/>
      <x:c r="D52" s="5"/>
      <x:c r="E52" s="5"/>
      <x:c r="F52" s="5"/>
      <x:c r="G52" s="5"/>
      <x:c r="H52" s="6"/>
      <x:c r="I52" s="1"/>
      <x:c r="J52" s="1"/>
      <x:c r="K52" s="1"/>
    </x:row>
    <x:row r="53">
      <x:c r="B53" s="1"/>
      <x:c r="C53" s="5"/>
      <x:c r="D53" s="5"/>
      <x:c r="E53" s="5"/>
      <x:c r="F53" s="5"/>
      <x:c r="G53" s="5"/>
      <x:c r="H53" s="6"/>
      <x:c r="I53" s="1"/>
      <x:c r="J53" s="1"/>
      <x:c r="K53" s="1"/>
    </x:row>
    <x:row r="54">
      <x:c r="B54" s="1"/>
      <x:c r="C54" s="5"/>
      <x:c r="D54" s="5"/>
      <x:c r="E54" s="5"/>
      <x:c r="F54" s="5"/>
      <x:c r="G54" s="5"/>
      <x:c r="H54" s="6"/>
      <x:c r="I54" s="1"/>
      <x:c r="J54" s="1"/>
      <x:c r="K54" s="1"/>
    </x:row>
    <x:row r="55">
      <x:c r="B55" s="1"/>
      <x:c r="C55" s="5"/>
      <x:c r="D55" s="5"/>
      <x:c r="E55" s="5"/>
      <x:c r="F55" s="5"/>
      <x:c r="G55" s="5"/>
      <x:c r="H55" s="6"/>
      <x:c r="I55" s="1"/>
      <x:c r="J55" s="1"/>
      <x:c r="K55" s="1"/>
    </x:row>
    <x:row r="56">
      <x:c r="B56" s="1"/>
      <x:c r="C56" s="5"/>
      <x:c r="D56" s="5"/>
      <x:c r="E56" s="5"/>
      <x:c r="F56" s="5"/>
      <x:c r="G56" s="5"/>
      <x:c r="H56" s="6"/>
      <x:c r="I56" s="1"/>
      <x:c r="J56" s="1"/>
      <x:c r="K56" s="1"/>
    </x:row>
    <x:row r="57">
      <x:c r="B57" s="1"/>
      <x:c r="C57" s="5"/>
      <x:c r="D57" s="5"/>
      <x:c r="E57" s="5"/>
      <x:c r="F57" s="5"/>
      <x:c r="G57" s="5"/>
      <x:c r="H57" s="6"/>
      <x:c r="I57" s="1"/>
      <x:c r="J57" s="1"/>
      <x:c r="K57" s="1"/>
    </x:row>
    <x:row r="58">
      <x:c r="B58" s="1"/>
      <x:c r="C58" s="5"/>
      <x:c r="D58" s="5"/>
      <x:c r="E58" s="5"/>
      <x:c r="F58" s="5"/>
      <x:c r="G58" s="5"/>
      <x:c r="H58" s="6"/>
      <x:c r="I58" s="1"/>
      <x:c r="J58" s="1"/>
      <x:c r="K58" s="1"/>
    </x:row>
    <x:row r="59">
      <x:c r="B59" s="1"/>
      <x:c r="C59" s="5"/>
      <x:c r="D59" s="5"/>
      <x:c r="E59" s="5"/>
      <x:c r="F59" s="5"/>
      <x:c r="G59" s="5"/>
      <x:c r="H59" s="6"/>
      <x:c r="I59" s="1"/>
      <x:c r="J59" s="1"/>
      <x:c r="K59" s="1"/>
    </x:row>
    <x:row r="60">
      <x:c r="B60" s="1"/>
      <x:c r="C60" s="5"/>
      <x:c r="D60" s="5"/>
      <x:c r="E60" s="5"/>
      <x:c r="F60" s="5"/>
      <x:c r="G60" s="5"/>
      <x:c r="H60" s="6"/>
      <x:c r="I60" s="1"/>
      <x:c r="J60" s="1"/>
      <x:c r="K60" s="1"/>
    </x:row>
    <x:row r="61">
      <x:c r="B61" s="1"/>
      <x:c r="C61" s="5"/>
      <x:c r="D61" s="5"/>
      <x:c r="E61" s="5"/>
      <x:c r="F61" s="5"/>
      <x:c r="G61" s="5"/>
      <x:c r="H61" s="6"/>
      <x:c r="I61" s="1"/>
      <x:c r="J61" s="1"/>
      <x:c r="K61" s="1"/>
    </x:row>
    <x:row r="62">
      <x:c r="B62" s="1"/>
      <x:c r="C62" s="5"/>
      <x:c r="D62" s="5"/>
      <x:c r="E62" s="5"/>
      <x:c r="F62" s="5"/>
      <x:c r="G62" s="5"/>
      <x:c r="H62" s="6"/>
      <x:c r="I62" s="1"/>
      <x:c r="J62" s="1"/>
      <x:c r="K62" s="1"/>
    </x:row>
    <x:row r="63">
      <x:c r="B63" s="1"/>
      <x:c r="C63" s="5"/>
      <x:c r="D63" s="5"/>
      <x:c r="E63" s="5"/>
      <x:c r="F63" s="5"/>
      <x:c r="G63" s="5"/>
      <x:c r="H63" s="6"/>
      <x:c r="I63" s="1"/>
      <x:c r="J63" s="1"/>
      <x:c r="K63" s="1"/>
    </x:row>
    <x:row r="64">
      <x:c r="B64" s="1"/>
      <x:c r="C64" s="5"/>
      <x:c r="D64" s="5"/>
      <x:c r="E64" s="5"/>
      <x:c r="F64" s="5"/>
      <x:c r="G64" s="5"/>
      <x:c r="H64" s="6"/>
      <x:c r="I64" s="1"/>
      <x:c r="J64" s="1"/>
      <x:c r="K64" s="1"/>
    </x:row>
    <x:row r="65">
      <x:c r="B65" s="1"/>
      <x:c r="C65" s="5"/>
      <x:c r="D65" s="5"/>
      <x:c r="E65" s="5"/>
      <x:c r="F65" s="5"/>
      <x:c r="G65" s="5"/>
      <x:c r="H65" s="6"/>
      <x:c r="I65" s="1"/>
      <x:c r="J65" s="1"/>
      <x:c r="K65" s="1"/>
    </x:row>
    <x:row r="66">
      <x:c r="B66" s="1"/>
      <x:c r="C66" s="5"/>
      <x:c r="D66" s="5"/>
      <x:c r="E66" s="5"/>
      <x:c r="F66" s="5"/>
      <x:c r="G66" s="5"/>
      <x:c r="H66" s="6"/>
      <x:c r="I66" s="1"/>
      <x:c r="J66" s="1"/>
      <x:c r="K66" s="1"/>
    </x:row>
    <x:row r="67">
      <x:c r="B67" s="1"/>
      <x:c r="C67" s="5"/>
      <x:c r="D67" s="5"/>
      <x:c r="E67" s="5"/>
      <x:c r="F67" s="5"/>
      <x:c r="G67" s="5"/>
      <x:c r="H67" s="6"/>
      <x:c r="I67" s="1"/>
      <x:c r="J67" s="1"/>
      <x:c r="K67" s="1"/>
    </x:row>
    <x:row r="68">
      <x:c r="B68" s="1"/>
      <x:c r="C68" s="5"/>
      <x:c r="D68" s="5"/>
      <x:c r="E68" s="5"/>
      <x:c r="F68" s="5"/>
      <x:c r="G68" s="5"/>
      <x:c r="H68" s="6"/>
      <x:c r="I68" s="1"/>
      <x:c r="J68" s="1"/>
      <x:c r="K68" s="1"/>
    </x:row>
    <x:row r="69">
      <x:c r="B69" s="1"/>
      <x:c r="C69" s="5"/>
      <x:c r="D69" s="5"/>
      <x:c r="E69" s="5"/>
      <x:c r="F69" s="5"/>
      <x:c r="G69" s="5"/>
      <x:c r="H69" s="6"/>
      <x:c r="I69" s="1"/>
      <x:c r="J69" s="1"/>
      <x:c r="K69" s="1"/>
    </x:row>
    <x:row r="70">
      <x:c r="B70" s="1"/>
      <x:c r="C70" s="5"/>
      <x:c r="D70" s="5"/>
      <x:c r="E70" s="5"/>
      <x:c r="F70" s="5"/>
      <x:c r="G70" s="5"/>
      <x:c r="H70" s="6"/>
      <x:c r="I70" s="1"/>
      <x:c r="J70" s="1"/>
      <x:c r="K70" s="1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"/>
    </x:row>
    <x:row r="73">
      <x:c r="B73" s="1"/>
      <x:c r="C73" s="5"/>
      <x:c r="D73" s="5"/>
      <x:c r="E73" s="5"/>
      <x:c r="F73" s="5"/>
      <x:c r="G73" s="5"/>
      <x:c r="H73" s="6"/>
      <x:c r="I73" s="1"/>
      <x:c r="J73" s="1"/>
      <x:c r="K73" s="1"/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/>
      <x:c r="C76" s="5"/>
      <x:c r="D76" s="5"/>
      <x:c r="E76" s="5"/>
      <x:c r="F76" s="5"/>
      <x:c r="G76" s="5"/>
      <x:c r="H76" s="6"/>
      <x:c r="I76" s="1"/>
      <x:c r="J76" s="1"/>
      <x:c r="K76" s="1"/>
    </x:row>
    <x:row r="77">
      <x:c r="B77" s="1"/>
      <x:c r="C77" s="5"/>
      <x:c r="D77" s="5"/>
      <x:c r="E77" s="5"/>
      <x:c r="F77" s="5"/>
      <x:c r="G77" s="5"/>
      <x:c r="H77" s="6"/>
      <x:c r="I77" s="1"/>
      <x:c r="J77" s="1"/>
      <x:c r="K77" s="1"/>
    </x:row>
    <x:row r="78">
      <x:c r="B78" s="1"/>
      <x:c r="C78" s="5"/>
      <x:c r="D78" s="5"/>
      <x:c r="E78" s="5"/>
      <x:c r="F78" s="5"/>
      <x:c r="G78" s="5"/>
      <x:c r="H78" s="6"/>
      <x:c r="I78" s="1"/>
      <x:c r="J78" s="1"/>
      <x:c r="K78" s="1"/>
    </x:row>
    <x:row r="79">
      <x:c r="B79" s="1"/>
      <x:c r="C79" s="5"/>
      <x:c r="D79" s="5"/>
      <x:c r="E79" s="5"/>
      <x:c r="F79" s="5"/>
      <x:c r="G79" s="5"/>
      <x:c r="H79" s="6"/>
      <x:c r="I79" s="1"/>
      <x:c r="J79" s="1"/>
      <x:c r="K79" s="1"/>
    </x:row>
    <x:row r="80">
      <x:c r="B80" s="1"/>
      <x:c r="C80" s="5"/>
      <x:c r="D80" s="5"/>
      <x:c r="E80" s="5"/>
      <x:c r="F80" s="5"/>
      <x:c r="G80" s="5"/>
      <x:c r="H80" s="6"/>
      <x:c r="I80" s="1"/>
      <x:c r="J80" s="1"/>
      <x:c r="K80" s="1"/>
    </x:row>
    <x:row r="81">
      <x:c r="B81" s="1"/>
      <x:c r="C81" s="5"/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  <x:drawing xmlns:r="http://schemas.openxmlformats.org/officeDocument/2006/relationships" r:id="R97e99d942f85477b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16" customWidth="1"/>
    <x:col min="11" max="11" width="6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52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53</x:v>
      </x:c>
      <x:c r="C10" s="13" t="n">
        <x:f>'Segment - Consumer'!C28</x:f>
        <x:v>973.2</x:v>
      </x:c>
      <x:c r="D10" s="13" t="n">
        <x:f>'Segment - Consumer'!D28</x:f>
        <x:v>1127.3000000000002</x:v>
      </x:c>
      <x:c r="E10" s="13" t="n">
        <x:f>'Segment - Consumer'!E28</x:f>
        <x:v>3950.3</x:v>
      </x:c>
      <x:c r="F10" s="13" t="n">
        <x:f>'Segment - Consumer'!F28</x:f>
        <x:v>1145</x:v>
      </x:c>
      <x:c r="G10" s="13" t="n">
        <x:f>'Segment - Consumer'!G28</x:f>
        <x:v>1142.7</x:v>
      </x:c>
      <x:c r="H10" s="32" t="n">
        <x:f>'Segment - Consumer'!H28</x:f>
        <x:v>1171.901513952</x:v>
      </x:c>
      <x:c r="I10" s="1"/>
      <x:c r="J10" s="1"/>
      <x:c r="K10" s="1"/>
    </x:row>
    <x:row r="11">
      <x:c r="B11" s="1" t="s">
        <x:v>54</x:v>
      </x:c>
      <x:c r="C11" s="19" t="n">
        <x:f>C10/'Segment - Consumer'!C47-1</x:f>
        <x:v>0.038190740345636964</x:v>
      </x:c>
      <x:c r="D11" s="19" t="n">
        <x:f>D10/'Segment - Consumer'!D47-1</x:f>
        <x:v>0.03889042484563654</x:v>
      </x:c>
      <x:c r="E11" s="19" t="n">
        <x:f>E10/'Segment - Consumer'!E47-1</x:f>
        <x:v>0.02645186436273872</x:v>
      </x:c>
      <x:c r="F11" s="19" t="n">
        <x:f>F10/'Segment - Consumer'!F47-1</x:f>
        <x:v>0.24564838990426452</x:v>
      </x:c>
      <x:c r="G11" s="19" t="n">
        <x:f>G10/'Segment - Consumer'!G47-1</x:f>
        <x:v>0.22791747259832373</x:v>
      </x:c>
      <x:c r="H11" s="29" t="n">
        <x:f>H10/'Segment - Consumer'!H47-1</x:f>
        <x:v>0.20417335999999997</x:v>
      </x:c>
      <x:c r="I11" s="1"/>
      <x:c r="J11" s="1"/>
      <x:c r="K11" s="1"/>
    </x:row>
    <x:row r="12">
      <x:c r="B12" s="1" t="s">
        <x:v>55</x:v>
      </x:c>
      <x:c r="C12" s="14"/>
      <x:c r="D12" s="14" t="n">
        <x:f>D10/C10-1</x:f>
        <x:v>0.1583436087135226</x:v>
      </x:c>
      <x:c r="E12" s="14"/>
      <x:c r="F12" s="14" t="n">
        <x:f>F10/D10-1</x:f>
        <x:v>0.015701233034684403</x:v>
      </x:c>
      <x:c r="G12" s="14" t="n">
        <x:f>G10/F10-1</x:f>
        <x:v>-0.0020087336244540843</x:v>
      </x:c>
      <x:c r="H12" s="15" t="n">
        <x:f>H10/G10-1</x:f>
        <x:v>0.02555483849829354</x:v>
      </x:c>
      <x:c r="I12" s="1"/>
      <x:c r="J12" s="1"/>
      <x:c r="K12" s="1"/>
    </x:row>
    <x:row r="13">
      <x:c r="B13" s="1" t="s">
        <x:v>56</x:v>
      </x:c>
      <x:c r="C13" s="14" t="n">
        <x:f>C10/C22</x:f>
        <x:v>0.5642066206736622</x:v>
      </x:c>
      <x:c r="D13" s="14" t="n">
        <x:f>D10/D22</x:f>
        <x:v>0.6092196281884998</x:v>
      </x:c>
      <x:c r="E13" s="14" t="n">
        <x:f>E10/E22</x:f>
        <x:v>0.5775039106471939</x:v>
      </x:c>
      <x:c r="F13" s="14" t="n">
        <x:f>F10/F22</x:f>
        <x:v>0.6110251347457175</x:v>
      </x:c>
      <x:c r="G13" s="14" t="n">
        <x:f>G10/G22</x:f>
        <x:v>0.5900547351027574</x:v>
      </x:c>
      <x:c r="H13" s="15" t="n">
        <x:f>H10/H22</x:f>
        <x:v>0.5931303500871241</x:v>
      </x:c>
      <x:c r="I13" s="1"/>
      <x:c r="J13" s="1"/>
      <x:c r="K13" s="1"/>
    </x:row>
    <x:row r="14">
      <x:c r="B14" s="1" t="s">
        <x:v>57</x:v>
      </x:c>
      <x:c r="C14" s="14" t="n">
        <x:f>C27</x:f>
        <x:v>0.02588017820715116</x:v>
      </x:c>
      <x:c r="D14" s="14" t="n">
        <x:f>D27</x:f>
        <x:v>0.02860438103528362</x:v>
      </x:c>
      <x:c r="E14" s="14" t="n">
        <x:f>E27</x:f>
        <x:v>0.024403058246246223</x:v>
      </x:c>
      <x:c r="F14" s="14" t="n">
        <x:f>F27</x:f>
        <x:v>0.010469660240556955</x:v>
      </x:c>
      <x:c r="G14" s="14" t="n">
        <x:f>G27</x:f>
        <x:v>0.0026238769517563654</x:v>
      </x:c>
      <x:c r="H14" s="15" t="n">
        <x:f>H27</x:f>
        <x:v>0.016000000000000014</x:v>
      </x:c>
      <x:c r="I14" s="1"/>
      <x:c r="J14" s="1"/>
      <x:c r="K14" s="1"/>
    </x:row>
    <x:row r="15">
      <x:c r="B15" s="1" t="s">
        <x:v>58</x:v>
      </x:c>
      <x:c r="C15" s="13" t="n">
        <x:f>'Segment - Flavor Solutions'!C28</x:f>
        <x:v>751.7</x:v>
      </x:c>
      <x:c r="D15" s="13" t="n">
        <x:f>'Segment - Flavor Solutions'!D28</x:f>
        <x:v>723.0999999999999</x:v>
      </x:c>
      <x:c r="E15" s="13" t="n">
        <x:f>'Segment - Flavor Solutions'!E28</x:f>
        <x:v>2890</x:v>
      </x:c>
      <x:c r="F15" s="13" t="n">
        <x:f>'Segment - Flavor Solutions'!F28</x:f>
        <x:v>728.9</x:v>
      </x:c>
      <x:c r="G15" s="13" t="n">
        <x:f>'Segment - Flavor Solutions'!G28</x:f>
        <x:v>793.9</x:v>
      </x:c>
      <x:c r="H15" s="32" t="n">
        <x:f>'Segment - Flavor Solutions'!H28</x:f>
        <x:v>803.88932828</x:v>
      </x:c>
      <x:c r="I15" s="1"/>
      <x:c r="J15" s="1"/>
      <x:c r="K15" s="1"/>
    </x:row>
    <x:row r="16">
      <x:c r="B16" s="1" t="s">
        <x:v>54</x:v>
      </x:c>
      <x:c r="C16" s="19" t="n">
        <x:f>C15/'Segment - Flavor Solutions'!C47-1</x:f>
        <x:v>0.012526939655172598</x:v>
      </x:c>
      <x:c r="D16" s="19" t="n">
        <x:f>D15/'Segment - Flavor Solutions'!D47-1</x:f>
        <x:v>0.014307757048674707</x:v>
      </x:c>
      <x:c r="E16" s="19" t="n">
        <x:f>E15/'Segment - Flavor Solutions'!E47-1</x:f>
        <x:v>0.005147468002226097</x:v>
      </x:c>
      <x:c r="F16" s="19" t="n">
        <x:f>F15/'Segment - Flavor Solutions'!F47-1</x:f>
        <x:v>0.06207198018359317</x:v>
      </x:c>
      <x:c r="G16" s="19" t="n">
        <x:f>G15/'Segment - Flavor Solutions'!G47-1</x:f>
        <x:v>0.08917546988612979</x:v>
      </x:c>
      <x:c r="H16" s="29" t="n">
        <x:f>H15/'Segment - Flavor Solutions'!H47-1</x:f>
        <x:v>0.06942839999999983</x:v>
      </x:c>
      <x:c r="I16" s="1"/>
      <x:c r="J16" s="1"/>
      <x:c r="K16" s="1"/>
    </x:row>
    <x:row r="17">
      <x:c r="B17" s="1" t="s">
        <x:v>55</x:v>
      </x:c>
      <x:c r="C17" s="14"/>
      <x:c r="D17" s="14" t="n">
        <x:f>D15/C15-1</x:f>
        <x:v>-0.03804709325528821</x:v>
      </x:c>
      <x:c r="E17" s="14"/>
      <x:c r="F17" s="14" t="n">
        <x:f>F15/D15-1</x:f>
        <x:v>0.008021020605725404</x:v>
      </x:c>
      <x:c r="G17" s="14" t="n">
        <x:f>G15/F15-1</x:f>
        <x:v>0.08917546988612979</x:v>
      </x:c>
      <x:c r="H17" s="15" t="n">
        <x:f>H15/G15-1</x:f>
        <x:v>0.012582602695553557</x:v>
      </x:c>
      <x:c r="I17" s="1"/>
      <x:c r="J17" s="1"/>
      <x:c r="K17" s="1"/>
    </x:row>
    <x:row r="18">
      <x:c r="B18" s="1" t="s">
        <x:v>56</x:v>
      </x:c>
      <x:c r="C18" s="14" t="n">
        <x:f>C15/C22</x:f>
        <x:v>0.43579337932633777</x:v>
      </x:c>
      <x:c r="D18" s="14" t="n">
        <x:f>D15/D22</x:f>
        <x:v>0.39078037181150016</x:v>
      </x:c>
      <x:c r="E18" s="14" t="n">
        <x:f>E15/E22</x:f>
        <x:v>0.42249608935280614</x:v>
      </x:c>
      <x:c r="F18" s="14" t="n">
        <x:f>F15/F22</x:f>
        <x:v>0.3889748652542825</x:v>
      </x:c>
      <x:c r="G18" s="14" t="n">
        <x:f>G15/G22</x:f>
        <x:v>0.4099452648972426</x:v>
      </x:c>
      <x:c r="H18" s="15" t="n">
        <x:f>H15/H22</x:f>
        <x:v>0.4068696499128759</x:v>
      </x:c>
      <x:c r="I18" s="1"/>
      <x:c r="J18" s="1"/>
      <x:c r="K18" s="1"/>
    </x:row>
    <x:row r="19">
      <x:c r="B19" s="1" t="s">
        <x:v>59</x:v>
      </x:c>
      <x:c r="C19" s="14" t="n">
        <x:f>C30</x:f>
        <x:v>0.006488011585658704</x:v>
      </x:c>
      <x:c r="D19" s="14" t="n">
        <x:f>D30</x:f>
        <x:v>0.0042651059887868215</x:v>
      </x:c>
      <x:c r="E19" s="14" t="n">
        <x:f>E30</x:f>
        <x:v>0.011214756541474857</x:v>
      </x:c>
      <x:c r="F19" s="14" t="n">
        <x:f>F30</x:f>
        <x:v>0.004046145351442654</x:v>
      </x:c>
      <x:c r="G19" s="14" t="n">
        <x:f>G30</x:f>
        <x:v>0.02665234224350055</x:v>
      </x:c>
      <x:c r="H19" s="15" t="n">
        <x:f>H30</x:f>
        <x:v>0.027999999999999803</x:v>
      </x:c>
      <x:c r="I19" s="1"/>
      <x:c r="J19" s="1"/>
      <x:c r="K19" s="1"/>
    </x:row>
    <x:row r="20">
      <x:c r="B20" s="1"/>
      <x:c r="C20" s="5"/>
      <x:c r="D20" s="5"/>
      <x:c r="E20" s="5"/>
      <x:c r="F20" s="5"/>
      <x:c r="G20" s="5"/>
      <x:c r="H20" s="6"/>
      <x:c r="I20" s="1"/>
      <x:c r="J20" s="1"/>
      <x:c r="K20" s="1"/>
    </x:row>
    <x:row r="21">
      <x:c r="B21" s="1"/>
      <x:c r="C21" s="5"/>
      <x:c r="D21" s="5"/>
      <x:c r="E21" s="5"/>
      <x:c r="F21" s="5"/>
      <x:c r="G21" s="5"/>
      <x:c r="H21" s="6"/>
      <x:c r="I21" s="1"/>
      <x:c r="J21" s="1"/>
      <x:c r="K21" s="1"/>
    </x:row>
    <x:row r="22">
      <x:c r="B22" s="1" t="s">
        <x:v>60</x:v>
      </x:c>
      <x:c r="C22" s="12" t="n">
        <x:f>SUM(C10,C15)</x:f>
        <x:v>1724.9</x:v>
      </x:c>
      <x:c r="D22" s="12" t="n">
        <x:f>SUM(D10,D15)</x:f>
        <x:v>1850.4</x:v>
      </x:c>
      <x:c r="E22" s="12" t="n">
        <x:f>SUM(E10,E15)</x:f>
        <x:v>6840.3</x:v>
      </x:c>
      <x:c r="F22" s="12" t="n">
        <x:f>SUM(F10,F15)</x:f>
        <x:v>1873.9</x:v>
      </x:c>
      <x:c r="G22" s="12" t="n">
        <x:f>SUM(G10,G15)</x:f>
        <x:v>1936.6</x:v>
      </x:c>
      <x:c r="H22" s="21" t="n">
        <x:f>SUM(H10,H15)</x:f>
        <x:v>1975.790842232</x:v>
      </x:c>
      <x:c r="I22" s="1"/>
      <x:c r="J22" s="1"/>
      <x:c r="K22" s="1"/>
    </x:row>
    <x:row r="23">
      <x:c r="B23" s="1" t="s">
        <x:v>61</x:v>
      </x:c>
      <x:c r="C23" s="14" t="n">
        <x:f>C22/C38-1</x:f>
        <x:v>0.026848434337421123</x:v>
      </x:c>
      <x:c r="D23" s="14" t="n">
        <x:f>D22/D38-1</x:f>
        <x:v>0.029143492769744483</x:v>
      </x:c>
      <x:c r="E23" s="14" t="n">
        <x:f>E22/E38-1</x:f>
        <x:v>0.017341642250546574</x:v>
      </x:c>
      <x:c r="F23" s="14" t="n">
        <x:f>F22/F38-1</x:f>
        <x:v>0.1671753347866709</x:v>
      </x:c>
      <x:c r="G23" s="14" t="n">
        <x:f>G22/G38-1</x:f>
        <x:v>0.1669780054233203</x:v>
      </x:c>
      <x:c r="H23" s="15" t="n">
        <x:f>H22/H38-1</x:f>
        <x:v>0.1454523985344076</x:v>
      </x:c>
      <x:c r="I23" s="1"/>
      <x:c r="J23" s="1"/>
      <x:c r="K23" s="1"/>
    </x:row>
    <x:row r="24">
      <x:c r="B24" s="1" t="s">
        <x:v>62</x:v>
      </x:c>
      <x:c r="C24" s="14"/>
      <x:c r="D24" s="14" t="n">
        <x:f>D22/C22-1</x:f>
        <x:v>0.07275784103426286</x:v>
      </x:c>
      <x:c r="E24" s="14"/>
      <x:c r="F24" s="14" t="n">
        <x:f>F22/D22-1</x:f>
        <x:v>0.012699956766104581</x:v>
      </x:c>
      <x:c r="G24" s="14" t="n">
        <x:f>G22/F22-1</x:f>
        <x:v>0.03345962964939431</x:v>
      </x:c>
      <x:c r="H24" s="15" t="n">
        <x:f>H22/G22-1</x:f>
        <x:v>0.020236931855829754</x:v>
      </x:c>
      <x:c r="I24" s="1"/>
      <x:c r="J24" s="1"/>
      <x:c r="K24" s="1"/>
    </x:row>
    <x:row r="25">
      <x:c r="B25" s="1" t="s">
        <x:v>63</x:v>
      </x:c>
      <x:c r="C25" s="13" t="n">
        <x:f>C22-Inputs!H13</x:f>
        <x:v>0</x:v>
      </x:c>
      <x:c r="D25" s="13" t="n">
        <x:f>D22-Inputs!H14</x:f>
        <x:v>0</x:v>
      </x:c>
      <x:c r="E25" s="5"/>
      <x:c r="F25" s="13" t="n">
        <x:f>F22-Inputs!H15</x:f>
        <x:v>0</x:v>
      </x:c>
      <x:c r="G25" s="13" t="n">
        <x:f>G22-Inputs!H16</x:f>
        <x:v>0</x:v>
      </x:c>
      <x:c r="H25" s="6" t="n">
        <x:f>H22-SUM(H10,H15)</x:f>
        <x:v>0</x:v>
      </x:c>
      <x:c r="I25" s="1"/>
      <x:c r="J25" s="1"/>
      <x:c r="K25" s="1"/>
    </x:row>
    <x:row r="26">
      <x:c r="B26" s="1"/>
      <x:c r="C26" s="5"/>
      <x:c r="D26" s="5"/>
      <x:c r="E26" s="5"/>
      <x:c r="F26" s="5"/>
      <x:c r="G26" s="5"/>
      <x:c r="H26" s="6"/>
      <x:c r="I26" s="1"/>
      <x:c r="J26" s="1"/>
      <x:c r="K26" s="1"/>
    </x:row>
    <x:row r="27">
      <x:c r="B27" s="1" t="s">
        <x:v>64</x:v>
      </x:c>
      <x:c r="C27" s="19" t="n">
        <x:f>'Segment - Consumer'!C29</x:f>
        <x:v>0.02588017820715116</x:v>
      </x:c>
      <x:c r="D27" s="19" t="n">
        <x:f>'Segment - Consumer'!D29</x:f>
        <x:v>0.02860438103528362</x:v>
      </x:c>
      <x:c r="E27" s="19" t="n">
        <x:f>'Segment - Consumer'!E29</x:f>
        <x:v>0.024403058246246223</x:v>
      </x:c>
      <x:c r="F27" s="19" t="n">
        <x:f>'Segment - Consumer'!F29</x:f>
        <x:v>0.010469660240556955</x:v>
      </x:c>
      <x:c r="G27" s="19" t="n">
        <x:f>'Segment - Consumer'!G29</x:f>
        <x:v>0.0026238769517563654</x:v>
      </x:c>
      <x:c r="H27" s="29" t="n">
        <x:f>'Segment - Consumer'!H29</x:f>
        <x:v>0.016000000000000014</x:v>
      </x:c>
      <x:c r="I27" s="1"/>
      <x:c r="J27" s="1"/>
      <x:c r="K27" s="1"/>
    </x:row>
    <x:row r="28">
      <x:c r="B28" s="1" t="s">
        <x:v>65</x:v>
      </x:c>
      <x:c r="C28" s="19" t="n">
        <x:f>'Segment - Consumer'!C30</x:f>
        <x:v>0</x:v>
      </x:c>
      <x:c r="D28" s="19" t="n">
        <x:f>'Segment - Consumer'!D30</x:f>
        <x:v>0</x:v>
      </x:c>
      <x:c r="E28" s="19" t="n">
        <x:f>'Segment - Consumer'!E30</x:f>
        <x:v>0</x:v>
      </x:c>
      <x:c r="F28" s="19" t="n">
        <x:f>'Segment - Consumer'!F30</x:f>
        <x:v>0.198</x:v>
      </x:c>
      <x:c r="G28" s="19" t="n">
        <x:f>'Segment - Consumer'!G30</x:f>
        <x:v>0.196</x:v>
      </x:c>
      <x:c r="H28" s="29" t="n">
        <x:f>'Segment - Consumer'!H30</x:f>
        <x:v>0.17</x:v>
      </x:c>
      <x:c r="I28" s="1"/>
      <x:c r="J28" s="1"/>
      <x:c r="K28" s="1"/>
    </x:row>
    <x:row r="29">
      <x:c r="B29" s="1" t="s">
        <x:v>66</x:v>
      </x:c>
      <x:c r="C29" s="19" t="n">
        <x:f>'Segment - Consumer'!C31</x:f>
        <x:v>0.012</x:v>
      </x:c>
      <x:c r="D29" s="19" t="n">
        <x:f>'Segment - Consumer'!D31</x:f>
        <x:v>0.01</x:v>
      </x:c>
      <x:c r="E29" s="19" t="n">
        <x:f>'Segment - Consumer'!E31</x:f>
        <x:v>0.002</x:v>
      </x:c>
      <x:c r="F29" s="19" t="n">
        <x:f>'Segment - Consumer'!F31</x:f>
        <x:v>0.029</x:v>
      </x:c>
      <x:c r="G29" s="19" t="n">
        <x:f>'Segment - Consumer'!G31</x:f>
        <x:v>0.024</x:v>
      </x:c>
      <x:c r="H29" s="29" t="n">
        <x:f>'Segment - Consumer'!H31</x:f>
        <x:v>0.013</x:v>
      </x:c>
      <x:c r="I29" s="1"/>
      <x:c r="J29" s="1"/>
      <x:c r="K29" s="1"/>
    </x:row>
    <x:row r="30">
      <x:c r="B30" s="1" t="s">
        <x:v>67</x:v>
      </x:c>
      <x:c r="C30" s="19" t="n">
        <x:f>'Segment - Flavor Solutions'!C29</x:f>
        <x:v>0.006488011585658704</x:v>
      </x:c>
      <x:c r="D30" s="19" t="n">
        <x:f>'Segment - Flavor Solutions'!D29</x:f>
        <x:v>0.0042651059887868215</x:v>
      </x:c>
      <x:c r="E30" s="19" t="n">
        <x:f>'Segment - Flavor Solutions'!E29</x:f>
        <x:v>0.011214756541474857</x:v>
      </x:c>
      <x:c r="F30" s="19" t="n">
        <x:f>'Segment - Flavor Solutions'!F29</x:f>
        <x:v>0.004046145351442654</x:v>
      </x:c>
      <x:c r="G30" s="19" t="n">
        <x:f>'Segment - Flavor Solutions'!G29</x:f>
        <x:v>0.02665234224350055</x:v>
      </x:c>
      <x:c r="H30" s="29" t="n">
        <x:f>'Segment - Flavor Solutions'!H29</x:f>
        <x:v>0.027999999999999803</x:v>
      </x:c>
      <x:c r="I30" s="1"/>
      <x:c r="J30" s="1"/>
      <x:c r="K30" s="1"/>
    </x:row>
    <x:row r="31">
      <x:c r="B31" s="1" t="s">
        <x:v>65</x:v>
      </x:c>
      <x:c r="C31" s="19" t="n">
        <x:f>'Segment - Flavor Solutions'!C30</x:f>
        <x:v>0</x:v>
      </x:c>
      <x:c r="D31" s="19" t="n">
        <x:f>'Segment - Flavor Solutions'!D30</x:f>
        <x:v>0</x:v>
      </x:c>
      <x:c r="E31" s="19" t="n">
        <x:f>'Segment - Flavor Solutions'!E30</x:f>
        <x:v>0</x:v>
      </x:c>
      <x:c r="F31" s="19" t="n">
        <x:f>'Segment - Flavor Solutions'!F30</x:f>
        <x:v>0.024</x:v>
      </x:c>
      <x:c r="G31" s="19" t="n">
        <x:f>'Segment - Flavor Solutions'!G30</x:f>
        <x:v>0.03</x:v>
      </x:c>
      <x:c r="H31" s="29" t="n">
        <x:f>'Segment - Flavor Solutions'!H30</x:f>
        <x:v>0.03</x:v>
      </x:c>
      <x:c r="I31" s="1"/>
      <x:c r="J31" s="1"/>
      <x:c r="K31" s="1"/>
    </x:row>
    <x:row r="32">
      <x:c r="B32" s="1" t="s">
        <x:v>66</x:v>
      </x:c>
      <x:c r="C32" s="19" t="n">
        <x:f>'Segment - Flavor Solutions'!C31</x:f>
        <x:v>0.006</x:v>
      </x:c>
      <x:c r="D32" s="19" t="n">
        <x:f>'Segment - Flavor Solutions'!D31</x:f>
        <x:v>0.01</x:v>
      </x:c>
      <x:c r="E32" s="19" t="n">
        <x:f>'Segment - Flavor Solutions'!E31</x:f>
        <x:v>-0.006</x:v>
      </x:c>
      <x:c r="F32" s="19" t="n">
        <x:f>'Segment - Flavor Solutions'!F31</x:f>
        <x:v>0.033</x:v>
      </x:c>
      <x:c r="G32" s="19" t="n">
        <x:f>'Segment - Flavor Solutions'!G31</x:f>
        <x:v>0.03</x:v>
      </x:c>
      <x:c r="H32" s="29" t="n">
        <x:f>'Segment - Flavor Solutions'!H31</x:f>
        <x:v>0.01</x:v>
      </x:c>
      <x:c r="I32" s="1"/>
      <x:c r="J32" s="1"/>
      <x:c r="K32" s="1"/>
    </x:row>
    <x:row r="33">
      <x:c r="B33" s="1"/>
      <x:c r="C33" s="5"/>
      <x:c r="D33" s="5"/>
      <x:c r="E33" s="5"/>
      <x:c r="F33" s="5"/>
      <x:c r="G33" s="5"/>
      <x:c r="H33" s="6"/>
      <x:c r="I33" s="1"/>
      <x:c r="J33" s="1"/>
      <x:c r="K33" s="1"/>
    </x:row>
    <x:row r="34">
      <x:c r="B34" s="1"/>
      <x:c r="C34" s="5"/>
      <x:c r="D34" s="5"/>
      <x:c r="E34" s="5"/>
      <x:c r="F34" s="5"/>
      <x:c r="G34" s="5"/>
      <x:c r="H34" s="6"/>
      <x:c r="I34" s="1"/>
      <x:c r="J34" s="1"/>
      <x:c r="K34" s="1"/>
    </x:row>
    <x:row r="35">
      <x:c r="B35" s="1"/>
      <x:c r="C35" s="5"/>
      <x:c r="D35" s="5"/>
      <x:c r="E35" s="5"/>
      <x:c r="F35" s="5"/>
      <x:c r="G35" s="5"/>
      <x:c r="H35" s="6"/>
      <x:c r="I35" s="1"/>
      <x:c r="J35" s="1"/>
      <x:c r="K35" s="1"/>
    </x:row>
    <x:row r="36">
      <x:c r="B36" s="1"/>
      <x:c r="C36" s="5"/>
      <x:c r="D36" s="5"/>
      <x:c r="E36" s="5"/>
      <x:c r="F36" s="5"/>
      <x:c r="G36" s="5"/>
      <x:c r="H36" s="6"/>
      <x:c r="I36" s="1"/>
      <x:c r="J36" s="1"/>
      <x:c r="K36" s="1"/>
    </x:row>
    <x:row r="37">
      <x:c r="B37" s="1"/>
      <x:c r="C37" s="5"/>
      <x:c r="D37" s="5"/>
      <x:c r="E37" s="5"/>
      <x:c r="F37" s="5"/>
      <x:c r="G37" s="5"/>
      <x:c r="H37" s="6"/>
      <x:c r="I37" s="1"/>
      <x:c r="J37" s="1"/>
      <x:c r="K37" s="1"/>
    </x:row>
    <x:row r="38">
      <x:c r="B38" s="1" t="s">
        <x:v>68</x:v>
      </x:c>
      <x:c r="C38" s="13" t="n">
        <x:f>'Segment - Consumer'!C47+'Segment - Flavor Solutions'!C47</x:f>
        <x:v>1679.8</x:v>
      </x:c>
      <x:c r="D38" s="13" t="n">
        <x:f>'Segment - Consumer'!D47+'Segment - Flavor Solutions'!D47</x:f>
        <x:v>1797.9999999999995</x:v>
      </x:c>
      <x:c r="E38" s="13" t="n">
        <x:f>'Segment - Consumer'!E47+'Segment - Flavor Solutions'!E47</x:f>
        <x:v>6723.7</x:v>
      </x:c>
      <x:c r="F38" s="13" t="n">
        <x:f>Inputs!H11</x:f>
        <x:v>1605.5</x:v>
      </x:c>
      <x:c r="G38" s="13" t="n">
        <x:f>Inputs!H12</x:f>
        <x:v>1659.5</x:v>
      </x:c>
      <x:c r="H38" s="6" t="n">
        <x:f>C22</x:f>
        <x:v>1724.9</x:v>
      </x:c>
      <x:c r="I38" s="1"/>
      <x:c r="J38" s="1"/>
      <x:c r="K38" s="1"/>
    </x:row>
    <x:row r="39">
      <x:c r="B39" s="1" t="s">
        <x:v>69</x:v>
      </x:c>
      <x:c r="C39" s="5"/>
      <x:c r="D39" s="5"/>
      <x:c r="E39" s="5"/>
      <x:c r="F39" s="5"/>
      <x:c r="G39" s="5"/>
      <x:c r="H39" s="6"/>
      <x:c r="I39" s="1"/>
      <x:c r="J39" s="1"/>
      <x:c r="K39" s="1" t="s">
        <x:v>70</x:v>
      </x:c>
    </x:row>
    <x:row r="40">
      <x:c r="B40" s="1" t="s">
        <x:v>71</x:v>
      </x:c>
      <x:c r="C40" s="14" t="n">
        <x:f>C27</x:f>
        <x:v>0.02588017820715116</x:v>
      </x:c>
      <x:c r="D40" s="14" t="n">
        <x:f>D27</x:f>
        <x:v>0.02860438103528362</x:v>
      </x:c>
      <x:c r="E40" s="14" t="n">
        <x:f>E27</x:f>
        <x:v>0.024403058246246223</x:v>
      </x:c>
      <x:c r="F40" s="14" t="n">
        <x:f>F27</x:f>
        <x:v>0.010469660240556955</x:v>
      </x:c>
      <x:c r="G40" s="14" t="n">
        <x:f>G27</x:f>
        <x:v>0.0026238769517563654</x:v>
      </x:c>
      <x:c r="H40" s="15" t="n">
        <x:f>H27</x:f>
        <x:v>0.016000000000000014</x:v>
      </x:c>
      <x:c r="I40" s="1"/>
      <x:c r="J40" s="1"/>
      <x:c r="K40" s="1"/>
    </x:row>
    <x:row r="41">
      <x:c r="B41" s="1" t="s">
        <x:v>72</x:v>
      </x:c>
      <x:c r="C41" s="14" t="n">
        <x:f>C28</x:f>
        <x:v>0</x:v>
      </x:c>
      <x:c r="D41" s="14" t="n">
        <x:f>D28</x:f>
        <x:v>0</x:v>
      </x:c>
      <x:c r="E41" s="14" t="n">
        <x:f>E28</x:f>
        <x:v>0</x:v>
      </x:c>
      <x:c r="F41" s="14" t="n">
        <x:f>F28</x:f>
        <x:v>0.198</x:v>
      </x:c>
      <x:c r="G41" s="14" t="n">
        <x:f>G28</x:f>
        <x:v>0.196</x:v>
      </x:c>
      <x:c r="H41" s="15" t="n">
        <x:f>H28</x:f>
        <x:v>0.17</x:v>
      </x:c>
      <x:c r="I41" s="1"/>
      <x:c r="J41" s="1"/>
      <x:c r="K41" s="1"/>
    </x:row>
    <x:row r="42">
      <x:c r="B42" s="1" t="s">
        <x:v>66</x:v>
      </x:c>
      <x:c r="C42" s="14" t="n">
        <x:f>C29</x:f>
        <x:v>0.012</x:v>
      </x:c>
      <x:c r="D42" s="14" t="n">
        <x:f>D29</x:f>
        <x:v>0.01</x:v>
      </x:c>
      <x:c r="E42" s="14" t="n">
        <x:f>E29</x:f>
        <x:v>0.002</x:v>
      </x:c>
      <x:c r="F42" s="14" t="n">
        <x:f>F29</x:f>
        <x:v>0.029</x:v>
      </x:c>
      <x:c r="G42" s="14" t="n">
        <x:f>G29</x:f>
        <x:v>0.024</x:v>
      </x:c>
      <x:c r="H42" s="15" t="n">
        <x:f>H29</x:f>
        <x:v>0.013</x:v>
      </x:c>
      <x:c r="I42" s="1"/>
      <x:c r="J42" s="1"/>
      <x:c r="K42" s="1"/>
    </x:row>
    <x:row r="43">
      <x:c r="B43" s="1" t="s">
        <x:v>73</x:v>
      </x:c>
      <x:c r="C43" s="14" t="n">
        <x:f>C11</x:f>
        <x:v>0.038190740345636964</x:v>
      </x:c>
      <x:c r="D43" s="14" t="n">
        <x:f>D11</x:f>
        <x:v>0.03889042484563654</x:v>
      </x:c>
      <x:c r="E43" s="14" t="n">
        <x:f>E11</x:f>
        <x:v>0.02645186436273872</x:v>
      </x:c>
      <x:c r="F43" s="14" t="n">
        <x:f>F11</x:f>
        <x:v>0.24564838990426452</x:v>
      </x:c>
      <x:c r="G43" s="14" t="n">
        <x:f>G11</x:f>
        <x:v>0.22791747259832373</x:v>
      </x:c>
      <x:c r="H43" s="15" t="n">
        <x:f>H11</x:f>
        <x:v>0.20417335999999997</x:v>
      </x:c>
      <x:c r="I43" s="1"/>
      <x:c r="J43" s="1"/>
      <x:c r="K43" s="1"/>
    </x:row>
    <x:row r="44">
      <x:c r="B44" s="1"/>
      <x:c r="C44" s="5"/>
      <x:c r="D44" s="5"/>
      <x:c r="E44" s="5"/>
      <x:c r="F44" s="5"/>
      <x:c r="G44" s="5"/>
      <x:c r="H44" s="6"/>
      <x:c r="I44" s="1"/>
      <x:c r="J44" s="1"/>
      <x:c r="K44" s="1"/>
    </x:row>
    <x:row r="45">
      <x:c r="B45" s="1" t="s">
        <x:v>74</x:v>
      </x:c>
      <x:c r="C45" s="5"/>
      <x:c r="D45" s="5"/>
      <x:c r="E45" s="5"/>
      <x:c r="F45" s="5"/>
      <x:c r="G45" s="5"/>
      <x:c r="H45" s="6"/>
      <x:c r="I45" s="1"/>
      <x:c r="J45" s="1"/>
      <x:c r="K45" s="1"/>
    </x:row>
    <x:row r="46">
      <x:c r="B46" s="1" t="s">
        <x:v>71</x:v>
      </x:c>
      <x:c r="C46" s="14" t="n">
        <x:f>C30</x:f>
        <x:v>0.006488011585658704</x:v>
      </x:c>
      <x:c r="D46" s="14" t="n">
        <x:f>D30</x:f>
        <x:v>0.0042651059887868215</x:v>
      </x:c>
      <x:c r="E46" s="14" t="n">
        <x:f>E30</x:f>
        <x:v>0.011214756541474857</x:v>
      </x:c>
      <x:c r="F46" s="14" t="n">
        <x:f>F30</x:f>
        <x:v>0.004046145351442654</x:v>
      </x:c>
      <x:c r="G46" s="14" t="n">
        <x:f>G30</x:f>
        <x:v>0.02665234224350055</x:v>
      </x:c>
      <x:c r="H46" s="15" t="n">
        <x:f>H30</x:f>
        <x:v>0.027999999999999803</x:v>
      </x:c>
      <x:c r="I46" s="1"/>
      <x:c r="J46" s="1"/>
      <x:c r="K46" s="1"/>
    </x:row>
    <x:row r="47">
      <x:c r="B47" s="1" t="s">
        <x:v>72</x:v>
      </x:c>
      <x:c r="C47" s="14" t="n">
        <x:f>C31</x:f>
        <x:v>0</x:v>
      </x:c>
      <x:c r="D47" s="14" t="n">
        <x:f>D31</x:f>
        <x:v>0</x:v>
      </x:c>
      <x:c r="E47" s="14" t="n">
        <x:f>E31</x:f>
        <x:v>0</x:v>
      </x:c>
      <x:c r="F47" s="14" t="n">
        <x:f>F31</x:f>
        <x:v>0.024</x:v>
      </x:c>
      <x:c r="G47" s="14" t="n">
        <x:f>G31</x:f>
        <x:v>0.03</x:v>
      </x:c>
      <x:c r="H47" s="15" t="n">
        <x:f>H31</x:f>
        <x:v>0.03</x:v>
      </x:c>
      <x:c r="I47" s="1"/>
      <x:c r="J47" s="1"/>
      <x:c r="K47" s="1"/>
    </x:row>
    <x:row r="48">
      <x:c r="B48" s="1" t="s">
        <x:v>66</x:v>
      </x:c>
      <x:c r="C48" s="14" t="n">
        <x:f>C32</x:f>
        <x:v>0.006</x:v>
      </x:c>
      <x:c r="D48" s="14" t="n">
        <x:f>D32</x:f>
        <x:v>0.01</x:v>
      </x:c>
      <x:c r="E48" s="14" t="n">
        <x:f>E32</x:f>
        <x:v>-0.006</x:v>
      </x:c>
      <x:c r="F48" s="14" t="n">
        <x:f>F32</x:f>
        <x:v>0.033</x:v>
      </x:c>
      <x:c r="G48" s="14" t="n">
        <x:f>G32</x:f>
        <x:v>0.03</x:v>
      </x:c>
      <x:c r="H48" s="15" t="n">
        <x:f>H32</x:f>
        <x:v>0.01</x:v>
      </x:c>
      <x:c r="I48" s="1"/>
      <x:c r="J48" s="1"/>
      <x:c r="K48" s="1"/>
    </x:row>
    <x:row r="49">
      <x:c r="B49" s="1" t="s">
        <x:v>73</x:v>
      </x:c>
      <x:c r="C49" s="14" t="n">
        <x:f>C16</x:f>
        <x:v>0.012526939655172598</x:v>
      </x:c>
      <x:c r="D49" s="14" t="n">
        <x:f>D16</x:f>
        <x:v>0.014307757048674707</x:v>
      </x:c>
      <x:c r="E49" s="14" t="n">
        <x:f>E16</x:f>
        <x:v>0.005147468002226097</x:v>
      </x:c>
      <x:c r="F49" s="14" t="n">
        <x:f>F16</x:f>
        <x:v>0.06207198018359317</x:v>
      </x:c>
      <x:c r="G49" s="14" t="n">
        <x:f>G16</x:f>
        <x:v>0.08917546988612979</x:v>
      </x:c>
      <x:c r="H49" s="15" t="n">
        <x:f>H16</x:f>
        <x:v>0.06942839999999983</x:v>
      </x:c>
      <x:c r="I49" s="1"/>
      <x:c r="J49" s="1"/>
      <x:c r="K49" s="1"/>
    </x:row>
    <x:row r="50">
      <x:c r="B50" s="1"/>
      <x:c r="C50" s="5"/>
      <x:c r="D50" s="5"/>
      <x:c r="E50" s="5"/>
      <x:c r="F50" s="5"/>
      <x:c r="G50" s="5"/>
      <x:c r="H50" s="6"/>
      <x:c r="I50" s="1"/>
      <x:c r="J50" s="1"/>
      <x:c r="K50" s="1"/>
    </x:row>
    <x:row r="51">
      <x:c r="B51" s="1" t="s">
        <x:v>75</x:v>
      </x:c>
      <x:c r="C51" s="5"/>
      <x:c r="D51" s="5"/>
      <x:c r="E51" s="5"/>
      <x:c r="F51" s="5"/>
      <x:c r="G51" s="5"/>
      <x:c r="H51" s="6"/>
      <x:c r="I51" s="1"/>
      <x:c r="J51" s="1"/>
      <x:c r="K51" s="1" t="s">
        <x:v>76</x:v>
      </x:c>
    </x:row>
    <x:row r="52">
      <x:c r="B52" s="1" t="s">
        <x:v>71</x:v>
      </x:c>
      <x:c r="C52" s="14" t="n">
        <x:f>(1+C55)/((1+C53)*(1+C54))-1</x:f>
        <x:v>0.017300822249147974</x:v>
      </x:c>
      <x:c r="D52" s="14" t="n">
        <x:f>(1+D55)/((1+D53)*(1+D54))-1</x:f>
        <x:v>0.018953953237370813</x:v>
      </x:c>
      <x:c r="E52" s="14" t="n">
        <x:f>(1+E55)/((1+E53)*(1+E54))-1</x:f>
        <x:v>0.018747481903878205</x:v>
      </x:c>
      <x:c r="F52" s="14" t="n">
        <x:f>(1+F55)/((1+F53)*(1+F54))-1</x:f>
        <x:v>0.0019908608698149255</x:v>
      </x:c>
      <x:c r="G52" s="14" t="n">
        <x:f>(1+G55)/((1+G53)*(1+G54))-1</x:f>
        <x:v>0.00793211490127077</x:v>
      </x:c>
      <x:c r="H52" s="15" t="n">
        <x:f>(1+H55)/((1+H53)*(1+H54))-1</x:f>
        <x:v>0.017140923589840318</x:v>
      </x:c>
      <x:c r="I52" s="1"/>
      <x:c r="J52" s="1"/>
      <x:c r="K52" s="1"/>
    </x:row>
    <x:row r="53">
      <x:c r="B53" s="1" t="s">
        <x:v>72</x:v>
      </x:c>
      <x:c r="C53" s="14" t="n">
        <x:f>(C10*C41+C15*C47)/C22</x:f>
        <x:v>0</x:v>
      </x:c>
      <x:c r="D53" s="14" t="n">
        <x:f>(D10*D41+D15*D47)/D22</x:f>
        <x:v>0</x:v>
      </x:c>
      <x:c r="E53" s="14" t="n">
        <x:f>(E10*E41+E15*E47)/E22</x:f>
        <x:v>0</x:v>
      </x:c>
      <x:c r="F53" s="14" t="n">
        <x:f>(F10*F41+F15*F47)/F22</x:f>
        <x:v>0.13031837344575484</x:v>
      </x:c>
      <x:c r="G53" s="14" t="n">
        <x:f>(G10*G41+G15*G47)/G22</x:f>
        <x:v>0.12794908602705776</x:v>
      </x:c>
      <x:c r="H53" s="15" t="n">
        <x:f>(H10*H41+H15*H47)/H22</x:f>
        <x:v>0.11303824901219739</x:v>
      </x:c>
      <x:c r="I53" s="1"/>
      <x:c r="J53" s="1"/>
      <x:c r="K53" s="1"/>
    </x:row>
    <x:row r="54">
      <x:c r="B54" s="1" t="s">
        <x:v>66</x:v>
      </x:c>
      <x:c r="C54" s="14" t="n">
        <x:f>(C10*C42+C15*C48)/C22</x:f>
        <x:v>0.009385239724041974</x:v>
      </x:c>
      <x:c r="D54" s="14" t="n">
        <x:f>(D10*D42+D15*D48)/D22</x:f>
        <x:v>0.01</x:v>
      </x:c>
      <x:c r="E54" s="14" t="n">
        <x:f>(E10*E42+E15*E48)/E22</x:f>
        <x:v>-0.0013799687148224491</x:v>
      </x:c>
      <x:c r="F54" s="14" t="n">
        <x:f>(F10*F42+F15*F48)/F22</x:f>
        <x:v>0.030555899461017128</x:v>
      </x:c>
      <x:c r="G54" s="14" t="n">
        <x:f>(G10*G42+G15*G48)/G22</x:f>
        <x:v>0.026459671589383456</x:v>
      </x:c>
      <x:c r="H54" s="15" t="n">
        <x:f>(H10*H42+H15*H48)/H22</x:f>
        <x:v>0.011779391050261373</x:v>
      </x:c>
      <x:c r="I54" s="1"/>
      <x:c r="J54" s="1"/>
      <x:c r="K54" s="1"/>
    </x:row>
    <x:row r="55">
      <x:c r="B55" s="1" t="s">
        <x:v>73</x:v>
      </x:c>
      <x:c r="C55" s="14" t="n">
        <x:f>C23</x:f>
        <x:v>0.026848434337421123</x:v>
      </x:c>
      <x:c r="D55" s="14" t="n">
        <x:f>D23</x:f>
        <x:v>0.029143492769744483</x:v>
      </x:c>
      <x:c r="E55" s="14" t="n">
        <x:f>E23</x:f>
        <x:v>0.017341642250546574</x:v>
      </x:c>
      <x:c r="F55" s="14" t="n">
        <x:f>F23</x:f>
        <x:v>0.1671753347866709</x:v>
      </x:c>
      <x:c r="G55" s="14" t="n">
        <x:f>G23</x:f>
        <x:v>0.1669780054233203</x:v>
      </x:c>
      <x:c r="H55" s="15" t="n">
        <x:f>H23</x:f>
        <x:v>0.1454523985344076</x:v>
      </x:c>
      <x:c r="I55" s="1"/>
      <x:c r="J55" s="1"/>
      <x:c r="K55" s="1"/>
    </x:row>
    <x:row r="56">
      <x:c r="B56" s="1"/>
      <x:c r="C56" s="5"/>
      <x:c r="D56" s="5"/>
      <x:c r="E56" s="5"/>
      <x:c r="F56" s="5"/>
      <x:c r="G56" s="5"/>
      <x:c r="H56" s="6"/>
      <x:c r="I56" s="1"/>
      <x:c r="J56" s="1"/>
      <x:c r="K56" s="1"/>
    </x:row>
    <x:row r="57">
      <x:c r="B57" s="1"/>
      <x:c r="C57" s="5"/>
      <x:c r="D57" s="5"/>
      <x:c r="E57" s="5"/>
      <x:c r="F57" s="5"/>
      <x:c r="G57" s="5"/>
      <x:c r="H57" s="6"/>
      <x:c r="I57" s="1"/>
      <x:c r="J57" s="1"/>
      <x:c r="K57" s="1"/>
    </x:row>
    <x:row r="58">
      <x:c r="B58" s="1"/>
      <x:c r="C58" s="5"/>
      <x:c r="D58" s="5"/>
      <x:c r="E58" s="5"/>
      <x:c r="F58" s="5"/>
      <x:c r="G58" s="5"/>
      <x:c r="H58" s="6"/>
      <x:c r="I58" s="1"/>
      <x:c r="J58" s="1"/>
      <x:c r="K58" s="1"/>
    </x:row>
    <x:row r="59">
      <x:c r="B59" s="1"/>
      <x:c r="C59" s="5"/>
      <x:c r="D59" s="5"/>
      <x:c r="E59" s="5"/>
      <x:c r="F59" s="5"/>
      <x:c r="G59" s="5"/>
      <x:c r="H59" s="6"/>
      <x:c r="I59" s="1"/>
      <x:c r="J59" s="1"/>
      <x:c r="K59" s="1"/>
    </x:row>
    <x:row r="60">
      <x:c r="B60" s="1"/>
      <x:c r="C60" s="5"/>
      <x:c r="D60" s="5"/>
      <x:c r="E60" s="5"/>
      <x:c r="F60" s="5"/>
      <x:c r="G60" s="5"/>
      <x:c r="H60" s="6"/>
      <x:c r="I60" s="1"/>
      <x:c r="J60" s="1"/>
      <x:c r="K60" s="1"/>
    </x:row>
    <x:row r="61">
      <x:c r="B61" s="1"/>
      <x:c r="C61" s="5"/>
      <x:c r="D61" s="5"/>
      <x:c r="E61" s="5"/>
      <x:c r="F61" s="5"/>
      <x:c r="G61" s="5"/>
      <x:c r="H61" s="6"/>
      <x:c r="I61" s="1"/>
      <x:c r="J61" s="1"/>
      <x:c r="K61" s="1"/>
    </x:row>
    <x:row r="62">
      <x:c r="B62" s="1"/>
      <x:c r="C62" s="5"/>
      <x:c r="D62" s="5"/>
      <x:c r="E62" s="5"/>
      <x:c r="F62" s="5"/>
      <x:c r="G62" s="5"/>
      <x:c r="H62" s="6"/>
      <x:c r="I62" s="1"/>
      <x:c r="J62" s="1"/>
      <x:c r="K62" s="1"/>
    </x:row>
    <x:row r="63">
      <x:c r="B63" s="1"/>
      <x:c r="C63" s="5"/>
      <x:c r="D63" s="5"/>
      <x:c r="E63" s="5"/>
      <x:c r="F63" s="5"/>
      <x:c r="G63" s="5"/>
      <x:c r="H63" s="6"/>
      <x:c r="I63" s="1"/>
      <x:c r="J63" s="1"/>
      <x:c r="K63" s="1"/>
    </x:row>
    <x:row r="64">
      <x:c r="B64" s="1"/>
      <x:c r="C64" s="5"/>
      <x:c r="D64" s="5"/>
      <x:c r="E64" s="5"/>
      <x:c r="F64" s="5"/>
      <x:c r="G64" s="5"/>
      <x:c r="H64" s="6"/>
      <x:c r="I64" s="1"/>
      <x:c r="J64" s="1"/>
      <x:c r="K64" s="1"/>
    </x:row>
    <x:row r="65">
      <x:c r="B65" s="1"/>
      <x:c r="C65" s="5"/>
      <x:c r="D65" s="5"/>
      <x:c r="E65" s="5"/>
      <x:c r="F65" s="5"/>
      <x:c r="G65" s="5"/>
      <x:c r="H65" s="6"/>
      <x:c r="I65" s="1"/>
      <x:c r="J65" s="1"/>
      <x:c r="K65" s="1"/>
    </x:row>
    <x:row r="66">
      <x:c r="B66" s="1"/>
      <x:c r="C66" s="5"/>
      <x:c r="D66" s="5"/>
      <x:c r="E66" s="5"/>
      <x:c r="F66" s="5"/>
      <x:c r="G66" s="5"/>
      <x:c r="H66" s="6"/>
      <x:c r="I66" s="1"/>
      <x:c r="J66" s="1"/>
      <x:c r="K66" s="1"/>
    </x:row>
    <x:row r="67">
      <x:c r="B67" s="1"/>
      <x:c r="C67" s="5"/>
      <x:c r="D67" s="5"/>
      <x:c r="E67" s="5"/>
      <x:c r="F67" s="5"/>
      <x:c r="G67" s="5"/>
      <x:c r="H67" s="6"/>
      <x:c r="I67" s="1"/>
      <x:c r="J67" s="1"/>
      <x:c r="K67" s="1"/>
    </x:row>
    <x:row r="68">
      <x:c r="B68" s="1"/>
      <x:c r="C68" s="5"/>
      <x:c r="D68" s="5"/>
      <x:c r="E68" s="5"/>
      <x:c r="F68" s="5"/>
      <x:c r="G68" s="5"/>
      <x:c r="H68" s="6"/>
      <x:c r="I68" s="1"/>
      <x:c r="J68" s="1"/>
      <x:c r="K68" s="1"/>
    </x:row>
    <x:row r="69">
      <x:c r="B69" s="1"/>
      <x:c r="C69" s="5"/>
      <x:c r="D69" s="5"/>
      <x:c r="E69" s="5"/>
      <x:c r="F69" s="5"/>
      <x:c r="G69" s="5"/>
      <x:c r="H69" s="6"/>
      <x:c r="I69" s="1"/>
      <x:c r="J69" s="1"/>
      <x:c r="K69" s="1"/>
    </x:row>
    <x:row r="70">
      <x:c r="B70" s="1"/>
      <x:c r="C70" s="5"/>
      <x:c r="D70" s="5"/>
      <x:c r="E70" s="5"/>
      <x:c r="F70" s="5"/>
      <x:c r="G70" s="5"/>
      <x:c r="H70" s="6"/>
      <x:c r="I70" s="1"/>
      <x:c r="J70" s="1"/>
      <x:c r="K70" s="1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"/>
    </x:row>
    <x:row r="73">
      <x:c r="B73" s="1"/>
      <x:c r="C73" s="5"/>
      <x:c r="D73" s="5"/>
      <x:c r="E73" s="5"/>
      <x:c r="F73" s="5"/>
      <x:c r="G73" s="5"/>
      <x:c r="H73" s="6"/>
      <x:c r="I73" s="1"/>
      <x:c r="J73" s="1"/>
      <x:c r="K73" s="1"/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/>
      <x:c r="C76" s="5"/>
      <x:c r="D76" s="5"/>
      <x:c r="E76" s="5"/>
      <x:c r="F76" s="5"/>
      <x:c r="G76" s="5"/>
      <x:c r="H76" s="6"/>
      <x:c r="I76" s="1"/>
      <x:c r="J76" s="1"/>
      <x:c r="K76" s="1"/>
    </x:row>
    <x:row r="77">
      <x:c r="B77" s="1"/>
      <x:c r="C77" s="5"/>
      <x:c r="D77" s="5"/>
      <x:c r="E77" s="5"/>
      <x:c r="F77" s="5"/>
      <x:c r="G77" s="5"/>
      <x:c r="H77" s="6"/>
      <x:c r="I77" s="1"/>
      <x:c r="J77" s="1"/>
      <x:c r="K77" s="1"/>
    </x:row>
    <x:row r="78">
      <x:c r="B78" s="1"/>
      <x:c r="C78" s="5"/>
      <x:c r="D78" s="5"/>
      <x:c r="E78" s="5"/>
      <x:c r="F78" s="5"/>
      <x:c r="G78" s="5"/>
      <x:c r="H78" s="6"/>
      <x:c r="I78" s="1"/>
      <x:c r="J78" s="1"/>
      <x:c r="K78" s="1"/>
    </x:row>
    <x:row r="79">
      <x:c r="B79" s="1"/>
      <x:c r="C79" s="5"/>
      <x:c r="D79" s="5"/>
      <x:c r="E79" s="5"/>
      <x:c r="F79" s="5"/>
      <x:c r="G79" s="5"/>
      <x:c r="H79" s="6"/>
      <x:c r="I79" s="1"/>
      <x:c r="J79" s="1"/>
      <x:c r="K79" s="1"/>
    </x:row>
    <x:row r="80">
      <x:c r="B80" s="1"/>
      <x:c r="C80" s="5"/>
      <x:c r="D80" s="5"/>
      <x:c r="E80" s="5"/>
      <x:c r="F80" s="5"/>
      <x:c r="G80" s="5"/>
      <x:c r="H80" s="6"/>
      <x:c r="I80" s="1"/>
      <x:c r="J80" s="1"/>
      <x:c r="K80" s="1"/>
    </x:row>
    <x:row r="81">
      <x:c r="B81" s="1"/>
      <x:c r="C81" s="5"/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16" customWidth="1"/>
    <x:col min="11" max="11" width="6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77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78</x:v>
      </x:c>
      <x:c r="C10" s="5"/>
      <x:c r="D10" s="5"/>
      <x:c r="E10" s="5"/>
      <x:c r="F10" s="5"/>
      <x:c r="G10" s="5"/>
      <x:c r="H10" s="6"/>
      <x:c r="I10" s="1"/>
      <x:c r="J10" s="1"/>
      <x:c r="K10" s="1"/>
    </x:row>
    <x:row r="11">
      <x:c r="B11" s="1" t="s">
        <x:v>79</x:v>
      </x:c>
      <x:c r="C11" s="5" t="n">
        <x:f>C47</x:f>
        <x:v>937.4</x:v>
      </x:c>
      <x:c r="D11" s="5" t="n">
        <x:f>D47</x:f>
        <x:v>1085.1</x:v>
      </x:c>
      <x:c r="E11" s="5" t="n">
        <x:f>E47</x:f>
        <x:v>3848.5</x:v>
      </x:c>
      <x:c r="F11" s="5" t="n">
        <x:f>F47</x:f>
        <x:v>919.2</x:v>
      </x:c>
      <x:c r="G11" s="5" t="n">
        <x:f>G47</x:f>
        <x:v>930.6</x:v>
      </x:c>
      <x:c r="H11" s="6" t="n">
        <x:f>C28</x:f>
        <x:v>973.2</x:v>
      </x:c>
      <x:c r="I11" s="1"/>
      <x:c r="J11" s="1"/>
      <x:c r="K11" s="1"/>
    </x:row>
    <x:row r="12">
      <x:c r="B12" s="1" t="s">
        <x:v>80</x:v>
      </x:c>
      <x:c r="C12" s="14"/>
      <x:c r="D12" s="14"/>
      <x:c r="E12" s="14"/>
      <x:c r="F12" s="14"/>
      <x:c r="G12" s="14"/>
      <x:c r="H12" s="15" t="n">
        <x:f>H11/C11-1</x:f>
        <x:v>0.038190740345636964</x:v>
      </x:c>
      <x:c r="I12" s="1"/>
      <x:c r="J12" s="1"/>
      <x:c r="K12" s="1"/>
    </x:row>
    <x:row r="13">
      <x:c r="B13" s="1" t="s">
        <x:v>81</x:v>
      </x:c>
      <x:c r="C13" s="5"/>
      <x:c r="D13" s="5"/>
      <x:c r="E13" s="5"/>
      <x:c r="F13" s="5"/>
      <x:c r="G13" s="5"/>
      <x:c r="H13" s="6" t="n">
        <x:f>H11-G11</x:f>
        <x:v>42.60000000000002</x:v>
      </x:c>
      <x:c r="I13" s="1"/>
      <x:c r="J13" s="1"/>
      <x:c r="K13" s="1"/>
    </x:row>
    <x:row r="14">
      <x:c r="B14" s="1"/>
      <x:c r="C14" s="5"/>
      <x:c r="D14" s="5"/>
      <x:c r="E14" s="5"/>
      <x:c r="F14" s="5"/>
      <x:c r="G14" s="5"/>
      <x:c r="H14" s="6"/>
      <x:c r="I14" s="1"/>
      <x:c r="J14" s="1"/>
      <x:c r="K14" s="1"/>
    </x:row>
    <x:row r="15">
      <x:c r="B15" s="1" t="s">
        <x:v>82</x:v>
      </x:c>
      <x:c r="C15" s="11">
        <x:v>0.022</x:v>
      </x:c>
      <x:c r="D15" s="11">
        <x:v>0.01</x:v>
      </x:c>
      <x:c r="E15" s="11">
        <x:v>0.021</x:v>
      </x:c>
      <x:c r="F15" s="11">
        <x:v>-0.004</x:v>
      </x:c>
      <x:c r="G15" s="11">
        <x:v>-0.019</x:v>
      </x:c>
      <x:c r="H15" s="31">
        <x:v>-0.01</x:v>
      </x:c>
      <x:c r="I15" s="1"/>
      <x:c r="J15" s="1"/>
      <x:c r="K15" s="1"/>
    </x:row>
    <x:row r="16">
      <x:c r="B16" s="1" t="s">
        <x:v>83</x:v>
      </x:c>
      <x:c r="C16" s="22"/>
      <x:c r="D16" s="22"/>
      <x:c r="E16" s="22"/>
      <x:c r="F16" s="22"/>
      <x:c r="G16" s="22"/>
      <x:c r="H16" s="38" t="n">
        <x:f>(H15-C15)*10000</x:f>
        <x:v>-320</x:v>
      </x:c>
      <x:c r="I16" s="1"/>
      <x:c r="J16" s="1"/>
      <x:c r="K16" s="1"/>
    </x:row>
    <x:row r="17">
      <x:c r="B17" s="1" t="s">
        <x:v>84</x:v>
      </x:c>
      <x:c r="C17" s="11">
        <x:v>0.004</x:v>
      </x:c>
      <x:c r="D17" s="11">
        <x:v>0.02</x:v>
      </x:c>
      <x:c r="E17" s="11">
        <x:v>0.003</x:v>
      </x:c>
      <x:c r="F17" s="11">
        <x:v>0.022</x:v>
      </x:c>
      <x:c r="G17" s="11">
        <x:v>0.027</x:v>
      </x:c>
      <x:c r="H17" s="31">
        <x:v>0.026</x:v>
      </x:c>
      <x:c r="I17" s="1"/>
      <x:c r="J17" s="1"/>
      <x:c r="K17" s="1"/>
    </x:row>
    <x:row r="18">
      <x:c r="B18" s="1" t="s">
        <x:v>83</x:v>
      </x:c>
      <x:c r="C18" s="22"/>
      <x:c r="D18" s="22"/>
      <x:c r="E18" s="22"/>
      <x:c r="F18" s="22"/>
      <x:c r="G18" s="22"/>
      <x:c r="H18" s="38" t="n">
        <x:f>(H17-C17)*10000</x:f>
        <x:v>220</x:v>
      </x:c>
      <x:c r="I18" s="1"/>
      <x:c r="J18" s="1"/>
      <x:c r="K18" s="1"/>
    </x:row>
    <x:row r="19">
      <x:c r="B19" s="1" t="s">
        <x:v>85</x:v>
      </x:c>
      <x:c r="C19" s="14" t="n">
        <x:f>C15+C17</x:f>
        <x:v>0.026</x:v>
      </x:c>
      <x:c r="D19" s="14" t="n">
        <x:f>D15+D17</x:f>
        <x:v>0.03</x:v>
      </x:c>
      <x:c r="E19" s="14" t="n">
        <x:f>E15+E17</x:f>
        <x:v>0.024</x:v>
      </x:c>
      <x:c r="F19" s="14" t="n">
        <x:f>F15+F17</x:f>
        <x:v>0.018</x:v>
      </x:c>
      <x:c r="G19" s="14" t="n">
        <x:f>G15+G17</x:f>
        <x:v>0.008</x:v>
      </x:c>
      <x:c r="H19" s="15" t="n">
        <x:f>H15+H17</x:f>
        <x:v>0.016</x:v>
      </x:c>
      <x:c r="I19" s="1"/>
      <x:c r="J19" s="1"/>
      <x:c r="K19" s="1"/>
    </x:row>
    <x:row r="20">
      <x:c r="B20" s="1" t="s">
        <x:v>86</x:v>
      </x:c>
      <x:c r="C20" s="11">
        <x:v>0</x:v>
      </x:c>
      <x:c r="D20" s="11">
        <x:v>0</x:v>
      </x:c>
      <x:c r="E20" s="11">
        <x:v>0</x:v>
      </x:c>
      <x:c r="F20" s="11">
        <x:v>0.198</x:v>
      </x:c>
      <x:c r="G20" s="11">
        <x:v>0.196</x:v>
      </x:c>
      <x:c r="H20" s="31">
        <x:v>0.17</x:v>
      </x:c>
      <x:c r="I20" s="1"/>
      <x:c r="J20" s="1"/>
      <x:c r="K20" s="1"/>
    </x:row>
    <x:row r="21">
      <x:c r="B21" s="1" t="s">
        <x:v>87</x:v>
      </x:c>
      <x:c r="C21" s="11">
        <x:v>0.012</x:v>
      </x:c>
      <x:c r="D21" s="11">
        <x:v>0.01</x:v>
      </x:c>
      <x:c r="E21" s="11">
        <x:v>0.002</x:v>
      </x:c>
      <x:c r="F21" s="11">
        <x:v>0.029</x:v>
      </x:c>
      <x:c r="G21" s="11">
        <x:v>0.024</x:v>
      </x:c>
      <x:c r="H21" s="31">
        <x:v>0.013</x:v>
      </x:c>
      <x:c r="I21" s="1"/>
      <x:c r="J21" s="1"/>
      <x:c r="K21" s="1"/>
    </x:row>
    <x:row r="22">
      <x:c r="B22" s="1" t="s">
        <x:v>88</x:v>
      </x:c>
      <x:c r="C22" s="14" t="n">
        <x:f>C32</x:f>
        <x:v>0.038190740345636964</x:v>
      </x:c>
      <x:c r="D22" s="14" t="n">
        <x:f>D32</x:f>
        <x:v>0.03889042484563654</x:v>
      </x:c>
      <x:c r="E22" s="14" t="n">
        <x:f>E32</x:f>
        <x:v>0.02645186436273872</x:v>
      </x:c>
      <x:c r="F22" s="14" t="n">
        <x:f>F32</x:f>
        <x:v>0.24564838990426452</x:v>
      </x:c>
      <x:c r="G22" s="14" t="n">
        <x:f>G32</x:f>
        <x:v>0.22791747259832373</x:v>
      </x:c>
      <x:c r="H22" s="15" t="n">
        <x:f>H32</x:f>
        <x:v>0.20417335999999997</x:v>
      </x:c>
      <x:c r="I22" s="1"/>
      <x:c r="J22" s="1"/>
      <x:c r="K22" s="1"/>
    </x:row>
    <x:row r="23">
      <x:c r="B23" s="1"/>
      <x:c r="C23" s="5"/>
      <x:c r="D23" s="5"/>
      <x:c r="E23" s="5"/>
      <x:c r="F23" s="5"/>
      <x:c r="G23" s="5"/>
      <x:c r="H23" s="6"/>
      <x:c r="I23" s="1"/>
      <x:c r="J23" s="1"/>
      <x:c r="K23" s="1"/>
    </x:row>
    <x:row r="24">
      <x:c r="B24" s="1" t="s">
        <x:v>89</x:v>
      </x:c>
      <x:c r="C24" s="16">
        <x:v>973.2</x:v>
      </x:c>
      <x:c r="D24" s="5" t="n">
        <x:f>E24-D46</x:f>
        <x:v>1127.3000000000002</x:v>
      </x:c>
      <x:c r="E24" s="16">
        <x:v>3950.3</x:v>
      </x:c>
      <x:c r="F24" s="16">
        <x:v>1145</x:v>
      </x:c>
      <x:c r="G24" s="16">
        <x:v>1142.7</x:v>
      </x:c>
      <x:c r="H24" s="6" t="n">
        <x:f>C28</x:f>
        <x:v>973.2</x:v>
      </x:c>
      <x:c r="I24" s="1"/>
      <x:c r="J24" s="1"/>
      <x:c r="K24" s="1"/>
    </x:row>
    <x:row r="25">
      <x:c r="B25" s="1" t="s">
        <x:v>90</x:v>
      </x:c>
      <x:c r="C25" s="5" t="n">
        <x:f>C24</x:f>
        <x:v>973.2</x:v>
      </x:c>
      <x:c r="D25" s="5" t="n">
        <x:f>D24</x:f>
        <x:v>1127.3000000000002</x:v>
      </x:c>
      <x:c r="E25" s="5" t="n">
        <x:f>E24</x:f>
        <x:v>3950.3</x:v>
      </x:c>
      <x:c r="F25" s="5" t="n">
        <x:f>F24</x:f>
        <x:v>1145</x:v>
      </x:c>
      <x:c r="G25" s="5" t="n">
        <x:f>G24</x:f>
        <x:v>1142.7</x:v>
      </x:c>
      <x:c r="H25" s="6" t="n">
        <x:f>H24*(1+H19)</x:f>
        <x:v>988.7712</x:v>
      </x:c>
      <x:c r="I25" s="1"/>
      <x:c r="J25" s="1"/>
      <x:c r="K25" s="1"/>
    </x:row>
    <x:row r="26">
      <x:c r="B26" s="1" t="s">
        <x:v>91</x:v>
      </x:c>
      <x:c r="C26" s="16">
        <x:v>0</x:v>
      </x:c>
      <x:c r="D26" s="16">
        <x:v>0</x:v>
      </x:c>
      <x:c r="E26" s="16">
        <x:v>0</x:v>
      </x:c>
      <x:c r="F26" s="16">
        <x:v>0</x:v>
      </x:c>
      <x:c r="G26" s="16">
        <x:v>0</x:v>
      </x:c>
      <x:c r="H26" s="6" t="n">
        <x:f>H25*H20</x:f>
        <x:v>168.09110400000003</x:v>
      </x:c>
      <x:c r="I26" s="1"/>
      <x:c r="J26" s="1"/>
      <x:c r="K26" s="1"/>
    </x:row>
    <x:row r="27">
      <x:c r="B27" s="1" t="s">
        <x:v>92</x:v>
      </x:c>
      <x:c r="C27" s="16">
        <x:v>0</x:v>
      </x:c>
      <x:c r="D27" s="16">
        <x:v>0</x:v>
      </x:c>
      <x:c r="E27" s="16">
        <x:v>0</x:v>
      </x:c>
      <x:c r="F27" s="16">
        <x:v>0</x:v>
      </x:c>
      <x:c r="G27" s="16">
        <x:v>0</x:v>
      </x:c>
      <x:c r="H27" s="6" t="n">
        <x:f>(H25+H26)*H21</x:f>
        <x:v>15.039209951999998</x:v>
      </x:c>
      <x:c r="I27" s="1"/>
      <x:c r="J27" s="1"/>
      <x:c r="K27" s="1"/>
    </x:row>
    <x:row r="28">
      <x:c r="B28" s="1" t="s">
        <x:v>93</x:v>
      </x:c>
      <x:c r="C28" s="12" t="n">
        <x:f>SUM(C25:C27)</x:f>
        <x:v>973.2</x:v>
      </x:c>
      <x:c r="D28" s="12" t="n">
        <x:f>SUM(D25:D27)</x:f>
        <x:v>1127.3000000000002</x:v>
      </x:c>
      <x:c r="E28" s="12" t="n">
        <x:f>SUM(E25:E27)</x:f>
        <x:v>3950.3</x:v>
      </x:c>
      <x:c r="F28" s="12" t="n">
        <x:f>SUM(F25:F27)</x:f>
        <x:v>1145</x:v>
      </x:c>
      <x:c r="G28" s="12" t="n">
        <x:f>SUM(G25:G27)</x:f>
        <x:v>1142.7</x:v>
      </x:c>
      <x:c r="H28" s="21" t="n">
        <x:f>SUM(H25:H27)</x:f>
        <x:v>1171.901513952</x:v>
      </x:c>
      <x:c r="I28" s="1"/>
      <x:c r="J28" s="1"/>
      <x:c r="K28" s="1"/>
    </x:row>
    <x:row r="29">
      <x:c r="B29" s="1" t="s">
        <x:v>94</x:v>
      </x:c>
      <x:c r="C29" s="14" t="n">
        <x:f>(1+C32)/((1+C30)*(1+C31))-1</x:f>
        <x:v>0.02588017820715116</x:v>
      </x:c>
      <x:c r="D29" s="14" t="n">
        <x:f>(1+D32)/((1+D30)*(1+D31))-1</x:f>
        <x:v>0.02860438103528362</x:v>
      </x:c>
      <x:c r="E29" s="14" t="n">
        <x:f>(1+E32)/((1+E30)*(1+E31))-1</x:f>
        <x:v>0.024403058246246223</x:v>
      </x:c>
      <x:c r="F29" s="14" t="n">
        <x:f>(1+F32)/((1+F30)*(1+F31))-1</x:f>
        <x:v>0.010469660240556955</x:v>
      </x:c>
      <x:c r="G29" s="14" t="n">
        <x:f>(1+G32)/((1+G30)*(1+G31))-1</x:f>
        <x:v>0.0026238769517563654</x:v>
      </x:c>
      <x:c r="H29" s="15" t="n">
        <x:f>(1+H32)/((1+H30)*(1+H31))-1</x:f>
        <x:v>0.016000000000000014</x:v>
      </x:c>
      <x:c r="I29" s="1"/>
      <x:c r="J29" s="1"/>
      <x:c r="K29" s="1"/>
    </x:row>
    <x:row r="30">
      <x:c r="B30" s="1" t="s">
        <x:v>95</x:v>
      </x:c>
      <x:c r="C30" s="14" t="n">
        <x:f>C20</x:f>
        <x:v>0</x:v>
      </x:c>
      <x:c r="D30" s="14" t="n">
        <x:f>D20</x:f>
        <x:v>0</x:v>
      </x:c>
      <x:c r="E30" s="14" t="n">
        <x:f>E20</x:f>
        <x:v>0</x:v>
      </x:c>
      <x:c r="F30" s="14" t="n">
        <x:f>F20</x:f>
        <x:v>0.198</x:v>
      </x:c>
      <x:c r="G30" s="14" t="n">
        <x:f>G20</x:f>
        <x:v>0.196</x:v>
      </x:c>
      <x:c r="H30" s="15" t="n">
        <x:f>H20</x:f>
        <x:v>0.17</x:v>
      </x:c>
      <x:c r="I30" s="1"/>
      <x:c r="J30" s="1"/>
      <x:c r="K30" s="1"/>
    </x:row>
    <x:row r="31">
      <x:c r="B31" s="1" t="s">
        <x:v>96</x:v>
      </x:c>
      <x:c r="C31" s="14" t="n">
        <x:f>C21</x:f>
        <x:v>0.012</x:v>
      </x:c>
      <x:c r="D31" s="14" t="n">
        <x:f>D21</x:f>
        <x:v>0.01</x:v>
      </x:c>
      <x:c r="E31" s="14" t="n">
        <x:f>E21</x:f>
        <x:v>0.002</x:v>
      </x:c>
      <x:c r="F31" s="14" t="n">
        <x:f>F21</x:f>
        <x:v>0.029</x:v>
      </x:c>
      <x:c r="G31" s="14" t="n">
        <x:f>G21</x:f>
        <x:v>0.024</x:v>
      </x:c>
      <x:c r="H31" s="15" t="n">
        <x:f>H21</x:f>
        <x:v>0.013</x:v>
      </x:c>
      <x:c r="I31" s="1"/>
      <x:c r="J31" s="1"/>
      <x:c r="K31" s="1"/>
    </x:row>
    <x:row r="32">
      <x:c r="B32" s="1" t="s">
        <x:v>73</x:v>
      </x:c>
      <x:c r="C32" s="14" t="n">
        <x:f>C28/C47-1</x:f>
        <x:v>0.038190740345636964</x:v>
      </x:c>
      <x:c r="D32" s="14" t="n">
        <x:f>D28/D47-1</x:f>
        <x:v>0.03889042484563654</x:v>
      </x:c>
      <x:c r="E32" s="14" t="n">
        <x:f>E28/E47-1</x:f>
        <x:v>0.02645186436273872</x:v>
      </x:c>
      <x:c r="F32" s="14" t="n">
        <x:f>F28/F47-1</x:f>
        <x:v>0.24564838990426452</x:v>
      </x:c>
      <x:c r="G32" s="14" t="n">
        <x:f>G28/G47-1</x:f>
        <x:v>0.22791747259832373</x:v>
      </x:c>
      <x:c r="H32" s="15" t="n">
        <x:f>H28/H47-1</x:f>
        <x:v>0.20417335999999997</x:v>
      </x:c>
      <x:c r="I32" s="1"/>
      <x:c r="J32" s="1"/>
      <x:c r="K32" s="1"/>
    </x:row>
    <x:row r="33">
      <x:c r="B33" s="1"/>
      <x:c r="C33" s="5"/>
      <x:c r="D33" s="5"/>
      <x:c r="E33" s="5"/>
      <x:c r="F33" s="5"/>
      <x:c r="G33" s="5"/>
      <x:c r="H33" s="6"/>
      <x:c r="I33" s="1"/>
      <x:c r="J33" s="1"/>
      <x:c r="K33" s="1"/>
    </x:row>
    <x:row r="34">
      <x:c r="B34" s="1" t="s">
        <x:v>97</x:v>
      </x:c>
      <x:c r="C34" s="5"/>
      <x:c r="D34" s="5"/>
      <x:c r="E34" s="5"/>
      <x:c r="F34" s="5"/>
      <x:c r="G34" s="5"/>
      <x:c r="H34" s="6"/>
      <x:c r="I34" s="1"/>
      <x:c r="J34" s="1"/>
      <x:c r="K34" s="1"/>
    </x:row>
    <x:row r="35">
      <x:c r="B35" s="1" t="s">
        <x:v>98</x:v>
      </x:c>
      <x:c r="C35" s="24">
        <x:v>193.8</x:v>
      </x:c>
      <x:c r="D35" s="24">
        <x:v>230.8</x:v>
      </x:c>
      <x:c r="E35" s="24">
        <x:v>734.9</x:v>
      </x:c>
      <x:c r="F35" s="24">
        <x:v>179.6</x:v>
      </x:c>
      <x:c r="G35" s="24">
        <x:v>216.9</x:v>
      </x:c>
      <x:c r="H35" s="21" t="n">
        <x:f>H28*H45</x:f>
        <x:v>221.489386136928</x:v>
      </x:c>
      <x:c r="I35" s="1"/>
      <x:c r="J35" s="1"/>
      <x:c r="K35" s="1"/>
    </x:row>
    <x:row r="36">
      <x:c r="B36" s="1" t="s">
        <x:v>99</x:v>
      </x:c>
      <x:c r="C36" s="14" t="n">
        <x:f>C35/C28</x:f>
        <x:v>0.19913686806411837</x:v>
      </x:c>
      <x:c r="D36" s="14" t="n">
        <x:f>D35/D28</x:f>
        <x:v>0.2047369821697862</x:v>
      </x:c>
      <x:c r="E36" s="14" t="n">
        <x:f>E35/E28</x:f>
        <x:v>0.18603650355669188</x:v>
      </x:c>
      <x:c r="F36" s="14" t="n">
        <x:f>F35/F28</x:f>
        <x:v>0.15685589519650656</x:v>
      </x:c>
      <x:c r="G36" s="14" t="n">
        <x:f>G35/G28</x:f>
        <x:v>0.18981359936991335</x:v>
      </x:c>
      <x:c r="H36" s="15" t="n">
        <x:f>H35/H28</x:f>
        <x:v>0.189</x:v>
      </x:c>
      <x:c r="I36" s="1"/>
      <x:c r="J36" s="1"/>
      <x:c r="K36" s="1"/>
    </x:row>
    <x:row r="37">
      <x:c r="B37" s="1" t="s">
        <x:v>100</x:v>
      </x:c>
      <x:c r="C37" s="22"/>
      <x:c r="D37" s="22"/>
      <x:c r="E37" s="22"/>
      <x:c r="F37" s="22"/>
      <x:c r="G37" s="22"/>
      <x:c r="H37" s="38" t="n">
        <x:f>(H36-C36)*10000</x:f>
        <x:v>-101.3686806411837</x:v>
      </x:c>
      <x:c r="I37" s="1"/>
      <x:c r="J37" s="1"/>
      <x:c r="K37" s="1"/>
    </x:row>
    <x:row r="38">
      <x:c r="B38" s="1"/>
      <x:c r="C38" s="5"/>
      <x:c r="D38" s="5"/>
      <x:c r="E38" s="5"/>
      <x:c r="F38" s="5"/>
      <x:c r="G38" s="5"/>
      <x:c r="H38" s="6"/>
      <x:c r="I38" s="1"/>
      <x:c r="J38" s="1"/>
      <x:c r="K38" s="1"/>
    </x:row>
    <x:row r="39">
      <x:c r="B39" s="1" t="s">
        <x:v>101</x:v>
      </x:c>
      <x:c r="C39" s="11">
        <x:v>0.027</x:v>
      </x:c>
      <x:c r="D39" s="14"/>
      <x:c r="E39" s="14"/>
      <x:c r="F39" s="11">
        <x:v>0.304</x:v>
      </x:c>
      <x:c r="G39" s="11">
        <x:v>0.28</x:v>
      </x:c>
      <x:c r="H39" s="31">
        <x:v>0.195</x:v>
      </x:c>
      <x:c r="I39" s="1"/>
      <x:c r="J39" s="1"/>
      <x:c r="K39" s="1"/>
    </x:row>
    <x:row r="40">
      <x:c r="B40" s="1" t="s">
        <x:v>102</x:v>
      </x:c>
      <x:c r="C40" s="11">
        <x:v>0.114</x:v>
      </x:c>
      <x:c r="D40" s="14"/>
      <x:c r="E40" s="14"/>
      <x:c r="F40" s="11">
        <x:v>0.155</x:v>
      </x:c>
      <x:c r="G40" s="11">
        <x:v>0.107</x:v>
      </x:c>
      <x:c r="H40" s="31">
        <x:v>0.07</x:v>
      </x:c>
      <x:c r="I40" s="1"/>
      <x:c r="J40" s="1"/>
      <x:c r="K40" s="18"/>
    </x:row>
    <x:row r="41">
      <x:c r="B41" s="1" t="s">
        <x:v>103</x:v>
      </x:c>
      <x:c r="C41" s="11">
        <x:v>0</x:v>
      </x:c>
      <x:c r="D41" s="14"/>
      <x:c r="E41" s="14"/>
      <x:c r="F41" s="11">
        <x:v>0.062</x:v>
      </x:c>
      <x:c r="G41" s="11">
        <x:v>0.1</x:v>
      </x:c>
      <x:c r="H41" s="31">
        <x:v>0.08</x:v>
      </x:c>
      <x:c r="I41" s="1"/>
      <x:c r="J41" s="1"/>
      <x:c r="K41" s="18"/>
    </x:row>
    <x:row r="42">
      <x:c r="B42" s="1"/>
      <x:c r="C42" s="5"/>
      <x:c r="D42" s="5"/>
      <x:c r="E42" s="5"/>
      <x:c r="F42" s="5"/>
      <x:c r="G42" s="5"/>
      <x:c r="H42" s="6"/>
      <x:c r="I42" s="1"/>
      <x:c r="J42" s="1"/>
      <x:c r="K42" s="18"/>
    </x:row>
    <x:row r="43" ht="31.5">
      <x:c r="B43" s="1" t="s">
        <x:v>104</x:v>
      </x:c>
      <x:c r="C43" s="5"/>
      <x:c r="D43" s="5"/>
      <x:c r="E43" s="5"/>
      <x:c r="F43" s="5"/>
      <x:c r="G43" s="5"/>
      <x:c r="H43" s="6"/>
      <x:c r="I43" s="1"/>
      <x:c r="J43" s="1"/>
      <x:c r="K43" s="18" t="s">
        <x:v>105</x:v>
      </x:c>
    </x:row>
    <x:row r="44" ht="31.5">
      <x:c r="B44" s="1" t="s">
        <x:v>106</x:v>
      </x:c>
      <x:c r="C44" s="5"/>
      <x:c r="D44" s="5"/>
      <x:c r="E44" s="5"/>
      <x:c r="F44" s="5"/>
      <x:c r="G44" s="5"/>
      <x:c r="H44" s="6"/>
      <x:c r="I44" s="1"/>
      <x:c r="J44" s="1"/>
      <x:c r="K44" s="18" t="s">
        <x:v>107</x:v>
      </x:c>
    </x:row>
    <x:row r="45" ht="31.5">
      <x:c r="B45" s="1" t="s">
        <x:v>108</x:v>
      </x:c>
      <x:c r="C45" s="14"/>
      <x:c r="D45" s="14"/>
      <x:c r="E45" s="14"/>
      <x:c r="F45" s="14"/>
      <x:c r="G45" s="14"/>
      <x:c r="H45" s="31">
        <x:v>0.189</x:v>
      </x:c>
      <x:c r="I45" s="1"/>
      <x:c r="J45" s="1"/>
      <x:c r="K45" s="18"/>
    </x:row>
    <x:row r="46">
      <x:c r="B46" s="1" t="s">
        <x:v>109</x:v>
      </x:c>
      <x:c r="C46" s="5"/>
      <x:c r="D46" s="16">
        <x:v>2823</x:v>
      </x:c>
      <x:c r="E46" s="5"/>
      <x:c r="F46" s="5"/>
      <x:c r="G46" s="5"/>
      <x:c r="H46" s="6"/>
      <x:c r="I46" s="1"/>
      <x:c r="J46" s="1"/>
      <x:c r="K46" s="18"/>
    </x:row>
    <x:row r="47">
      <x:c r="B47" s="1" t="s">
        <x:v>110</x:v>
      </x:c>
      <x:c r="C47" s="16">
        <x:v>937.4</x:v>
      </x:c>
      <x:c r="D47" s="5" t="n">
        <x:f>E47-D48</x:f>
        <x:v>1085.1</x:v>
      </x:c>
      <x:c r="E47" s="16">
        <x:v>3848.5</x:v>
      </x:c>
      <x:c r="F47" s="16">
        <x:v>919.2</x:v>
      </x:c>
      <x:c r="G47" s="16">
        <x:v>930.6</x:v>
      </x:c>
      <x:c r="H47" s="6" t="n">
        <x:f>C28</x:f>
        <x:v>973.2</x:v>
      </x:c>
      <x:c r="I47" s="1"/>
      <x:c r="J47" s="1"/>
      <x:c r="K47" s="18"/>
    </x:row>
    <x:row r="48">
      <x:c r="B48" s="1" t="s">
        <x:v>111</x:v>
      </x:c>
      <x:c r="C48" s="5"/>
      <x:c r="D48" s="16">
        <x:v>2763.4</x:v>
      </x:c>
      <x:c r="E48" s="5"/>
      <x:c r="F48" s="5"/>
      <x:c r="G48" s="5"/>
      <x:c r="H48" s="6"/>
      <x:c r="I48" s="1"/>
      <x:c r="J48" s="1"/>
      <x:c r="K48" s="18"/>
    </x:row>
    <x:row r="49">
      <x:c r="B49" s="1" t="s">
        <x:v>112</x:v>
      </x:c>
      <x:c r="C49" s="5"/>
      <x:c r="D49" s="5"/>
      <x:c r="E49" s="5"/>
      <x:c r="F49" s="5"/>
      <x:c r="G49" s="5"/>
      <x:c r="H49" s="6"/>
      <x:c r="I49" s="1"/>
      <x:c r="J49" s="1"/>
      <x:c r="K49" s="18"/>
    </x:row>
    <x:row r="50">
      <x:c r="B50" s="1" t="s">
        <x:v>113</x:v>
      </x:c>
      <x:c r="C50" s="5"/>
      <x:c r="D50" s="5"/>
      <x:c r="E50" s="16">
        <x:v>1707.6</x:v>
      </x:c>
      <x:c r="F50" s="5"/>
      <x:c r="G50" s="5"/>
      <x:c r="H50" s="6" t="n">
        <x:f>H28*E50/E54</x:f>
        <x:v>506.57900038590356</x:v>
      </x:c>
      <x:c r="I50" s="1"/>
      <x:c r="J50" s="1"/>
      <x:c r="K50" s="18"/>
    </x:row>
    <x:row r="51">
      <x:c r="B51" s="1" t="s">
        <x:v>114</x:v>
      </x:c>
      <x:c r="C51" s="5"/>
      <x:c r="D51" s="5"/>
      <x:c r="E51" s="16">
        <x:v>439.1</x:v>
      </x:c>
      <x:c r="F51" s="5"/>
      <x:c r="G51" s="5"/>
      <x:c r="H51" s="6" t="n">
        <x:f>H28*E51/E54</x:f>
        <x:v>130.26401913179333</x:v>
      </x:c>
      <x:c r="I51" s="1"/>
      <x:c r="J51" s="1"/>
      <x:c r="K51" s="18"/>
    </x:row>
    <x:row r="52">
      <x:c r="B52" s="1" t="s">
        <x:v>115</x:v>
      </x:c>
      <x:c r="C52" s="5"/>
      <x:c r="D52" s="5"/>
      <x:c r="E52" s="16">
        <x:v>950.9</x:v>
      </x:c>
      <x:c r="F52" s="5"/>
      <x:c r="G52" s="5"/>
      <x:c r="H52" s="6" t="n">
        <x:f>H28*E52/E54</x:f>
        <x:v>282.0953217773224</x:v>
      </x:c>
      <x:c r="I52" s="1"/>
      <x:c r="J52" s="1"/>
      <x:c r="K52" s="18"/>
    </x:row>
    <x:row r="53">
      <x:c r="B53" s="1" t="s">
        <x:v>116</x:v>
      </x:c>
      <x:c r="C53" s="5"/>
      <x:c r="D53" s="5"/>
      <x:c r="E53" s="16">
        <x:v>852.7</x:v>
      </x:c>
      <x:c r="F53" s="5"/>
      <x:c r="G53" s="5"/>
      <x:c r="H53" s="6" t="n">
        <x:f>H28*E53/E54</x:f>
        <x:v>252.9631726569806</x:v>
      </x:c>
      <x:c r="I53" s="1"/>
      <x:c r="J53" s="1"/>
      <x:c r="K53" s="18"/>
    </x:row>
    <x:row r="54">
      <x:c r="B54" s="1" t="s">
        <x:v>117</x:v>
      </x:c>
      <x:c r="C54" s="12"/>
      <x:c r="D54" s="12"/>
      <x:c r="E54" s="12" t="n">
        <x:f>SUM(E50:E53)</x:f>
        <x:v>3950.3</x:v>
      </x:c>
      <x:c r="F54" s="12"/>
      <x:c r="G54" s="12"/>
      <x:c r="H54" s="21" t="n">
        <x:f>SUM(H50:H53)</x:f>
        <x:v>1171.901513952</x:v>
      </x:c>
      <x:c r="I54" s="1"/>
      <x:c r="J54" s="1"/>
      <x:c r="K54" s="18"/>
    </x:row>
    <x:row r="55">
      <x:c r="B55" s="1"/>
      <x:c r="C55" s="14"/>
      <x:c r="D55" s="14"/>
      <x:c r="E55" s="14" t="n">
        <x:f>E50/E54</x:f>
        <x:v>0.43227096676201804</x:v>
      </x:c>
      <x:c r="F55" s="14"/>
      <x:c r="G55" s="14"/>
      <x:c r="H55" s="15" t="n">
        <x:f>H50/H54</x:f>
        <x:v>0.432270966762018</x:v>
      </x:c>
      <x:c r="I55" s="1"/>
      <x:c r="J55" s="1"/>
      <x:c r="K55" s="18"/>
    </x:row>
    <x:row r="56">
      <x:c r="B56" s="1"/>
      <x:c r="C56" s="14"/>
      <x:c r="D56" s="14"/>
      <x:c r="E56" s="14" t="n">
        <x:f>E51/E54</x:f>
        <x:v>0.11115611472546388</x:v>
      </x:c>
      <x:c r="F56" s="14"/>
      <x:c r="G56" s="14"/>
      <x:c r="H56" s="15" t="n">
        <x:f>H51/H54</x:f>
        <x:v>0.1111561147254639</x:v>
      </x:c>
      <x:c r="I56" s="1"/>
      <x:c r="J56" s="1"/>
      <x:c r="K56" s="18"/>
    </x:row>
    <x:row r="57">
      <x:c r="B57" s="1"/>
      <x:c r="C57" s="14"/>
      <x:c r="D57" s="14"/>
      <x:c r="E57" s="14" t="n">
        <x:f>E52/E54</x:f>
        <x:v>0.2407158949953168</x:v>
      </x:c>
      <x:c r="F57" s="14"/>
      <x:c r="G57" s="14"/>
      <x:c r="H57" s="15" t="n">
        <x:f>H52/H54</x:f>
        <x:v>0.2407158949953168</x:v>
      </x:c>
      <x:c r="I57" s="1"/>
      <x:c r="J57" s="1"/>
      <x:c r="K57" s="18"/>
    </x:row>
    <x:row r="58">
      <x:c r="B58" s="1" t="s">
        <x:v>118</x:v>
      </x:c>
      <x:c r="C58" s="12"/>
      <x:c r="D58" s="12"/>
      <x:c r="E58" s="12" t="n">
        <x:f>E54-E28</x:f>
        <x:v>0</x:v>
      </x:c>
      <x:c r="F58" s="12"/>
      <x:c r="G58" s="12"/>
      <x:c r="H58" s="21" t="n">
        <x:f>H54-H28</x:f>
        <x:v>0</x:v>
      </x:c>
      <x:c r="I58" s="1"/>
      <x:c r="J58" s="1"/>
      <x:c r="K58" s="18"/>
    </x:row>
    <x:row r="59">
      <x:c r="B59" s="1" t="s">
        <x:v>119</x:v>
      </x:c>
      <x:c r="C59" s="5"/>
      <x:c r="D59" s="5"/>
      <x:c r="E59" s="5"/>
      <x:c r="F59" s="5"/>
      <x:c r="G59" s="5"/>
      <x:c r="H59" s="6" t="n">
        <x:f>(H15-C15)*10000</x:f>
        <x:v>-320</x:v>
      </x:c>
      <x:c r="I59" s="1"/>
      <x:c r="J59" s="1"/>
      <x:c r="K59" s="18"/>
    </x:row>
    <x:row r="60">
      <x:c r="B60" s="1" t="s">
        <x:v>120</x:v>
      </x:c>
      <x:c r="C60" s="5"/>
      <x:c r="D60" s="5" t="n">
        <x:f>(D15-C15)*10000</x:f>
        <x:v>-119.99999999999999</x:v>
      </x:c>
      <x:c r="E60" s="5"/>
      <x:c r="F60" s="5" t="n">
        <x:f>(F15-D15)*10000</x:f>
        <x:v>-140</x:v>
      </x:c>
      <x:c r="G60" s="5" t="n">
        <x:f>(G15-F15)*10000</x:f>
        <x:v>-150</x:v>
      </x:c>
      <x:c r="H60" s="6" t="n">
        <x:f>(H15-G15)*10000</x:f>
        <x:v>90</x:v>
      </x:c>
      <x:c r="I60" s="1"/>
      <x:c r="J60" s="1"/>
      <x:c r="K60" s="18"/>
    </x:row>
    <x:row r="61">
      <x:c r="B61" s="1" t="s">
        <x:v>121</x:v>
      </x:c>
      <x:c r="C61" s="5"/>
      <x:c r="D61" s="5"/>
      <x:c r="E61" s="5"/>
      <x:c r="F61" s="5"/>
      <x:c r="G61" s="5"/>
      <x:c r="H61" s="6" t="n">
        <x:f>(H17-C17)*10000</x:f>
        <x:v>220</x:v>
      </x:c>
      <x:c r="I61" s="1"/>
      <x:c r="J61" s="1"/>
      <x:c r="K61" s="18"/>
    </x:row>
    <x:row r="62">
      <x:c r="B62" s="1" t="s">
        <x:v>122</x:v>
      </x:c>
      <x:c r="C62" s="5"/>
      <x:c r="D62" s="5" t="n">
        <x:f>(D17-C17)*10000</x:f>
        <x:v>160</x:v>
      </x:c>
      <x:c r="E62" s="5"/>
      <x:c r="F62" s="5" t="n">
        <x:f>(F17-D17)*10000</x:f>
        <x:v>19.999999999999982</x:v>
      </x:c>
      <x:c r="G62" s="5" t="n">
        <x:f>(G17-F17)*10000</x:f>
        <x:v>50.00000000000001</x:v>
      </x:c>
      <x:c r="H62" s="6" t="n">
        <x:f>(H17-G17)*10000</x:f>
        <x:v>-10.000000000000009</x:v>
      </x:c>
      <x:c r="I62" s="1"/>
      <x:c r="J62" s="1"/>
      <x:c r="K62" s="18"/>
    </x:row>
    <x:row r="63">
      <x:c r="B63" s="1" t="s">
        <x:v>123</x:v>
      </x:c>
      <x:c r="C63" s="5"/>
      <x:c r="D63" s="5"/>
      <x:c r="E63" s="5"/>
      <x:c r="F63" s="5"/>
      <x:c r="G63" s="5"/>
      <x:c r="H63" s="6" t="n">
        <x:f>(H20-C20)*10000</x:f>
        <x:v>1700.0000000000002</x:v>
      </x:c>
      <x:c r="I63" s="1"/>
      <x:c r="J63" s="1"/>
      <x:c r="K63" s="18"/>
    </x:row>
    <x:row r="64">
      <x:c r="B64" s="1" t="s">
        <x:v>124</x:v>
      </x:c>
      <x:c r="C64" s="5"/>
      <x:c r="D64" s="5" t="n">
        <x:f>(D20-C20)*10000</x:f>
        <x:v>0</x:v>
      </x:c>
      <x:c r="E64" s="5"/>
      <x:c r="F64" s="5" t="n">
        <x:f>(F20-D20)*10000</x:f>
        <x:v>1980</x:v>
      </x:c>
      <x:c r="G64" s="5" t="n">
        <x:f>(G20-F20)*10000</x:f>
        <x:v>-20.000000000000018</x:v>
      </x:c>
      <x:c r="H64" s="6" t="n">
        <x:f>(H20-G20)*10000</x:f>
        <x:v>-259.99999999999994</x:v>
      </x:c>
      <x:c r="I64" s="1"/>
      <x:c r="J64" s="1"/>
      <x:c r="K64" s="18"/>
    </x:row>
    <x:row r="65">
      <x:c r="B65" s="1" t="s">
        <x:v>125</x:v>
      </x:c>
      <x:c r="C65" s="5"/>
      <x:c r="D65" s="5"/>
      <x:c r="E65" s="5"/>
      <x:c r="F65" s="5"/>
      <x:c r="G65" s="5"/>
      <x:c r="H65" s="6" t="n">
        <x:f>(H21-C21)*10000</x:f>
        <x:v>9.999999999999991</x:v>
      </x:c>
      <x:c r="I65" s="1"/>
      <x:c r="J65" s="1"/>
      <x:c r="K65" s="18"/>
    </x:row>
    <x:row r="66">
      <x:c r="B66" s="1" t="s">
        <x:v>126</x:v>
      </x:c>
      <x:c r="C66" s="5"/>
      <x:c r="D66" s="5" t="n">
        <x:f>(D21-C21)*10000</x:f>
        <x:v>-20</x:v>
      </x:c>
      <x:c r="E66" s="5"/>
      <x:c r="F66" s="5" t="n">
        <x:f>(F21-D21)*10000</x:f>
        <x:v>190.00000000000003</x:v>
      </x:c>
      <x:c r="G66" s="5" t="n">
        <x:f>(G21-F21)*10000</x:f>
        <x:v>-50.00000000000001</x:v>
      </x:c>
      <x:c r="H66" s="6" t="n">
        <x:f>(H21-G21)*10000</x:f>
        <x:v>-110.00000000000001</x:v>
      </x:c>
      <x:c r="I66" s="1"/>
      <x:c r="J66" s="1"/>
      <x:c r="K66" s="18"/>
    </x:row>
    <x:row r="67">
      <x:c r="B67" s="1" t="s">
        <x:v>127</x:v>
      </x:c>
      <x:c r="C67" s="5"/>
      <x:c r="D67" s="5" t="n">
        <x:f>D28-C28</x:f>
        <x:v>154.10000000000014</x:v>
      </x:c>
      <x:c r="E67" s="5"/>
      <x:c r="F67" s="5" t="n">
        <x:f>F28-D28</x:f>
        <x:v>17.699999999999818</x:v>
      </x:c>
      <x:c r="G67" s="5" t="n">
        <x:f>G28-F28</x:f>
        <x:v>-2.2999999999999545</x:v>
      </x:c>
      <x:c r="H67" s="6" t="n">
        <x:f>H28-G28</x:f>
        <x:v>29.201513951999914</x:v>
      </x:c>
      <x:c r="I67" s="1"/>
      <x:c r="J67" s="1"/>
      <x:c r="K67" s="18"/>
    </x:row>
    <x:row r="68">
      <x:c r="B68" s="1" t="s">
        <x:v>128</x:v>
      </x:c>
      <x:c r="C68" s="5"/>
      <x:c r="D68" s="5" t="n">
        <x:f>D35-C35</x:f>
        <x:v>37</x:v>
      </x:c>
      <x:c r="E68" s="5"/>
      <x:c r="F68" s="5" t="n">
        <x:f>F35-D35</x:f>
        <x:v>-51.20000000000002</x:v>
      </x:c>
      <x:c r="G68" s="5" t="n">
        <x:f>G35-F35</x:f>
        <x:v>37.30000000000001</x:v>
      </x:c>
      <x:c r="H68" s="6" t="n">
        <x:f>H35-G35</x:f>
        <x:v>4.589386136927999</x:v>
      </x:c>
      <x:c r="I68" s="1"/>
      <x:c r="J68" s="1"/>
      <x:c r="K68" s="18"/>
    </x:row>
    <x:row r="69">
      <x:c r="B69" s="1" t="s">
        <x:v>129</x:v>
      </x:c>
      <x:c r="C69" s="14"/>
      <x:c r="D69" s="14"/>
      <x:c r="E69" s="14"/>
      <x:c r="F69" s="14"/>
      <x:c r="G69" s="14"/>
      <x:c r="H69" s="15" t="n">
        <x:f>H35/C35-1</x:f>
        <x:v>0.1428760894578327</x:v>
      </x:c>
      <x:c r="I69" s="1"/>
      <x:c r="J69" s="1"/>
      <x:c r="K69" s="18"/>
    </x:row>
    <x:row r="70">
      <x:c r="B70" s="1" t="s">
        <x:v>130</x:v>
      </x:c>
      <x:c r="C70" s="5"/>
      <x:c r="D70" s="5"/>
      <x:c r="E70" s="5"/>
      <x:c r="F70" s="5"/>
      <x:c r="G70" s="5"/>
      <x:c r="H70" s="6" t="n">
        <x:f>(H36-G36)*10000</x:f>
        <x:v>-8.135993699133481</x:v>
      </x:c>
      <x:c r="I70" s="1"/>
      <x:c r="J70" s="1"/>
      <x:c r="K70" s="18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8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8"/>
    </x:row>
    <x:row r="73">
      <x:c r="B73" s="8" t="s">
        <x:v>131</x:v>
      </x:c>
      <x:c r="C73" s="23"/>
      <x:c r="D73" s="23"/>
      <x:c r="E73" s="23"/>
      <x:c r="F73" s="23"/>
      <x:c r="G73" s="23"/>
      <x:c r="H73" s="48"/>
      <x:c r="I73" s="1"/>
      <x:c r="J73" s="1"/>
      <x:c r="K73" s="18"/>
    </x:row>
    <x:row r="74">
      <x:c r="B74" s="1" t="s">
        <x:v>132</x:v>
      </x:c>
      <x:c r="C74" s="14" t="n">
        <x:f>C15</x:f>
        <x:v>0.022</x:v>
      </x:c>
      <x:c r="D74" s="14" t="n">
        <x:f>D15</x:f>
        <x:v>0.01</x:v>
      </x:c>
      <x:c r="E74" s="14" t="n">
        <x:f>E15</x:f>
        <x:v>0.021</x:v>
      </x:c>
      <x:c r="F74" s="14" t="n">
        <x:f>F15</x:f>
        <x:v>-0.004</x:v>
      </x:c>
      <x:c r="G74" s="14" t="n">
        <x:f>G15</x:f>
        <x:v>-0.019</x:v>
      </x:c>
      <x:c r="H74" s="15" t="n">
        <x:f>H15</x:f>
        <x:v>-0.01</x:v>
      </x:c>
      <x:c r="I74" s="1"/>
      <x:c r="J74" s="1"/>
      <x:c r="K74" s="18"/>
    </x:row>
    <x:row r="75" ht="31.5">
      <x:c r="B75" s="1" t="s">
        <x:v>133</x:v>
      </x:c>
      <x:c r="C75" s="5"/>
      <x:c r="D75" s="5"/>
      <x:c r="E75" s="5"/>
      <x:c r="F75" s="5"/>
      <x:c r="G75" s="5"/>
      <x:c r="H75" s="6" t="n">
        <x:f>(H74-C74)*10000</x:f>
        <x:v>-320</x:v>
      </x:c>
      <x:c r="I75" s="1"/>
      <x:c r="J75" s="1"/>
      <x:c r="K75" s="18" t="s">
        <x:v>134</x:v>
      </x:c>
    </x:row>
    <x:row r="76">
      <x:c r="B76" s="1" t="s">
        <x:v>135</x:v>
      </x:c>
      <x:c r="C76" s="5"/>
      <x:c r="D76" s="5" t="n">
        <x:f>(D74-C74)*10000</x:f>
        <x:v>-119.99999999999999</x:v>
      </x:c>
      <x:c r="E76" s="5"/>
      <x:c r="F76" s="5" t="n">
        <x:f>(F74-D74)*10000</x:f>
        <x:v>-140</x:v>
      </x:c>
      <x:c r="G76" s="5" t="n">
        <x:f>(G74-F74)*10000</x:f>
        <x:v>-150</x:v>
      </x:c>
      <x:c r="H76" s="6" t="n">
        <x:f>(H74-G74)*10000</x:f>
        <x:v>90</x:v>
      </x:c>
      <x:c r="I76" s="1"/>
      <x:c r="J76" s="1"/>
      <x:c r="K76" s="18"/>
    </x:row>
    <x:row r="77">
      <x:c r="B77" s="1" t="s">
        <x:v>136</x:v>
      </x:c>
      <x:c r="C77" s="14" t="n">
        <x:f>C17</x:f>
        <x:v>0.004</x:v>
      </x:c>
      <x:c r="D77" s="14" t="n">
        <x:f>D17</x:f>
        <x:v>0.02</x:v>
      </x:c>
      <x:c r="E77" s="14" t="n">
        <x:f>E17</x:f>
        <x:v>0.003</x:v>
      </x:c>
      <x:c r="F77" s="14" t="n">
        <x:f>F17</x:f>
        <x:v>0.022</x:v>
      </x:c>
      <x:c r="G77" s="14" t="n">
        <x:f>G17</x:f>
        <x:v>0.027</x:v>
      </x:c>
      <x:c r="H77" s="15" t="n">
        <x:f>H17</x:f>
        <x:v>0.026</x:v>
      </x:c>
      <x:c r="I77" s="1"/>
      <x:c r="J77" s="1"/>
      <x:c r="K77" s="18"/>
    </x:row>
    <x:row r="78">
      <x:c r="B78" s="1" t="s">
        <x:v>133</x:v>
      </x:c>
      <x:c r="C78" s="5"/>
      <x:c r="D78" s="5"/>
      <x:c r="E78" s="5"/>
      <x:c r="F78" s="5"/>
      <x:c r="G78" s="5"/>
      <x:c r="H78" s="6" t="n">
        <x:f>(H77-C77)*10000</x:f>
        <x:v>220</x:v>
      </x:c>
      <x:c r="I78" s="1"/>
      <x:c r="J78" s="1"/>
      <x:c r="K78" s="18"/>
    </x:row>
    <x:row r="79">
      <x:c r="B79" s="1" t="s">
        <x:v>135</x:v>
      </x:c>
      <x:c r="C79" s="5"/>
      <x:c r="D79" s="5" t="n">
        <x:f>(D77-C77)*10000</x:f>
        <x:v>160</x:v>
      </x:c>
      <x:c r="E79" s="5"/>
      <x:c r="F79" s="5" t="n">
        <x:f>(F77-D77)*10000</x:f>
        <x:v>19.999999999999982</x:v>
      </x:c>
      <x:c r="G79" s="5" t="n">
        <x:f>(G77-F77)*10000</x:f>
        <x:v>50.00000000000001</x:v>
      </x:c>
      <x:c r="H79" s="6" t="n">
        <x:f>(H77-G77)*10000</x:f>
        <x:v>-10.000000000000009</x:v>
      </x:c>
      <x:c r="I79" s="1"/>
      <x:c r="J79" s="1"/>
      <x:c r="K79" s="18"/>
    </x:row>
    <x:row r="80">
      <x:c r="B80" s="1" t="s">
        <x:v>137</x:v>
      </x:c>
      <x:c r="C80" s="14" t="n">
        <x:f>C20</x:f>
        <x:v>0</x:v>
      </x:c>
      <x:c r="D80" s="14" t="n">
        <x:f>D20</x:f>
        <x:v>0</x:v>
      </x:c>
      <x:c r="E80" s="14" t="n">
        <x:f>E20</x:f>
        <x:v>0</x:v>
      </x:c>
      <x:c r="F80" s="14" t="n">
        <x:f>F20</x:f>
        <x:v>0.198</x:v>
      </x:c>
      <x:c r="G80" s="14" t="n">
        <x:f>G20</x:f>
        <x:v>0.196</x:v>
      </x:c>
      <x:c r="H80" s="15" t="n">
        <x:f>H20</x:f>
        <x:v>0.17</x:v>
      </x:c>
      <x:c r="I80" s="1"/>
      <x:c r="J80" s="1"/>
      <x:c r="K80" s="18"/>
    </x:row>
    <x:row r="81">
      <x:c r="B81" s="1" t="s">
        <x:v>133</x:v>
      </x:c>
      <x:c r="C81" s="5"/>
      <x:c r="D81" s="5"/>
      <x:c r="E81" s="5"/>
      <x:c r="F81" s="5"/>
      <x:c r="G81" s="5"/>
      <x:c r="H81" s="6" t="n">
        <x:f>(H80-C80)*10000</x:f>
        <x:v>1700.0000000000002</x:v>
      </x:c>
      <x:c r="I81" s="1"/>
      <x:c r="J81" s="1"/>
      <x:c r="K81" s="18"/>
    </x:row>
    <x:row r="82">
      <x:c r="B82" s="1" t="s">
        <x:v>135</x:v>
      </x:c>
      <x:c r="C82" s="5"/>
      <x:c r="D82" s="5" t="n">
        <x:f>(D80-C80)*10000</x:f>
        <x:v>0</x:v>
      </x:c>
      <x:c r="E82" s="5"/>
      <x:c r="F82" s="5" t="n">
        <x:f>(F80-D80)*10000</x:f>
        <x:v>1980</x:v>
      </x:c>
      <x:c r="G82" s="5" t="n">
        <x:f>(G80-F80)*10000</x:f>
        <x:v>-20.000000000000018</x:v>
      </x:c>
      <x:c r="H82" s="6" t="n">
        <x:f>(H80-G80)*10000</x:f>
        <x:v>-259.99999999999994</x:v>
      </x:c>
      <x:c r="I82" s="1"/>
      <x:c r="J82" s="1"/>
      <x:c r="K82" s="18"/>
    </x:row>
    <x:row r="83">
      <x:c r="B83" s="1" t="s">
        <x:v>138</x:v>
      </x:c>
      <x:c r="C83" s="14" t="n">
        <x:f>C21</x:f>
        <x:v>0.012</x:v>
      </x:c>
      <x:c r="D83" s="14" t="n">
        <x:f>D21</x:f>
        <x:v>0.01</x:v>
      </x:c>
      <x:c r="E83" s="14" t="n">
        <x:f>E21</x:f>
        <x:v>0.002</x:v>
      </x:c>
      <x:c r="F83" s="14" t="n">
        <x:f>F21</x:f>
        <x:v>0.029</x:v>
      </x:c>
      <x:c r="G83" s="14" t="n">
        <x:f>G21</x:f>
        <x:v>0.024</x:v>
      </x:c>
      <x:c r="H83" s="15" t="n">
        <x:f>H21</x:f>
        <x:v>0.013</x:v>
      </x:c>
      <x:c r="I83" s="1"/>
      <x:c r="J83" s="1"/>
      <x:c r="K83" s="18"/>
    </x:row>
    <x:row r="84">
      <x:c r="B84" s="1" t="s">
        <x:v>133</x:v>
      </x:c>
      <x:c r="C84" s="5"/>
      <x:c r="D84" s="5"/>
      <x:c r="E84" s="5"/>
      <x:c r="F84" s="5"/>
      <x:c r="G84" s="5"/>
      <x:c r="H84" s="6" t="n">
        <x:f>(H83-C83)*10000</x:f>
        <x:v>9.999999999999991</x:v>
      </x:c>
      <x:c r="I84" s="1"/>
      <x:c r="J84" s="1"/>
      <x:c r="K84" s="18"/>
    </x:row>
    <x:row r="85">
      <x:c r="B85" s="1" t="s">
        <x:v>135</x:v>
      </x:c>
      <x:c r="C85" s="5"/>
      <x:c r="D85" s="5" t="n">
        <x:f>(D83-C83)*10000</x:f>
        <x:v>-20</x:v>
      </x:c>
      <x:c r="E85" s="5"/>
      <x:c r="F85" s="5" t="n">
        <x:f>(F83-D83)*10000</x:f>
        <x:v>190.00000000000003</x:v>
      </x:c>
      <x:c r="G85" s="5" t="n">
        <x:f>(G83-F83)*10000</x:f>
        <x:v>-50.00000000000001</x:v>
      </x:c>
      <x:c r="H85" s="6" t="n">
        <x:f>(H83-G83)*10000</x:f>
        <x:v>-110.00000000000001</x:v>
      </x:c>
      <x:c r="I85" s="1"/>
      <x:c r="J85" s="1"/>
      <x:c r="K85" s="18"/>
    </x:row>
    <x:row r="86">
      <x:c r="B86" s="1" t="s">
        <x:v>139</x:v>
      </x:c>
      <x:c r="C86" s="14" t="n">
        <x:f>C29</x:f>
        <x:v>0.02588017820715116</x:v>
      </x:c>
      <x:c r="D86" s="14" t="n">
        <x:f>D29</x:f>
        <x:v>0.02860438103528362</x:v>
      </x:c>
      <x:c r="E86" s="14" t="n">
        <x:f>E29</x:f>
        <x:v>0.024403058246246223</x:v>
      </x:c>
      <x:c r="F86" s="14" t="n">
        <x:f>F29</x:f>
        <x:v>0.010469660240556955</x:v>
      </x:c>
      <x:c r="G86" s="14" t="n">
        <x:f>G29</x:f>
        <x:v>0.0026238769517563654</x:v>
      </x:c>
      <x:c r="H86" s="15" t="n">
        <x:f>H29</x:f>
        <x:v>0.016000000000000014</x:v>
      </x:c>
      <x:c r="I86" s="1"/>
      <x:c r="J86" s="1"/>
      <x:c r="K86" s="18"/>
    </x:row>
    <x:row r="87">
      <x:c r="B87" s="1" t="s">
        <x:v>140</x:v>
      </x:c>
      <x:c r="C87" s="5"/>
      <x:c r="D87" s="5"/>
      <x:c r="E87" s="5"/>
      <x:c r="F87" s="5"/>
      <x:c r="G87" s="5"/>
      <x:c r="H87" s="6" t="n">
        <x:f>(H86-C86)*10000</x:f>
        <x:v>-98.80178207151147</x:v>
      </x:c>
      <x:c r="I87" s="1"/>
      <x:c r="J87" s="1"/>
      <x:c r="K87" s="18"/>
    </x:row>
    <x:row r="88">
      <x:c r="B88" s="1" t="s">
        <x:v>141</x:v>
      </x:c>
      <x:c r="C88" s="5"/>
      <x:c r="D88" s="5" t="n">
        <x:f>(D86-C86)*10000</x:f>
        <x:v>27.242028281324604</x:v>
      </x:c>
      <x:c r="E88" s="5"/>
      <x:c r="F88" s="5" t="n">
        <x:f>(F86-D86)*10000</x:f>
        <x:v>-181.34720794726667</x:v>
      </x:c>
      <x:c r="G88" s="5" t="n">
        <x:f>(G86-F86)*10000</x:f>
        <x:v>-78.4578328880059</x:v>
      </x:c>
      <x:c r="H88" s="6" t="n">
        <x:f>(H86-G86)*10000</x:f>
        <x:v>133.76123048243647</x:v>
      </x:c>
      <x:c r="I88" s="1"/>
      <x:c r="J88" s="1"/>
      <x:c r="K88" s="18"/>
    </x:row>
    <x:row r="89">
      <x:c r="B89" s="1" t="s">
        <x:v>93</x:v>
      </x:c>
      <x:c r="C89" s="12" t="n">
        <x:f>C28</x:f>
        <x:v>973.2</x:v>
      </x:c>
      <x:c r="D89" s="12" t="n">
        <x:f>D28</x:f>
        <x:v>1127.3000000000002</x:v>
      </x:c>
      <x:c r="E89" s="12" t="n">
        <x:f>E28</x:f>
        <x:v>3950.3</x:v>
      </x:c>
      <x:c r="F89" s="12" t="n">
        <x:f>F28</x:f>
        <x:v>1145</x:v>
      </x:c>
      <x:c r="G89" s="12" t="n">
        <x:f>G28</x:f>
        <x:v>1142.7</x:v>
      </x:c>
      <x:c r="H89" s="21" t="n">
        <x:f>H28</x:f>
        <x:v>1171.901513952</x:v>
      </x:c>
      <x:c r="I89" s="1"/>
      <x:c r="J89" s="1"/>
      <x:c r="K89" s="18"/>
    </x:row>
    <x:row r="90">
      <x:c r="B90" s="1" t="s">
        <x:v>142</x:v>
      </x:c>
      <x:c r="C90" s="14" t="n">
        <x:f>C89/C47-1</x:f>
        <x:v>0.038190740345636964</x:v>
      </x:c>
      <x:c r="D90" s="14" t="n">
        <x:f>D89/D47-1</x:f>
        <x:v>0.03889042484563654</x:v>
      </x:c>
      <x:c r="E90" s="14" t="n">
        <x:f>E89/E47-1</x:f>
        <x:v>0.02645186436273872</x:v>
      </x:c>
      <x:c r="F90" s="14" t="n">
        <x:f>F89/F47-1</x:f>
        <x:v>0.24564838990426452</x:v>
      </x:c>
      <x:c r="G90" s="14" t="n">
        <x:f>G89/G47-1</x:f>
        <x:v>0.22791747259832373</x:v>
      </x:c>
      <x:c r="H90" s="15" t="n">
        <x:f>H89/H47-1</x:f>
        <x:v>0.20417335999999997</x:v>
      </x:c>
      <x:c r="I90" s="1"/>
      <x:c r="J90" s="1"/>
      <x:c r="K90" s="18"/>
    </x:row>
    <x:row r="91">
      <x:c r="B91" s="1" t="s">
        <x:v>81</x:v>
      </x:c>
      <x:c r="C91" s="5"/>
      <x:c r="D91" s="5" t="n">
        <x:f>D89-C89</x:f>
        <x:v>154.10000000000014</x:v>
      </x:c>
      <x:c r="E91" s="5"/>
      <x:c r="F91" s="5" t="n">
        <x:f>F89-D89</x:f>
        <x:v>17.699999999999818</x:v>
      </x:c>
      <x:c r="G91" s="5" t="n">
        <x:f>G89-F89</x:f>
        <x:v>-2.2999999999999545</x:v>
      </x:c>
      <x:c r="H91" s="6" t="n">
        <x:f>H89-G89</x:f>
        <x:v>29.201513951999914</x:v>
      </x:c>
      <x:c r="I91" s="1"/>
      <x:c r="J91" s="1"/>
      <x:c r="K91" s="18"/>
    </x:row>
    <x:row r="92">
      <x:c r="B92" s="1" t="s">
        <x:v>143</x:v>
      </x:c>
      <x:c r="C92" s="12" t="n">
        <x:f>C35</x:f>
        <x:v>193.8</x:v>
      </x:c>
      <x:c r="D92" s="12" t="n">
        <x:f>D35</x:f>
        <x:v>230.8</x:v>
      </x:c>
      <x:c r="E92" s="12" t="n">
        <x:f>E35</x:f>
        <x:v>734.9</x:v>
      </x:c>
      <x:c r="F92" s="12" t="n">
        <x:f>F35</x:f>
        <x:v>179.6</x:v>
      </x:c>
      <x:c r="G92" s="12" t="n">
        <x:f>G35</x:f>
        <x:v>216.9</x:v>
      </x:c>
      <x:c r="H92" s="21" t="n">
        <x:f>H35</x:f>
        <x:v>221.489386136928</x:v>
      </x:c>
      <x:c r="I92" s="1"/>
      <x:c r="J92" s="1"/>
      <x:c r="K92" s="18"/>
    </x:row>
    <x:row r="93">
      <x:c r="B93" s="1" t="s">
        <x:v>80</x:v>
      </x:c>
      <x:c r="C93" s="14"/>
      <x:c r="D93" s="14"/>
      <x:c r="E93" s="14"/>
      <x:c r="F93" s="14"/>
      <x:c r="G93" s="14"/>
      <x:c r="H93" s="15" t="n">
        <x:f>H92/C92-1</x:f>
        <x:v>0.1428760894578327</x:v>
      </x:c>
      <x:c r="I93" s="1"/>
      <x:c r="J93" s="1"/>
      <x:c r="K93" s="18"/>
    </x:row>
    <x:row r="94">
      <x:c r="B94" s="1" t="s">
        <x:v>81</x:v>
      </x:c>
      <x:c r="C94" s="5"/>
      <x:c r="D94" s="5" t="n">
        <x:f>D92-C92</x:f>
        <x:v>37</x:v>
      </x:c>
      <x:c r="E94" s="5"/>
      <x:c r="F94" s="5" t="n">
        <x:f>F92-D92</x:f>
        <x:v>-51.20000000000002</x:v>
      </x:c>
      <x:c r="G94" s="5" t="n">
        <x:f>G92-F92</x:f>
        <x:v>37.30000000000001</x:v>
      </x:c>
      <x:c r="H94" s="6" t="n">
        <x:f>H92-G92</x:f>
        <x:v>4.589386136927999</x:v>
      </x:c>
      <x:c r="I94" s="1"/>
      <x:c r="J94" s="1"/>
      <x:c r="K94" s="18"/>
    </x:row>
    <x:row r="95">
      <x:c r="B95" s="1" t="s">
        <x:v>144</x:v>
      </x:c>
      <x:c r="C95" s="14" t="n">
        <x:f>C36</x:f>
        <x:v>0.19913686806411837</x:v>
      </x:c>
      <x:c r="D95" s="14" t="n">
        <x:f>D36</x:f>
        <x:v>0.2047369821697862</x:v>
      </x:c>
      <x:c r="E95" s="14" t="n">
        <x:f>E36</x:f>
        <x:v>0.18603650355669188</x:v>
      </x:c>
      <x:c r="F95" s="14" t="n">
        <x:f>F36</x:f>
        <x:v>0.15685589519650656</x:v>
      </x:c>
      <x:c r="G95" s="14" t="n">
        <x:f>G36</x:f>
        <x:v>0.18981359936991335</x:v>
      </x:c>
      <x:c r="H95" s="15" t="n">
        <x:f>H36</x:f>
        <x:v>0.189</x:v>
      </x:c>
      <x:c r="I95" s="1"/>
      <x:c r="J95" s="1"/>
      <x:c r="K95" s="18"/>
    </x:row>
    <x:row r="96">
      <x:c r="B96" s="1" t="s">
        <x:v>145</x:v>
      </x:c>
      <x:c r="C96" s="5"/>
      <x:c r="D96" s="5"/>
      <x:c r="E96" s="5"/>
      <x:c r="F96" s="5"/>
      <x:c r="G96" s="5"/>
      <x:c r="H96" s="6" t="n">
        <x:f>(H95-C95)*10000</x:f>
        <x:v>-101.3686806411837</x:v>
      </x:c>
      <x:c r="I96" s="1"/>
      <x:c r="J96" s="1"/>
      <x:c r="K96" s="18"/>
    </x:row>
    <x:row r="97">
      <x:c r="B97" s="1" t="s">
        <x:v>146</x:v>
      </x:c>
      <x:c r="C97" s="5"/>
      <x:c r="D97" s="5" t="n">
        <x:f>(D95-C95)*10000</x:f>
        <x:v>56.00114105667825</x:v>
      </x:c>
      <x:c r="E97" s="5"/>
      <x:c r="F97" s="5" t="n">
        <x:f>(F95-D95)*10000</x:f>
        <x:v>-478.8108697327964</x:v>
      </x:c>
      <x:c r="G97" s="5" t="n">
        <x:f>(G95-F95)*10000</x:f>
        <x:v>329.5770417340679</x:v>
      </x:c>
      <x:c r="H97" s="6" t="n">
        <x:f>(H95-G95)*10000</x:f>
        <x:v>-8.135993699133481</x:v>
      </x:c>
      <x:c r="I97" s="1"/>
      <x:c r="J97" s="1"/>
      <x:c r="K97" s="18"/>
    </x:row>
    <x:row r="98">
      <x:c r="B98" s="1"/>
      <x:c r="C98" s="5"/>
      <x:c r="D98" s="5"/>
      <x:c r="E98" s="5"/>
      <x:c r="F98" s="5"/>
      <x:c r="G98" s="5"/>
      <x:c r="H98" s="6"/>
      <x:c r="I98" s="1"/>
      <x:c r="J98" s="1"/>
      <x:c r="K98" s="18"/>
    </x:row>
    <x:row r="99">
      <x:c r="B99" s="1"/>
      <x:c r="C99" s="5"/>
      <x:c r="D99" s="5"/>
      <x:c r="E99" s="5"/>
      <x:c r="F99" s="5"/>
      <x:c r="G99" s="5"/>
      <x:c r="H99" s="6"/>
      <x:c r="I99" s="1"/>
      <x:c r="J99" s="1"/>
      <x:c r="K99" s="18"/>
    </x:row>
    <x:row r="100">
      <x:c r="C100" s="2"/>
      <x:c r="D100" s="2"/>
      <x:c r="E100" s="2"/>
      <x:c r="F100" s="2"/>
      <x:c r="G100" s="2"/>
      <x:c r="H100" s="3"/>
      <x:c r="K100" s="50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16" customWidth="1"/>
    <x:col min="11" max="11" width="6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147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78</x:v>
      </x:c>
      <x:c r="C10" s="5"/>
      <x:c r="D10" s="5"/>
      <x:c r="E10" s="5"/>
      <x:c r="F10" s="5"/>
      <x:c r="G10" s="5"/>
      <x:c r="H10" s="6"/>
      <x:c r="I10" s="1"/>
      <x:c r="J10" s="1"/>
      <x:c r="K10" s="1"/>
    </x:row>
    <x:row r="11">
      <x:c r="B11" s="1" t="s">
        <x:v>79</x:v>
      </x:c>
      <x:c r="C11" s="5" t="n">
        <x:f>C47</x:f>
        <x:v>742.4</x:v>
      </x:c>
      <x:c r="D11" s="5" t="n">
        <x:f>D47</x:f>
        <x:v>712.8999999999996</x:v>
      </x:c>
      <x:c r="E11" s="5" t="n">
        <x:f>E47</x:f>
        <x:v>2875.2</x:v>
      </x:c>
      <x:c r="F11" s="5" t="n">
        <x:f>F47</x:f>
        <x:v>686.3</x:v>
      </x:c>
      <x:c r="G11" s="5" t="n">
        <x:f>G47</x:f>
        <x:v>728.9</x:v>
      </x:c>
      <x:c r="H11" s="6" t="n">
        <x:f>C28</x:f>
        <x:v>751.7</x:v>
      </x:c>
      <x:c r="I11" s="1"/>
      <x:c r="J11" s="1"/>
      <x:c r="K11" s="1"/>
    </x:row>
    <x:row r="12">
      <x:c r="B12" s="1" t="s">
        <x:v>80</x:v>
      </x:c>
      <x:c r="C12" s="14"/>
      <x:c r="D12" s="14"/>
      <x:c r="E12" s="14"/>
      <x:c r="F12" s="14"/>
      <x:c r="G12" s="14"/>
      <x:c r="H12" s="15" t="n">
        <x:f>H11/C11-1</x:f>
        <x:v>0.012526939655172598</x:v>
      </x:c>
      <x:c r="I12" s="1"/>
      <x:c r="J12" s="1"/>
      <x:c r="K12" s="1"/>
    </x:row>
    <x:row r="13">
      <x:c r="B13" s="1" t="s">
        <x:v>81</x:v>
      </x:c>
      <x:c r="C13" s="5"/>
      <x:c r="D13" s="5"/>
      <x:c r="E13" s="5"/>
      <x:c r="F13" s="5"/>
      <x:c r="G13" s="5"/>
      <x:c r="H13" s="6" t="n">
        <x:f>H11-G11</x:f>
        <x:v>22.800000000000068</x:v>
      </x:c>
      <x:c r="I13" s="1"/>
      <x:c r="J13" s="1"/>
      <x:c r="K13" s="1"/>
    </x:row>
    <x:row r="14">
      <x:c r="B14" s="1"/>
      <x:c r="C14" s="5"/>
      <x:c r="D14" s="5"/>
      <x:c r="E14" s="5"/>
      <x:c r="F14" s="5"/>
      <x:c r="G14" s="5"/>
      <x:c r="H14" s="6"/>
      <x:c r="I14" s="1"/>
      <x:c r="J14" s="1"/>
      <x:c r="K14" s="1"/>
    </x:row>
    <x:row r="15">
      <x:c r="B15" s="1" t="s">
        <x:v>82</x:v>
      </x:c>
      <x:c r="C15" s="11">
        <x:v>-0.003</x:v>
      </x:c>
      <x:c r="D15" s="14"/>
      <x:c r="E15" s="11">
        <x:v>-0.002</x:v>
      </x:c>
      <x:c r="F15" s="11">
        <x:v>-0.01</x:v>
      </x:c>
      <x:c r="G15" s="11">
        <x:v>0.014</x:v>
      </x:c>
      <x:c r="H15" s="31">
        <x:v>0.013</x:v>
      </x:c>
      <x:c r="I15" s="1"/>
      <x:c r="J15" s="1"/>
      <x:c r="K15" s="1"/>
    </x:row>
    <x:row r="16">
      <x:c r="B16" s="1" t="s">
        <x:v>83</x:v>
      </x:c>
      <x:c r="C16" s="22"/>
      <x:c r="D16" s="22"/>
      <x:c r="E16" s="22"/>
      <x:c r="F16" s="22"/>
      <x:c r="G16" s="22"/>
      <x:c r="H16" s="38" t="n">
        <x:f>(H15-C15)*10000</x:f>
        <x:v>160</x:v>
      </x:c>
      <x:c r="I16" s="1"/>
      <x:c r="J16" s="1"/>
      <x:c r="K16" s="1"/>
    </x:row>
    <x:row r="17">
      <x:c r="B17" s="1" t="s">
        <x:v>84</x:v>
      </x:c>
      <x:c r="C17" s="11">
        <x:v>0.009</x:v>
      </x:c>
      <x:c r="D17" s="14"/>
      <x:c r="E17" s="11">
        <x:v>0.013</x:v>
      </x:c>
      <x:c r="F17" s="11">
        <x:v>0.015</x:v>
      </x:c>
      <x:c r="G17" s="11">
        <x:v>0.015</x:v>
      </x:c>
      <x:c r="H17" s="31">
        <x:v>0.015</x:v>
      </x:c>
      <x:c r="I17" s="1"/>
      <x:c r="J17" s="1"/>
      <x:c r="K17" s="1"/>
    </x:row>
    <x:row r="18">
      <x:c r="B18" s="1" t="s">
        <x:v>83</x:v>
      </x:c>
      <x:c r="C18" s="22"/>
      <x:c r="D18" s="22"/>
      <x:c r="E18" s="22"/>
      <x:c r="F18" s="22"/>
      <x:c r="G18" s="22"/>
      <x:c r="H18" s="38" t="n">
        <x:f>(H17-C17)*10000</x:f>
        <x:v>60</x:v>
      </x:c>
      <x:c r="I18" s="1"/>
      <x:c r="J18" s="1"/>
      <x:c r="K18" s="1"/>
    </x:row>
    <x:row r="19">
      <x:c r="B19" s="1" t="s">
        <x:v>85</x:v>
      </x:c>
      <x:c r="C19" s="14" t="n">
        <x:f>C15+C17</x:f>
        <x:v>0.005999999999999999</x:v>
      </x:c>
      <x:c r="D19" s="14"/>
      <x:c r="E19" s="14" t="n">
        <x:f>E15+E17</x:f>
        <x:v>0.011</x:v>
      </x:c>
      <x:c r="F19" s="14" t="n">
        <x:f>F15+F17</x:f>
        <x:v>0.004999999999999999</x:v>
      </x:c>
      <x:c r="G19" s="14" t="n">
        <x:f>G15+G17</x:f>
        <x:v>0.028999999999999998</x:v>
      </x:c>
      <x:c r="H19" s="15" t="n">
        <x:f>H15+H17</x:f>
        <x:v>0.027999999999999997</x:v>
      </x:c>
      <x:c r="I19" s="1"/>
      <x:c r="J19" s="1"/>
      <x:c r="K19" s="1"/>
    </x:row>
    <x:row r="20">
      <x:c r="B20" s="1" t="s">
        <x:v>86</x:v>
      </x:c>
      <x:c r="C20" s="11">
        <x:v>0</x:v>
      </x:c>
      <x:c r="D20" s="11">
        <x:v>0</x:v>
      </x:c>
      <x:c r="E20" s="11">
        <x:v>0</x:v>
      </x:c>
      <x:c r="F20" s="11">
        <x:v>0.024</x:v>
      </x:c>
      <x:c r="G20" s="11">
        <x:v>0.03</x:v>
      </x:c>
      <x:c r="H20" s="31">
        <x:v>0.03</x:v>
      </x:c>
      <x:c r="I20" s="1"/>
      <x:c r="J20" s="1"/>
      <x:c r="K20" s="1"/>
    </x:row>
    <x:row r="21">
      <x:c r="B21" s="1" t="s">
        <x:v>87</x:v>
      </x:c>
      <x:c r="C21" s="11">
        <x:v>0.006</x:v>
      </x:c>
      <x:c r="D21" s="11">
        <x:v>0.01</x:v>
      </x:c>
      <x:c r="E21" s="11">
        <x:v>-0.006</x:v>
      </x:c>
      <x:c r="F21" s="11">
        <x:v>0.033</x:v>
      </x:c>
      <x:c r="G21" s="11">
        <x:v>0.03</x:v>
      </x:c>
      <x:c r="H21" s="31">
        <x:v>0.01</x:v>
      </x:c>
      <x:c r="I21" s="1"/>
      <x:c r="J21" s="1"/>
      <x:c r="K21" s="1"/>
    </x:row>
    <x:row r="22">
      <x:c r="B22" s="1" t="s">
        <x:v>88</x:v>
      </x:c>
      <x:c r="C22" s="14" t="n">
        <x:f>C32</x:f>
        <x:v>0.012526939655172598</x:v>
      </x:c>
      <x:c r="D22" s="14" t="n">
        <x:f>D32</x:f>
        <x:v>0.014307757048674707</x:v>
      </x:c>
      <x:c r="E22" s="14" t="n">
        <x:f>E32</x:f>
        <x:v>0.005147468002226097</x:v>
      </x:c>
      <x:c r="F22" s="14" t="n">
        <x:f>F32</x:f>
        <x:v>0.06207198018359317</x:v>
      </x:c>
      <x:c r="G22" s="14" t="n">
        <x:f>G32</x:f>
        <x:v>0.08917546988612979</x:v>
      </x:c>
      <x:c r="H22" s="15" t="n">
        <x:f>H32</x:f>
        <x:v>0.06942839999999983</x:v>
      </x:c>
      <x:c r="I22" s="1"/>
      <x:c r="J22" s="1"/>
      <x:c r="K22" s="1"/>
    </x:row>
    <x:row r="23">
      <x:c r="B23" s="1"/>
      <x:c r="C23" s="5"/>
      <x:c r="D23" s="5"/>
      <x:c r="E23" s="5"/>
      <x:c r="F23" s="5"/>
      <x:c r="G23" s="5"/>
      <x:c r="H23" s="6"/>
      <x:c r="I23" s="1"/>
      <x:c r="J23" s="1"/>
      <x:c r="K23" s="1"/>
    </x:row>
    <x:row r="24">
      <x:c r="B24" s="1" t="s">
        <x:v>89</x:v>
      </x:c>
      <x:c r="C24" s="16">
        <x:v>751.7</x:v>
      </x:c>
      <x:c r="D24" s="5" t="n">
        <x:f>E24-D46</x:f>
        <x:v>723.0999999999999</x:v>
      </x:c>
      <x:c r="E24" s="16">
        <x:v>2890</x:v>
      </x:c>
      <x:c r="F24" s="16">
        <x:v>728.9</x:v>
      </x:c>
      <x:c r="G24" s="16">
        <x:v>793.9</x:v>
      </x:c>
      <x:c r="H24" s="6" t="n">
        <x:f>C28</x:f>
        <x:v>751.7</x:v>
      </x:c>
      <x:c r="I24" s="1"/>
      <x:c r="J24" s="1"/>
      <x:c r="K24" s="1"/>
    </x:row>
    <x:row r="25">
      <x:c r="B25" s="1" t="s">
        <x:v>90</x:v>
      </x:c>
      <x:c r="C25" s="5" t="n">
        <x:f>C24</x:f>
        <x:v>751.7</x:v>
      </x:c>
      <x:c r="D25" s="5" t="n">
        <x:f>D24</x:f>
        <x:v>723.0999999999999</x:v>
      </x:c>
      <x:c r="E25" s="5" t="n">
        <x:f>E24</x:f>
        <x:v>2890</x:v>
      </x:c>
      <x:c r="F25" s="5" t="n">
        <x:f>F24</x:f>
        <x:v>728.9</x:v>
      </x:c>
      <x:c r="G25" s="5" t="n">
        <x:f>G24</x:f>
        <x:v>793.9</x:v>
      </x:c>
      <x:c r="H25" s="6" t="n">
        <x:f>H24*(1+H19)</x:f>
        <x:v>772.7476</x:v>
      </x:c>
      <x:c r="I25" s="1"/>
      <x:c r="J25" s="1"/>
      <x:c r="K25" s="1"/>
    </x:row>
    <x:row r="26">
      <x:c r="B26" s="1" t="s">
        <x:v>91</x:v>
      </x:c>
      <x:c r="C26" s="16">
        <x:v>0</x:v>
      </x:c>
      <x:c r="D26" s="16">
        <x:v>0</x:v>
      </x:c>
      <x:c r="E26" s="16">
        <x:v>0</x:v>
      </x:c>
      <x:c r="F26" s="16">
        <x:v>0</x:v>
      </x:c>
      <x:c r="G26" s="16">
        <x:v>0</x:v>
      </x:c>
      <x:c r="H26" s="6" t="n">
        <x:f>H25*H20</x:f>
        <x:v>23.182428</x:v>
      </x:c>
      <x:c r="I26" s="1"/>
      <x:c r="J26" s="1"/>
      <x:c r="K26" s="1"/>
    </x:row>
    <x:row r="27">
      <x:c r="B27" s="1" t="s">
        <x:v>92</x:v>
      </x:c>
      <x:c r="C27" s="16">
        <x:v>0</x:v>
      </x:c>
      <x:c r="D27" s="16">
        <x:v>0</x:v>
      </x:c>
      <x:c r="E27" s="16">
        <x:v>0</x:v>
      </x:c>
      <x:c r="F27" s="16">
        <x:v>0</x:v>
      </x:c>
      <x:c r="G27" s="16">
        <x:v>0</x:v>
      </x:c>
      <x:c r="H27" s="6" t="n">
        <x:f>(H25+H26)*H21</x:f>
        <x:v>7.95930028</x:v>
      </x:c>
      <x:c r="I27" s="1"/>
      <x:c r="J27" s="1"/>
      <x:c r="K27" s="1"/>
    </x:row>
    <x:row r="28">
      <x:c r="B28" s="1" t="s">
        <x:v>93</x:v>
      </x:c>
      <x:c r="C28" s="12" t="n">
        <x:f>SUM(C25:C27)</x:f>
        <x:v>751.7</x:v>
      </x:c>
      <x:c r="D28" s="12" t="n">
        <x:f>SUM(D25:D27)</x:f>
        <x:v>723.0999999999999</x:v>
      </x:c>
      <x:c r="E28" s="12" t="n">
        <x:f>SUM(E25:E27)</x:f>
        <x:v>2890</x:v>
      </x:c>
      <x:c r="F28" s="12" t="n">
        <x:f>SUM(F25:F27)</x:f>
        <x:v>728.9</x:v>
      </x:c>
      <x:c r="G28" s="12" t="n">
        <x:f>SUM(G25:G27)</x:f>
        <x:v>793.9</x:v>
      </x:c>
      <x:c r="H28" s="21" t="n">
        <x:f>SUM(H25:H27)</x:f>
        <x:v>803.88932828</x:v>
      </x:c>
      <x:c r="I28" s="1"/>
      <x:c r="J28" s="1"/>
      <x:c r="K28" s="1"/>
    </x:row>
    <x:row r="29">
      <x:c r="B29" s="1" t="s">
        <x:v>94</x:v>
      </x:c>
      <x:c r="C29" s="14" t="n">
        <x:f>(1+C32)/((1+C30)*(1+C31))-1</x:f>
        <x:v>0.006488011585658704</x:v>
      </x:c>
      <x:c r="D29" s="14" t="n">
        <x:f>(1+D32)/((1+D30)*(1+D31))-1</x:f>
        <x:v>0.0042651059887868215</x:v>
      </x:c>
      <x:c r="E29" s="14" t="n">
        <x:f>(1+E32)/((1+E30)*(1+E31))-1</x:f>
        <x:v>0.011214756541474857</x:v>
      </x:c>
      <x:c r="F29" s="14" t="n">
        <x:f>(1+F32)/((1+F30)*(1+F31))-1</x:f>
        <x:v>0.004046145351442654</x:v>
      </x:c>
      <x:c r="G29" s="14" t="n">
        <x:f>(1+G32)/((1+G30)*(1+G31))-1</x:f>
        <x:v>0.02665234224350055</x:v>
      </x:c>
      <x:c r="H29" s="15" t="n">
        <x:f>(1+H32)/((1+H30)*(1+H31))-1</x:f>
        <x:v>0.027999999999999803</x:v>
      </x:c>
      <x:c r="I29" s="1"/>
      <x:c r="J29" s="1"/>
      <x:c r="K29" s="1"/>
    </x:row>
    <x:row r="30">
      <x:c r="B30" s="1" t="s">
        <x:v>95</x:v>
      </x:c>
      <x:c r="C30" s="14" t="n">
        <x:f>C20</x:f>
        <x:v>0</x:v>
      </x:c>
      <x:c r="D30" s="14" t="n">
        <x:f>D20</x:f>
        <x:v>0</x:v>
      </x:c>
      <x:c r="E30" s="14" t="n">
        <x:f>E20</x:f>
        <x:v>0</x:v>
      </x:c>
      <x:c r="F30" s="14" t="n">
        <x:f>F20</x:f>
        <x:v>0.024</x:v>
      </x:c>
      <x:c r="G30" s="14" t="n">
        <x:f>G20</x:f>
        <x:v>0.03</x:v>
      </x:c>
      <x:c r="H30" s="15" t="n">
        <x:f>H20</x:f>
        <x:v>0.03</x:v>
      </x:c>
      <x:c r="I30" s="1"/>
      <x:c r="J30" s="1"/>
      <x:c r="K30" s="1"/>
    </x:row>
    <x:row r="31">
      <x:c r="B31" s="1" t="s">
        <x:v>96</x:v>
      </x:c>
      <x:c r="C31" s="14" t="n">
        <x:f>C21</x:f>
        <x:v>0.006</x:v>
      </x:c>
      <x:c r="D31" s="14" t="n">
        <x:f>D21</x:f>
        <x:v>0.01</x:v>
      </x:c>
      <x:c r="E31" s="14" t="n">
        <x:f>E21</x:f>
        <x:v>-0.006</x:v>
      </x:c>
      <x:c r="F31" s="14" t="n">
        <x:f>F21</x:f>
        <x:v>0.033</x:v>
      </x:c>
      <x:c r="G31" s="14" t="n">
        <x:f>G21</x:f>
        <x:v>0.03</x:v>
      </x:c>
      <x:c r="H31" s="15" t="n">
        <x:f>H21</x:f>
        <x:v>0.01</x:v>
      </x:c>
      <x:c r="I31" s="1"/>
      <x:c r="J31" s="1"/>
      <x:c r="K31" s="1"/>
    </x:row>
    <x:row r="32">
      <x:c r="B32" s="1" t="s">
        <x:v>73</x:v>
      </x:c>
      <x:c r="C32" s="14" t="n">
        <x:f>C28/C47-1</x:f>
        <x:v>0.012526939655172598</x:v>
      </x:c>
      <x:c r="D32" s="14" t="n">
        <x:f>D28/D47-1</x:f>
        <x:v>0.014307757048674707</x:v>
      </x:c>
      <x:c r="E32" s="14" t="n">
        <x:f>E28/E47-1</x:f>
        <x:v>0.005147468002226097</x:v>
      </x:c>
      <x:c r="F32" s="14" t="n">
        <x:f>F28/F47-1</x:f>
        <x:v>0.06207198018359317</x:v>
      </x:c>
      <x:c r="G32" s="14" t="n">
        <x:f>G28/G47-1</x:f>
        <x:v>0.08917546988612979</x:v>
      </x:c>
      <x:c r="H32" s="15" t="n">
        <x:f>H28/H47-1</x:f>
        <x:v>0.06942839999999983</x:v>
      </x:c>
      <x:c r="I32" s="1"/>
      <x:c r="J32" s="1"/>
      <x:c r="K32" s="1"/>
    </x:row>
    <x:row r="33">
      <x:c r="B33" s="1"/>
      <x:c r="C33" s="5"/>
      <x:c r="D33" s="5"/>
      <x:c r="E33" s="5"/>
      <x:c r="F33" s="5"/>
      <x:c r="G33" s="5"/>
      <x:c r="H33" s="6"/>
      <x:c r="I33" s="1"/>
      <x:c r="J33" s="1"/>
      <x:c r="K33" s="1"/>
    </x:row>
    <x:row r="34">
      <x:c r="B34" s="1" t="s">
        <x:v>97</x:v>
      </x:c>
      <x:c r="C34" s="5"/>
      <x:c r="D34" s="5"/>
      <x:c r="E34" s="5"/>
      <x:c r="F34" s="5"/>
      <x:c r="G34" s="5"/>
      <x:c r="H34" s="6"/>
      <x:c r="I34" s="1"/>
      <x:c r="J34" s="1"/>
      <x:c r="K34" s="1"/>
    </x:row>
    <x:row r="35">
      <x:c r="B35" s="1" t="s">
        <x:v>98</x:v>
      </x:c>
      <x:c r="C35" s="24">
        <x:v>99.8</x:v>
      </x:c>
      <x:c r="D35" s="24">
        <x:v>85.8</x:v>
      </x:c>
      <x:c r="E35" s="24">
        <x:v>359.1</x:v>
      </x:c>
      <x:c r="F35" s="24">
        <x:v>88</x:v>
      </x:c>
      <x:c r="G35" s="24">
        <x:v>119.5</x:v>
      </x:c>
      <x:c r="H35" s="21" t="n">
        <x:f>H28*H45</x:f>
        <x:v>104.5056126764</x:v>
      </x:c>
      <x:c r="I35" s="1"/>
      <x:c r="J35" s="1"/>
      <x:c r="K35" s="1"/>
    </x:row>
    <x:row r="36">
      <x:c r="B36" s="1" t="s">
        <x:v>99</x:v>
      </x:c>
      <x:c r="C36" s="14" t="n">
        <x:f>C35/C28</x:f>
        <x:v>0.1327657310097113</x:v>
      </x:c>
      <x:c r="D36" s="14" t="n">
        <x:f>D35/D28</x:f>
        <x:v>0.11865578758124742</x:v>
      </x:c>
      <x:c r="E36" s="14" t="n">
        <x:f>E35/E28</x:f>
        <x:v>0.12425605536332181</x:v>
      </x:c>
      <x:c r="F36" s="14" t="n">
        <x:f>F35/F28</x:f>
        <x:v>0.12072986692276033</x:v>
      </x:c>
      <x:c r="G36" s="14" t="n">
        <x:f>G35/G28</x:f>
        <x:v>0.15052273586093967</x:v>
      </x:c>
      <x:c r="H36" s="15" t="n">
        <x:f>H35/H28</x:f>
        <x:v>0.13</x:v>
      </x:c>
      <x:c r="I36" s="1"/>
      <x:c r="J36" s="1"/>
      <x:c r="K36" s="1"/>
    </x:row>
    <x:row r="37">
      <x:c r="B37" s="1" t="s">
        <x:v>100</x:v>
      </x:c>
      <x:c r="C37" s="22"/>
      <x:c r="D37" s="22"/>
      <x:c r="E37" s="22"/>
      <x:c r="F37" s="22"/>
      <x:c r="G37" s="22"/>
      <x:c r="H37" s="38" t="n">
        <x:f>(H36-C36)*10000</x:f>
        <x:v>-27.657310097113086</x:v>
      </x:c>
      <x:c r="I37" s="1"/>
      <x:c r="J37" s="1"/>
      <x:c r="K37" s="1"/>
    </x:row>
    <x:row r="38">
      <x:c r="B38" s="1"/>
      <x:c r="C38" s="5"/>
      <x:c r="D38" s="5"/>
      <x:c r="E38" s="5"/>
      <x:c r="F38" s="5"/>
      <x:c r="G38" s="5"/>
      <x:c r="H38" s="6"/>
      <x:c r="I38" s="1"/>
      <x:c r="J38" s="1"/>
      <x:c r="K38" s="1"/>
    </x:row>
    <x:row r="39">
      <x:c r="B39" s="1" t="s">
        <x:v>101</x:v>
      </x:c>
      <x:c r="C39" s="11">
        <x:v>0.001</x:v>
      </x:c>
      <x:c r="D39" s="14"/>
      <x:c r="E39" s="14"/>
      <x:c r="F39" s="11">
        <x:v>0.061</x:v>
      </x:c>
      <x:c r="G39" s="11">
        <x:v>0.1</x:v>
      </x:c>
      <x:c r="H39" s="31">
        <x:v>0.07</x:v>
      </x:c>
      <x:c r="I39" s="1"/>
      <x:c r="J39" s="1"/>
      <x:c r="K39" s="1"/>
    </x:row>
    <x:row r="40">
      <x:c r="B40" s="1" t="s">
        <x:v>102</x:v>
      </x:c>
      <x:c r="C40" s="11">
        <x:v>0.021</x:v>
      </x:c>
      <x:c r="D40" s="14"/>
      <x:c r="E40" s="14"/>
      <x:c r="F40" s="11">
        <x:v>0.073</x:v>
      </x:c>
      <x:c r="G40" s="11">
        <x:v>0.054</x:v>
      </x:c>
      <x:c r="H40" s="31">
        <x:v>0.06</x:v>
      </x:c>
      <x:c r="I40" s="1"/>
      <x:c r="J40" s="1"/>
      <x:c r="K40" s="18"/>
    </x:row>
    <x:row r="41">
      <x:c r="B41" s="1" t="s">
        <x:v>103</x:v>
      </x:c>
      <x:c r="C41" s="11">
        <x:v>0.077</x:v>
      </x:c>
      <x:c r="D41" s="14"/>
      <x:c r="E41" s="14"/>
      <x:c r="F41" s="11">
        <x:v>0.051</x:v>
      </x:c>
      <x:c r="G41" s="11">
        <x:v>0.075</x:v>
      </x:c>
      <x:c r="H41" s="31">
        <x:v>0.065</x:v>
      </x:c>
      <x:c r="I41" s="1"/>
      <x:c r="J41" s="1"/>
      <x:c r="K41" s="18"/>
    </x:row>
    <x:row r="42">
      <x:c r="B42" s="1"/>
      <x:c r="C42" s="5"/>
      <x:c r="D42" s="5"/>
      <x:c r="E42" s="5"/>
      <x:c r="F42" s="5"/>
      <x:c r="G42" s="5"/>
      <x:c r="H42" s="6"/>
      <x:c r="I42" s="1"/>
      <x:c r="J42" s="1"/>
      <x:c r="K42" s="18"/>
    </x:row>
    <x:row r="43" ht="31.5">
      <x:c r="B43" s="1" t="s">
        <x:v>104</x:v>
      </x:c>
      <x:c r="C43" s="5"/>
      <x:c r="D43" s="5"/>
      <x:c r="E43" s="5"/>
      <x:c r="F43" s="5"/>
      <x:c r="G43" s="5"/>
      <x:c r="H43" s="6"/>
      <x:c r="I43" s="1"/>
      <x:c r="J43" s="1"/>
      <x:c r="K43" s="18" t="s">
        <x:v>105</x:v>
      </x:c>
    </x:row>
    <x:row r="44" ht="31.5">
      <x:c r="B44" s="1" t="s">
        <x:v>106</x:v>
      </x:c>
      <x:c r="C44" s="5"/>
      <x:c r="D44" s="5"/>
      <x:c r="E44" s="5"/>
      <x:c r="F44" s="5"/>
      <x:c r="G44" s="5"/>
      <x:c r="H44" s="6"/>
      <x:c r="I44" s="1"/>
      <x:c r="J44" s="1"/>
      <x:c r="K44" s="18" t="s">
        <x:v>107</x:v>
      </x:c>
    </x:row>
    <x:row r="45" ht="31.5">
      <x:c r="B45" s="1" t="s">
        <x:v>108</x:v>
      </x:c>
      <x:c r="C45" s="14"/>
      <x:c r="D45" s="14"/>
      <x:c r="E45" s="14"/>
      <x:c r="F45" s="14"/>
      <x:c r="G45" s="14"/>
      <x:c r="H45" s="31">
        <x:v>0.13</x:v>
      </x:c>
      <x:c r="I45" s="1"/>
      <x:c r="J45" s="1"/>
      <x:c r="K45" s="18" t="s">
        <x:v>148</x:v>
      </x:c>
    </x:row>
    <x:row r="46">
      <x:c r="B46" s="1" t="s">
        <x:v>109</x:v>
      </x:c>
      <x:c r="C46" s="5"/>
      <x:c r="D46" s="16">
        <x:v>2166.9</x:v>
      </x:c>
      <x:c r="E46" s="5"/>
      <x:c r="F46" s="5"/>
      <x:c r="G46" s="5"/>
      <x:c r="H46" s="6"/>
      <x:c r="I46" s="1"/>
      <x:c r="J46" s="1"/>
      <x:c r="K46" s="18"/>
    </x:row>
    <x:row r="47">
      <x:c r="B47" s="1" t="s">
        <x:v>110</x:v>
      </x:c>
      <x:c r="C47" s="16">
        <x:v>742.4</x:v>
      </x:c>
      <x:c r="D47" s="5" t="n">
        <x:f>E47-D48</x:f>
        <x:v>712.8999999999996</x:v>
      </x:c>
      <x:c r="E47" s="16">
        <x:v>2875.2</x:v>
      </x:c>
      <x:c r="F47" s="16">
        <x:v>686.3</x:v>
      </x:c>
      <x:c r="G47" s="16">
        <x:v>728.9</x:v>
      </x:c>
      <x:c r="H47" s="6" t="n">
        <x:f>C28</x:f>
        <x:v>751.7</x:v>
      </x:c>
      <x:c r="I47" s="1"/>
      <x:c r="J47" s="1"/>
      <x:c r="K47" s="18"/>
    </x:row>
    <x:row r="48">
      <x:c r="B48" s="1" t="s">
        <x:v>111</x:v>
      </x:c>
      <x:c r="C48" s="5"/>
      <x:c r="D48" s="16">
        <x:v>2162.3</x:v>
      </x:c>
      <x:c r="E48" s="5"/>
      <x:c r="F48" s="5"/>
      <x:c r="G48" s="5"/>
      <x:c r="H48" s="6"/>
      <x:c r="I48" s="1"/>
      <x:c r="J48" s="1"/>
      <x:c r="K48" s="18"/>
    </x:row>
    <x:row r="49">
      <x:c r="B49" s="1" t="s">
        <x:v>112</x:v>
      </x:c>
      <x:c r="C49" s="5"/>
      <x:c r="D49" s="5"/>
      <x:c r="E49" s="5"/>
      <x:c r="F49" s="5"/>
      <x:c r="G49" s="5"/>
      <x:c r="H49" s="6"/>
      <x:c r="I49" s="1"/>
      <x:c r="J49" s="1"/>
      <x:c r="K49" s="18"/>
    </x:row>
    <x:row r="50">
      <x:c r="B50" s="1" t="s">
        <x:v>149</x:v>
      </x:c>
      <x:c r="C50" s="5"/>
      <x:c r="D50" s="5"/>
      <x:c r="E50" s="16">
        <x:v>1619.9</x:v>
      </x:c>
      <x:c r="F50" s="5"/>
      <x:c r="G50" s="5"/>
      <x:c r="H50" s="6" t="n">
        <x:f>H28*E50/E54</x:f>
        <x:v>450.59526743279304</x:v>
      </x:c>
      <x:c r="I50" s="1"/>
      <x:c r="J50" s="1"/>
      <x:c r="K50" s="18"/>
    </x:row>
    <x:row r="51">
      <x:c r="B51" s="1" t="s">
        <x:v>150</x:v>
      </x:c>
      <x:c r="C51" s="5"/>
      <x:c r="D51" s="5"/>
      <x:c r="E51" s="16">
        <x:v>614.1</x:v>
      </x:c>
      <x:c r="F51" s="5"/>
      <x:c r="G51" s="5"/>
      <x:c r="H51" s="6" t="n">
        <x:f>H28*E51/E54</x:f>
        <x:v>170.81952819956678</x:v>
      </x:c>
      <x:c r="I51" s="1"/>
      <x:c r="J51" s="1"/>
      <x:c r="K51" s="18"/>
    </x:row>
    <x:row r="52">
      <x:c r="B52" s="1" t="s">
        <x:v>151</x:v>
      </x:c>
      <x:c r="C52" s="5"/>
      <x:c r="D52" s="5"/>
      <x:c r="E52" s="16">
        <x:v>329.3</x:v>
      </x:c>
      <x:c r="F52" s="5"/>
      <x:c r="G52" s="5"/>
      <x:c r="H52" s="6" t="n">
        <x:f>H28*E52/E54</x:f>
        <x:v>91.59887744034741</x:v>
      </x:c>
      <x:c r="I52" s="1"/>
      <x:c r="J52" s="1"/>
      <x:c r="K52" s="18"/>
    </x:row>
    <x:row r="53">
      <x:c r="B53" s="1" t="s">
        <x:v>152</x:v>
      </x:c>
      <x:c r="C53" s="5"/>
      <x:c r="D53" s="5"/>
      <x:c r="E53" s="16">
        <x:v>326.7</x:v>
      </x:c>
      <x:c r="F53" s="5"/>
      <x:c r="G53" s="5"/>
      <x:c r="H53" s="6" t="n">
        <x:f>H28*E53/E54</x:f>
        <x:v>90.87565520729272</x:v>
      </x:c>
      <x:c r="I53" s="1"/>
      <x:c r="J53" s="1"/>
      <x:c r="K53" s="18"/>
    </x:row>
    <x:row r="54">
      <x:c r="B54" s="1" t="s">
        <x:v>117</x:v>
      </x:c>
      <x:c r="C54" s="12"/>
      <x:c r="D54" s="12"/>
      <x:c r="E54" s="12" t="n">
        <x:f>SUM(E50:E53)</x:f>
        <x:v>2890</x:v>
      </x:c>
      <x:c r="F54" s="12"/>
      <x:c r="G54" s="12"/>
      <x:c r="H54" s="21" t="n">
        <x:f>SUM(H50:H53)</x:f>
        <x:v>803.88932828</x:v>
      </x:c>
      <x:c r="I54" s="1"/>
      <x:c r="J54" s="1"/>
      <x:c r="K54" s="18"/>
    </x:row>
    <x:row r="55">
      <x:c r="B55" s="1"/>
      <x:c r="C55" s="14"/>
      <x:c r="D55" s="14"/>
      <x:c r="E55" s="14" t="n">
        <x:f>E50/E54</x:f>
        <x:v>0.5605190311418685</x:v>
      </x:c>
      <x:c r="F55" s="14"/>
      <x:c r="G55" s="14"/>
      <x:c r="H55" s="15" t="n">
        <x:f>H50/H54</x:f>
        <x:v>0.5605190311418685</x:v>
      </x:c>
      <x:c r="I55" s="1"/>
      <x:c r="J55" s="1"/>
      <x:c r="K55" s="18"/>
    </x:row>
    <x:row r="56">
      <x:c r="B56" s="1"/>
      <x:c r="C56" s="14"/>
      <x:c r="D56" s="14"/>
      <x:c r="E56" s="14" t="n">
        <x:f>E51/E54</x:f>
        <x:v>0.21249134948096887</x:v>
      </x:c>
      <x:c r="F56" s="14"/>
      <x:c r="G56" s="14"/>
      <x:c r="H56" s="15" t="n">
        <x:f>H51/H54</x:f>
        <x:v>0.21249134948096884</x:v>
      </x:c>
      <x:c r="I56" s="1"/>
      <x:c r="J56" s="1"/>
      <x:c r="K56" s="18"/>
    </x:row>
    <x:row r="57">
      <x:c r="B57" s="1"/>
      <x:c r="C57" s="14"/>
      <x:c r="D57" s="14"/>
      <x:c r="E57" s="14" t="n">
        <x:f>E52/E54</x:f>
        <x:v>0.11394463667820069</x:v>
      </x:c>
      <x:c r="F57" s="14"/>
      <x:c r="G57" s="14"/>
      <x:c r="H57" s="15" t="n">
        <x:f>H52/H54</x:f>
        <x:v>0.1139446366782007</x:v>
      </x:c>
      <x:c r="I57" s="1"/>
      <x:c r="J57" s="1"/>
      <x:c r="K57" s="18"/>
    </x:row>
    <x:row r="58">
      <x:c r="B58" s="1" t="s">
        <x:v>118</x:v>
      </x:c>
      <x:c r="C58" s="12"/>
      <x:c r="D58" s="12"/>
      <x:c r="E58" s="12" t="n">
        <x:f>E54-E28</x:f>
        <x:v>0</x:v>
      </x:c>
      <x:c r="F58" s="12"/>
      <x:c r="G58" s="12"/>
      <x:c r="H58" s="21" t="n">
        <x:f>H54-H28</x:f>
        <x:v>0</x:v>
      </x:c>
      <x:c r="I58" s="1"/>
      <x:c r="J58" s="1"/>
      <x:c r="K58" s="18"/>
    </x:row>
    <x:row r="59">
      <x:c r="B59" s="1" t="s">
        <x:v>119</x:v>
      </x:c>
      <x:c r="C59" s="5"/>
      <x:c r="D59" s="5"/>
      <x:c r="E59" s="5"/>
      <x:c r="F59" s="5"/>
      <x:c r="G59" s="5"/>
      <x:c r="H59" s="6" t="n">
        <x:f>(H15-C15)*10000</x:f>
        <x:v>160</x:v>
      </x:c>
      <x:c r="I59" s="1"/>
      <x:c r="J59" s="1"/>
      <x:c r="K59" s="18"/>
    </x:row>
    <x:row r="60">
      <x:c r="B60" s="1" t="s">
        <x:v>120</x:v>
      </x:c>
      <x:c r="C60" s="5"/>
      <x:c r="D60" s="5"/>
      <x:c r="E60" s="5"/>
      <x:c r="F60" s="5"/>
      <x:c r="G60" s="5" t="n">
        <x:f>(G15-F15)*10000</x:f>
        <x:v>240</x:v>
      </x:c>
      <x:c r="H60" s="6" t="n">
        <x:f>(H15-G15)*10000</x:f>
        <x:v>-10.000000000000009</x:v>
      </x:c>
      <x:c r="I60" s="1"/>
      <x:c r="J60" s="1"/>
      <x:c r="K60" s="18"/>
    </x:row>
    <x:row r="61">
      <x:c r="B61" s="1" t="s">
        <x:v>121</x:v>
      </x:c>
      <x:c r="C61" s="5"/>
      <x:c r="D61" s="5"/>
      <x:c r="E61" s="5"/>
      <x:c r="F61" s="5"/>
      <x:c r="G61" s="5"/>
      <x:c r="H61" s="6" t="n">
        <x:f>(H17-C17)*10000</x:f>
        <x:v>60</x:v>
      </x:c>
      <x:c r="I61" s="1"/>
      <x:c r="J61" s="1"/>
      <x:c r="K61" s="18"/>
    </x:row>
    <x:row r="62">
      <x:c r="B62" s="1" t="s">
        <x:v>122</x:v>
      </x:c>
      <x:c r="C62" s="5"/>
      <x:c r="D62" s="5"/>
      <x:c r="E62" s="5"/>
      <x:c r="F62" s="5"/>
      <x:c r="G62" s="5" t="n">
        <x:f>(G17-F17)*10000</x:f>
        <x:v>0</x:v>
      </x:c>
      <x:c r="H62" s="6" t="n">
        <x:f>(H17-G17)*10000</x:f>
        <x:v>0</x:v>
      </x:c>
      <x:c r="I62" s="1"/>
      <x:c r="J62" s="1"/>
      <x:c r="K62" s="18"/>
    </x:row>
    <x:row r="63">
      <x:c r="B63" s="1" t="s">
        <x:v>123</x:v>
      </x:c>
      <x:c r="C63" s="5"/>
      <x:c r="D63" s="5"/>
      <x:c r="E63" s="5"/>
      <x:c r="F63" s="5"/>
      <x:c r="G63" s="5"/>
      <x:c r="H63" s="6" t="n">
        <x:f>(H20-C20)*10000</x:f>
        <x:v>300</x:v>
      </x:c>
      <x:c r="I63" s="1"/>
      <x:c r="J63" s="1"/>
      <x:c r="K63" s="18"/>
    </x:row>
    <x:row r="64">
      <x:c r="B64" s="1" t="s">
        <x:v>124</x:v>
      </x:c>
      <x:c r="C64" s="5"/>
      <x:c r="D64" s="5" t="n">
        <x:f>(D20-C20)*10000</x:f>
        <x:v>0</x:v>
      </x:c>
      <x:c r="E64" s="5"/>
      <x:c r="F64" s="5" t="n">
        <x:f>(F20-D20)*10000</x:f>
        <x:v>240</x:v>
      </x:c>
      <x:c r="G64" s="5" t="n">
        <x:f>(G20-F20)*10000</x:f>
        <x:v>59.999999999999986</x:v>
      </x:c>
      <x:c r="H64" s="6" t="n">
        <x:f>(H20-G20)*10000</x:f>
        <x:v>0</x:v>
      </x:c>
      <x:c r="I64" s="1"/>
      <x:c r="J64" s="1"/>
      <x:c r="K64" s="18"/>
    </x:row>
    <x:row r="65">
      <x:c r="B65" s="1" t="s">
        <x:v>125</x:v>
      </x:c>
      <x:c r="C65" s="5"/>
      <x:c r="D65" s="5"/>
      <x:c r="E65" s="5"/>
      <x:c r="F65" s="5"/>
      <x:c r="G65" s="5"/>
      <x:c r="H65" s="6" t="n">
        <x:f>(H21-C21)*10000</x:f>
        <x:v>40</x:v>
      </x:c>
      <x:c r="I65" s="1"/>
      <x:c r="J65" s="1"/>
      <x:c r="K65" s="18"/>
    </x:row>
    <x:row r="66">
      <x:c r="B66" s="1" t="s">
        <x:v>126</x:v>
      </x:c>
      <x:c r="C66" s="5"/>
      <x:c r="D66" s="5" t="n">
        <x:f>(D21-C21)*10000</x:f>
        <x:v>40</x:v>
      </x:c>
      <x:c r="E66" s="5"/>
      <x:c r="F66" s="5" t="n">
        <x:f>(F21-D21)*10000</x:f>
        <x:v>230</x:v>
      </x:c>
      <x:c r="G66" s="5" t="n">
        <x:f>(G21-F21)*10000</x:f>
        <x:v>-30.00000000000003</x:v>
      </x:c>
      <x:c r="H66" s="6" t="n">
        <x:f>(H21-G21)*10000</x:f>
        <x:v>-199.99999999999997</x:v>
      </x:c>
      <x:c r="I66" s="1"/>
      <x:c r="J66" s="1"/>
      <x:c r="K66" s="18"/>
    </x:row>
    <x:row r="67">
      <x:c r="B67" s="1" t="s">
        <x:v>127</x:v>
      </x:c>
      <x:c r="C67" s="5"/>
      <x:c r="D67" s="5" t="n">
        <x:f>D28-C28</x:f>
        <x:v>-28.600000000000136</x:v>
      </x:c>
      <x:c r="E67" s="5"/>
      <x:c r="F67" s="5" t="n">
        <x:f>F28-D28</x:f>
        <x:v>5.800000000000068</x:v>
      </x:c>
      <x:c r="G67" s="5" t="n">
        <x:f>G28-F28</x:f>
        <x:v>65</x:v>
      </x:c>
      <x:c r="H67" s="6" t="n">
        <x:f>H28-G28</x:f>
        <x:v>9.989328279999995</x:v>
      </x:c>
      <x:c r="I67" s="1"/>
      <x:c r="J67" s="1"/>
      <x:c r="K67" s="18"/>
    </x:row>
    <x:row r="68">
      <x:c r="B68" s="1" t="s">
        <x:v>128</x:v>
      </x:c>
      <x:c r="C68" s="5"/>
      <x:c r="D68" s="5" t="n">
        <x:f>D35-C35</x:f>
        <x:v>-14</x:v>
      </x:c>
      <x:c r="E68" s="5"/>
      <x:c r="F68" s="5" t="n">
        <x:f>F35-D35</x:f>
        <x:v>2.200000000000003</x:v>
      </x:c>
      <x:c r="G68" s="5" t="n">
        <x:f>G35-F35</x:f>
        <x:v>31.5</x:v>
      </x:c>
      <x:c r="H68" s="6" t="n">
        <x:f>H35-G35</x:f>
        <x:v>-14.994387323599994</x:v>
      </x:c>
      <x:c r="I68" s="1"/>
      <x:c r="J68" s="1"/>
      <x:c r="K68" s="18"/>
    </x:row>
    <x:row r="69">
      <x:c r="B69" s="1" t="s">
        <x:v>129</x:v>
      </x:c>
      <x:c r="C69" s="14"/>
      <x:c r="D69" s="14"/>
      <x:c r="E69" s="14"/>
      <x:c r="F69" s="14"/>
      <x:c r="G69" s="14"/>
      <x:c r="H69" s="15" t="n">
        <x:f>H35/C35-1</x:f>
        <x:v>0.04715042761923849</x:v>
      </x:c>
      <x:c r="I69" s="1"/>
      <x:c r="J69" s="1"/>
      <x:c r="K69" s="18"/>
    </x:row>
    <x:row r="70">
      <x:c r="B70" s="1" t="s">
        <x:v>130</x:v>
      </x:c>
      <x:c r="C70" s="5"/>
      <x:c r="D70" s="5"/>
      <x:c r="E70" s="5"/>
      <x:c r="F70" s="5"/>
      <x:c r="G70" s="5"/>
      <x:c r="H70" s="6" t="n">
        <x:f>(H36-G36)*10000</x:f>
        <x:v>-205.22735860939667</x:v>
      </x:c>
      <x:c r="I70" s="1"/>
      <x:c r="J70" s="1"/>
      <x:c r="K70" s="18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8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8"/>
    </x:row>
    <x:row r="73">
      <x:c r="B73" s="8" t="s">
        <x:v>131</x:v>
      </x:c>
      <x:c r="C73" s="23"/>
      <x:c r="D73" s="23"/>
      <x:c r="E73" s="23"/>
      <x:c r="F73" s="23"/>
      <x:c r="G73" s="23"/>
      <x:c r="H73" s="48"/>
      <x:c r="I73" s="1"/>
      <x:c r="J73" s="1"/>
      <x:c r="K73" s="18"/>
    </x:row>
    <x:row r="74">
      <x:c r="B74" s="1" t="s">
        <x:v>132</x:v>
      </x:c>
      <x:c r="C74" s="14" t="n">
        <x:f>C15</x:f>
        <x:v>-0.003</x:v>
      </x:c>
      <x:c r="D74" s="14"/>
      <x:c r="E74" s="14" t="n">
        <x:f>E15</x:f>
        <x:v>-0.002</x:v>
      </x:c>
      <x:c r="F74" s="14" t="n">
        <x:f>F15</x:f>
        <x:v>-0.01</x:v>
      </x:c>
      <x:c r="G74" s="14" t="n">
        <x:f>G15</x:f>
        <x:v>0.014</x:v>
      </x:c>
      <x:c r="H74" s="15" t="n">
        <x:f>H15</x:f>
        <x:v>0.013</x:v>
      </x:c>
      <x:c r="I74" s="1"/>
      <x:c r="J74" s="1"/>
      <x:c r="K74" s="18"/>
    </x:row>
    <x:row r="75" ht="31.5">
      <x:c r="B75" s="1" t="s">
        <x:v>133</x:v>
      </x:c>
      <x:c r="C75" s="5"/>
      <x:c r="D75" s="5"/>
      <x:c r="E75" s="5"/>
      <x:c r="F75" s="5"/>
      <x:c r="G75" s="5"/>
      <x:c r="H75" s="6" t="n">
        <x:f>(H74-C74)*10000</x:f>
        <x:v>160</x:v>
      </x:c>
      <x:c r="I75" s="1"/>
      <x:c r="J75" s="1"/>
      <x:c r="K75" s="18" t="s">
        <x:v>134</x:v>
      </x:c>
    </x:row>
    <x:row r="76">
      <x:c r="B76" s="1" t="s">
        <x:v>135</x:v>
      </x:c>
      <x:c r="C76" s="5"/>
      <x:c r="D76" s="5"/>
      <x:c r="E76" s="5"/>
      <x:c r="F76" s="5"/>
      <x:c r="G76" s="5" t="n">
        <x:f>(G74-F74)*10000</x:f>
        <x:v>240</x:v>
      </x:c>
      <x:c r="H76" s="6" t="n">
        <x:f>(H74-G74)*10000</x:f>
        <x:v>-10.000000000000009</x:v>
      </x:c>
      <x:c r="I76" s="1"/>
      <x:c r="J76" s="1"/>
      <x:c r="K76" s="18"/>
    </x:row>
    <x:row r="77">
      <x:c r="B77" s="1" t="s">
        <x:v>136</x:v>
      </x:c>
      <x:c r="C77" s="14" t="n">
        <x:f>C17</x:f>
        <x:v>0.009</x:v>
      </x:c>
      <x:c r="D77" s="14"/>
      <x:c r="E77" s="14" t="n">
        <x:f>E17</x:f>
        <x:v>0.013</x:v>
      </x:c>
      <x:c r="F77" s="14" t="n">
        <x:f>F17</x:f>
        <x:v>0.015</x:v>
      </x:c>
      <x:c r="G77" s="14" t="n">
        <x:f>G17</x:f>
        <x:v>0.015</x:v>
      </x:c>
      <x:c r="H77" s="15" t="n">
        <x:f>H17</x:f>
        <x:v>0.015</x:v>
      </x:c>
      <x:c r="I77" s="1"/>
      <x:c r="J77" s="1"/>
      <x:c r="K77" s="18"/>
    </x:row>
    <x:row r="78">
      <x:c r="B78" s="1" t="s">
        <x:v>133</x:v>
      </x:c>
      <x:c r="C78" s="5"/>
      <x:c r="D78" s="5"/>
      <x:c r="E78" s="5"/>
      <x:c r="F78" s="5"/>
      <x:c r="G78" s="5"/>
      <x:c r="H78" s="6" t="n">
        <x:f>(H77-C77)*10000</x:f>
        <x:v>60</x:v>
      </x:c>
      <x:c r="I78" s="1"/>
      <x:c r="J78" s="1"/>
      <x:c r="K78" s="18"/>
    </x:row>
    <x:row r="79">
      <x:c r="B79" s="1" t="s">
        <x:v>135</x:v>
      </x:c>
      <x:c r="C79" s="5"/>
      <x:c r="D79" s="5"/>
      <x:c r="E79" s="5"/>
      <x:c r="F79" s="5"/>
      <x:c r="G79" s="5" t="n">
        <x:f>(G77-F77)*10000</x:f>
        <x:v>0</x:v>
      </x:c>
      <x:c r="H79" s="6" t="n">
        <x:f>(H77-G77)*10000</x:f>
        <x:v>0</x:v>
      </x:c>
      <x:c r="I79" s="1"/>
      <x:c r="J79" s="1"/>
      <x:c r="K79" s="18"/>
    </x:row>
    <x:row r="80">
      <x:c r="B80" s="1" t="s">
        <x:v>137</x:v>
      </x:c>
      <x:c r="C80" s="14" t="n">
        <x:f>C20</x:f>
        <x:v>0</x:v>
      </x:c>
      <x:c r="D80" s="14" t="n">
        <x:f>D20</x:f>
        <x:v>0</x:v>
      </x:c>
      <x:c r="E80" s="14" t="n">
        <x:f>E20</x:f>
        <x:v>0</x:v>
      </x:c>
      <x:c r="F80" s="14" t="n">
        <x:f>F20</x:f>
        <x:v>0.024</x:v>
      </x:c>
      <x:c r="G80" s="14" t="n">
        <x:f>G20</x:f>
        <x:v>0.03</x:v>
      </x:c>
      <x:c r="H80" s="15" t="n">
        <x:f>H20</x:f>
        <x:v>0.03</x:v>
      </x:c>
      <x:c r="I80" s="1"/>
      <x:c r="J80" s="1"/>
      <x:c r="K80" s="18"/>
    </x:row>
    <x:row r="81">
      <x:c r="B81" s="1" t="s">
        <x:v>133</x:v>
      </x:c>
      <x:c r="C81" s="5"/>
      <x:c r="D81" s="5"/>
      <x:c r="E81" s="5"/>
      <x:c r="F81" s="5"/>
      <x:c r="G81" s="5"/>
      <x:c r="H81" s="6" t="n">
        <x:f>(H80-C80)*10000</x:f>
        <x:v>300</x:v>
      </x:c>
      <x:c r="I81" s="1"/>
      <x:c r="J81" s="1"/>
      <x:c r="K81" s="18"/>
    </x:row>
    <x:row r="82">
      <x:c r="B82" s="1" t="s">
        <x:v>135</x:v>
      </x:c>
      <x:c r="C82" s="5"/>
      <x:c r="D82" s="5" t="n">
        <x:f>(D80-C80)*10000</x:f>
        <x:v>0</x:v>
      </x:c>
      <x:c r="E82" s="5"/>
      <x:c r="F82" s="5" t="n">
        <x:f>(F80-D80)*10000</x:f>
        <x:v>240</x:v>
      </x:c>
      <x:c r="G82" s="5" t="n">
        <x:f>(G80-F80)*10000</x:f>
        <x:v>59.999999999999986</x:v>
      </x:c>
      <x:c r="H82" s="6" t="n">
        <x:f>(H80-G80)*10000</x:f>
        <x:v>0</x:v>
      </x:c>
      <x:c r="I82" s="1"/>
      <x:c r="J82" s="1"/>
      <x:c r="K82" s="18"/>
    </x:row>
    <x:row r="83">
      <x:c r="B83" s="1" t="s">
        <x:v>138</x:v>
      </x:c>
      <x:c r="C83" s="14" t="n">
        <x:f>C21</x:f>
        <x:v>0.006</x:v>
      </x:c>
      <x:c r="D83" s="14" t="n">
        <x:f>D21</x:f>
        <x:v>0.01</x:v>
      </x:c>
      <x:c r="E83" s="14" t="n">
        <x:f>E21</x:f>
        <x:v>-0.006</x:v>
      </x:c>
      <x:c r="F83" s="14" t="n">
        <x:f>F21</x:f>
        <x:v>0.033</x:v>
      </x:c>
      <x:c r="G83" s="14" t="n">
        <x:f>G21</x:f>
        <x:v>0.03</x:v>
      </x:c>
      <x:c r="H83" s="15" t="n">
        <x:f>H21</x:f>
        <x:v>0.01</x:v>
      </x:c>
      <x:c r="I83" s="1"/>
      <x:c r="J83" s="1"/>
      <x:c r="K83" s="18"/>
    </x:row>
    <x:row r="84">
      <x:c r="B84" s="1" t="s">
        <x:v>133</x:v>
      </x:c>
      <x:c r="C84" s="5"/>
      <x:c r="D84" s="5"/>
      <x:c r="E84" s="5"/>
      <x:c r="F84" s="5"/>
      <x:c r="G84" s="5"/>
      <x:c r="H84" s="6" t="n">
        <x:f>(H83-C83)*10000</x:f>
        <x:v>40</x:v>
      </x:c>
      <x:c r="I84" s="1"/>
      <x:c r="J84" s="1"/>
      <x:c r="K84" s="18"/>
    </x:row>
    <x:row r="85">
      <x:c r="B85" s="1" t="s">
        <x:v>135</x:v>
      </x:c>
      <x:c r="C85" s="5"/>
      <x:c r="D85" s="5" t="n">
        <x:f>(D83-C83)*10000</x:f>
        <x:v>40</x:v>
      </x:c>
      <x:c r="E85" s="5"/>
      <x:c r="F85" s="5" t="n">
        <x:f>(F83-D83)*10000</x:f>
        <x:v>230</x:v>
      </x:c>
      <x:c r="G85" s="5" t="n">
        <x:f>(G83-F83)*10000</x:f>
        <x:v>-30.00000000000003</x:v>
      </x:c>
      <x:c r="H85" s="6" t="n">
        <x:f>(H83-G83)*10000</x:f>
        <x:v>-199.99999999999997</x:v>
      </x:c>
      <x:c r="I85" s="1"/>
      <x:c r="J85" s="1"/>
      <x:c r="K85" s="18"/>
    </x:row>
    <x:row r="86">
      <x:c r="B86" s="1" t="s">
        <x:v>139</x:v>
      </x:c>
      <x:c r="C86" s="14" t="n">
        <x:f>C29</x:f>
        <x:v>0.006488011585658704</x:v>
      </x:c>
      <x:c r="D86" s="14" t="n">
        <x:f>D29</x:f>
        <x:v>0.0042651059887868215</x:v>
      </x:c>
      <x:c r="E86" s="14" t="n">
        <x:f>E29</x:f>
        <x:v>0.011214756541474857</x:v>
      </x:c>
      <x:c r="F86" s="14" t="n">
        <x:f>F29</x:f>
        <x:v>0.004046145351442654</x:v>
      </x:c>
      <x:c r="G86" s="14" t="n">
        <x:f>G29</x:f>
        <x:v>0.02665234224350055</x:v>
      </x:c>
      <x:c r="H86" s="15" t="n">
        <x:f>H29</x:f>
        <x:v>0.027999999999999803</x:v>
      </x:c>
      <x:c r="I86" s="1"/>
      <x:c r="J86" s="1"/>
      <x:c r="K86" s="18"/>
    </x:row>
    <x:row r="87">
      <x:c r="B87" s="1" t="s">
        <x:v>140</x:v>
      </x:c>
      <x:c r="C87" s="5"/>
      <x:c r="D87" s="5"/>
      <x:c r="E87" s="5"/>
      <x:c r="F87" s="5"/>
      <x:c r="G87" s="5"/>
      <x:c r="H87" s="6" t="n">
        <x:f>(H86-C86)*10000</x:f>
        <x:v>215.11988414341099</x:v>
      </x:c>
      <x:c r="I87" s="1"/>
      <x:c r="J87" s="1"/>
      <x:c r="K87" s="18"/>
    </x:row>
    <x:row r="88">
      <x:c r="B88" s="1" t="s">
        <x:v>141</x:v>
      </x:c>
      <x:c r="C88" s="5"/>
      <x:c r="D88" s="5" t="n">
        <x:f>(D86-C86)*10000</x:f>
        <x:v>-22.229055968718825</x:v>
      </x:c>
      <x:c r="E88" s="5"/>
      <x:c r="F88" s="5" t="n">
        <x:f>(F86-D86)*10000</x:f>
        <x:v>-2.189606373441677</x:v>
      </x:c>
      <x:c r="G88" s="5" t="n">
        <x:f>(G86-F86)*10000</x:f>
        <x:v>226.06196892057895</x:v>
      </x:c>
      <x:c r="H88" s="6" t="n">
        <x:f>(H86-G86)*10000</x:f>
        <x:v>13.476577564992542</x:v>
      </x:c>
      <x:c r="I88" s="1"/>
      <x:c r="J88" s="1"/>
      <x:c r="K88" s="18"/>
    </x:row>
    <x:row r="89">
      <x:c r="B89" s="1" t="s">
        <x:v>93</x:v>
      </x:c>
      <x:c r="C89" s="12" t="n">
        <x:f>C28</x:f>
        <x:v>751.7</x:v>
      </x:c>
      <x:c r="D89" s="12" t="n">
        <x:f>D28</x:f>
        <x:v>723.0999999999999</x:v>
      </x:c>
      <x:c r="E89" s="12" t="n">
        <x:f>E28</x:f>
        <x:v>2890</x:v>
      </x:c>
      <x:c r="F89" s="12" t="n">
        <x:f>F28</x:f>
        <x:v>728.9</x:v>
      </x:c>
      <x:c r="G89" s="12" t="n">
        <x:f>G28</x:f>
        <x:v>793.9</x:v>
      </x:c>
      <x:c r="H89" s="21" t="n">
        <x:f>H28</x:f>
        <x:v>803.88932828</x:v>
      </x:c>
      <x:c r="I89" s="1"/>
      <x:c r="J89" s="1"/>
      <x:c r="K89" s="18"/>
    </x:row>
    <x:row r="90">
      <x:c r="B90" s="1" t="s">
        <x:v>142</x:v>
      </x:c>
      <x:c r="C90" s="14" t="n">
        <x:f>C89/C47-1</x:f>
        <x:v>0.012526939655172598</x:v>
      </x:c>
      <x:c r="D90" s="14" t="n">
        <x:f>D89/D47-1</x:f>
        <x:v>0.014307757048674707</x:v>
      </x:c>
      <x:c r="E90" s="14" t="n">
        <x:f>E89/E47-1</x:f>
        <x:v>0.005147468002226097</x:v>
      </x:c>
      <x:c r="F90" s="14" t="n">
        <x:f>F89/F47-1</x:f>
        <x:v>0.06207198018359317</x:v>
      </x:c>
      <x:c r="G90" s="14" t="n">
        <x:f>G89/G47-1</x:f>
        <x:v>0.08917546988612979</x:v>
      </x:c>
      <x:c r="H90" s="15" t="n">
        <x:f>H89/H47-1</x:f>
        <x:v>0.06942839999999983</x:v>
      </x:c>
      <x:c r="I90" s="1"/>
      <x:c r="J90" s="1"/>
      <x:c r="K90" s="18"/>
    </x:row>
    <x:row r="91">
      <x:c r="B91" s="1" t="s">
        <x:v>81</x:v>
      </x:c>
      <x:c r="C91" s="5"/>
      <x:c r="D91" s="5" t="n">
        <x:f>D89-C89</x:f>
        <x:v>-28.600000000000136</x:v>
      </x:c>
      <x:c r="E91" s="5"/>
      <x:c r="F91" s="5" t="n">
        <x:f>F89-D89</x:f>
        <x:v>5.800000000000068</x:v>
      </x:c>
      <x:c r="G91" s="5" t="n">
        <x:f>G89-F89</x:f>
        <x:v>65</x:v>
      </x:c>
      <x:c r="H91" s="6" t="n">
        <x:f>H89-G89</x:f>
        <x:v>9.989328279999995</x:v>
      </x:c>
      <x:c r="I91" s="1"/>
      <x:c r="J91" s="1"/>
      <x:c r="K91" s="18"/>
    </x:row>
    <x:row r="92">
      <x:c r="B92" s="1" t="s">
        <x:v>143</x:v>
      </x:c>
      <x:c r="C92" s="12" t="n">
        <x:f>C35</x:f>
        <x:v>99.8</x:v>
      </x:c>
      <x:c r="D92" s="12" t="n">
        <x:f>D35</x:f>
        <x:v>85.8</x:v>
      </x:c>
      <x:c r="E92" s="12" t="n">
        <x:f>E35</x:f>
        <x:v>359.1</x:v>
      </x:c>
      <x:c r="F92" s="12" t="n">
        <x:f>F35</x:f>
        <x:v>88</x:v>
      </x:c>
      <x:c r="G92" s="12" t="n">
        <x:f>G35</x:f>
        <x:v>119.5</x:v>
      </x:c>
      <x:c r="H92" s="21" t="n">
        <x:f>H35</x:f>
        <x:v>104.5056126764</x:v>
      </x:c>
      <x:c r="I92" s="1"/>
      <x:c r="J92" s="1"/>
      <x:c r="K92" s="18"/>
    </x:row>
    <x:row r="93">
      <x:c r="B93" s="1" t="s">
        <x:v>80</x:v>
      </x:c>
      <x:c r="C93" s="14"/>
      <x:c r="D93" s="14"/>
      <x:c r="E93" s="14"/>
      <x:c r="F93" s="14"/>
      <x:c r="G93" s="14"/>
      <x:c r="H93" s="15" t="n">
        <x:f>H92/C92-1</x:f>
        <x:v>0.04715042761923849</x:v>
      </x:c>
      <x:c r="I93" s="1"/>
      <x:c r="J93" s="1"/>
      <x:c r="K93" s="18"/>
    </x:row>
    <x:row r="94">
      <x:c r="B94" s="1" t="s">
        <x:v>81</x:v>
      </x:c>
      <x:c r="C94" s="5"/>
      <x:c r="D94" s="5" t="n">
        <x:f>D92-C92</x:f>
        <x:v>-14</x:v>
      </x:c>
      <x:c r="E94" s="5"/>
      <x:c r="F94" s="5" t="n">
        <x:f>F92-D92</x:f>
        <x:v>2.200000000000003</x:v>
      </x:c>
      <x:c r="G94" s="5" t="n">
        <x:f>G92-F92</x:f>
        <x:v>31.5</x:v>
      </x:c>
      <x:c r="H94" s="6" t="n">
        <x:f>H92-G92</x:f>
        <x:v>-14.994387323599994</x:v>
      </x:c>
      <x:c r="I94" s="1"/>
      <x:c r="J94" s="1"/>
      <x:c r="K94" s="18"/>
    </x:row>
    <x:row r="95">
      <x:c r="B95" s="1" t="s">
        <x:v>144</x:v>
      </x:c>
      <x:c r="C95" s="14" t="n">
        <x:f>C36</x:f>
        <x:v>0.1327657310097113</x:v>
      </x:c>
      <x:c r="D95" s="14" t="n">
        <x:f>D36</x:f>
        <x:v>0.11865578758124742</x:v>
      </x:c>
      <x:c r="E95" s="14" t="n">
        <x:f>E36</x:f>
        <x:v>0.12425605536332181</x:v>
      </x:c>
      <x:c r="F95" s="14" t="n">
        <x:f>F36</x:f>
        <x:v>0.12072986692276033</x:v>
      </x:c>
      <x:c r="G95" s="14" t="n">
        <x:f>G36</x:f>
        <x:v>0.15052273586093967</x:v>
      </x:c>
      <x:c r="H95" s="15" t="n">
        <x:f>H36</x:f>
        <x:v>0.13</x:v>
      </x:c>
      <x:c r="I95" s="1"/>
      <x:c r="J95" s="1"/>
      <x:c r="K95" s="18"/>
    </x:row>
    <x:row r="96">
      <x:c r="B96" s="1" t="s">
        <x:v>145</x:v>
      </x:c>
      <x:c r="C96" s="5"/>
      <x:c r="D96" s="5"/>
      <x:c r="E96" s="5"/>
      <x:c r="F96" s="5"/>
      <x:c r="G96" s="5"/>
      <x:c r="H96" s="6" t="n">
        <x:f>(H95-C95)*10000</x:f>
        <x:v>-27.657310097113086</x:v>
      </x:c>
      <x:c r="I96" s="1"/>
      <x:c r="J96" s="1"/>
      <x:c r="K96" s="18"/>
    </x:row>
    <x:row r="97">
      <x:c r="B97" s="1" t="s">
        <x:v>146</x:v>
      </x:c>
      <x:c r="C97" s="5"/>
      <x:c r="D97" s="5" t="n">
        <x:f>(D95-C95)*10000</x:f>
        <x:v>-141.0994342846389</x:v>
      </x:c>
      <x:c r="E97" s="5"/>
      <x:c r="F97" s="5" t="n">
        <x:f>(F95-D95)*10000</x:f>
        <x:v>20.740793415129076</x:v>
      </x:c>
      <x:c r="G97" s="5" t="n">
        <x:f>(G95-F95)*10000</x:f>
        <x:v>297.9286893817934</x:v>
      </x:c>
      <x:c r="H97" s="6" t="n">
        <x:f>(H95-G95)*10000</x:f>
        <x:v>-205.22735860939667</x:v>
      </x:c>
      <x:c r="I97" s="1"/>
      <x:c r="J97" s="1"/>
      <x:c r="K97" s="18"/>
    </x:row>
    <x:row r="98">
      <x:c r="B98" s="1"/>
      <x:c r="C98" s="5"/>
      <x:c r="D98" s="5"/>
      <x:c r="E98" s="5"/>
      <x:c r="F98" s="5"/>
      <x:c r="G98" s="5"/>
      <x:c r="H98" s="6"/>
      <x:c r="I98" s="1"/>
      <x:c r="J98" s="1"/>
      <x:c r="K98" s="18"/>
    </x:row>
    <x:row r="99">
      <x:c r="B99" s="1"/>
      <x:c r="C99" s="5"/>
      <x:c r="D99" s="5"/>
      <x:c r="E99" s="5"/>
      <x:c r="F99" s="5"/>
      <x:c r="G99" s="5"/>
      <x:c r="H99" s="6"/>
      <x:c r="I99" s="1"/>
      <x:c r="J99" s="1"/>
      <x:c r="K99" s="18"/>
    </x:row>
    <x:row r="100">
      <x:c r="C100" s="2"/>
      <x:c r="D100" s="2"/>
      <x:c r="E100" s="2"/>
      <x:c r="F100" s="2"/>
      <x:c r="G100" s="2"/>
      <x:c r="H100" s="3"/>
      <x:c r="K100" s="50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16" customWidth="1"/>
    <x:col min="11" max="11" width="6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153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154</x:v>
      </x:c>
      <x:c r="C10" s="35" t="n">
        <x:f>'Revenue summary'!C22</x:f>
        <x:v>1724.9</x:v>
      </x:c>
      <x:c r="D10" s="35" t="n">
        <x:f>'Revenue summary'!D22</x:f>
        <x:v>1850.4</x:v>
      </x:c>
      <x:c r="E10" s="35" t="n">
        <x:f>'Revenue summary'!E22</x:f>
        <x:v>6840.3</x:v>
      </x:c>
      <x:c r="F10" s="35" t="n">
        <x:f>'Revenue summary'!F22</x:f>
        <x:v>1873.9</x:v>
      </x:c>
      <x:c r="G10" s="35" t="n">
        <x:f>'Revenue summary'!G22</x:f>
        <x:v>1936.6</x:v>
      </x:c>
      <x:c r="H10" s="41" t="n">
        <x:f>'Revenue summary'!H22</x:f>
        <x:v>1975.790842232</x:v>
      </x:c>
      <x:c r="I10" s="1"/>
      <x:c r="J10" s="1"/>
      <x:c r="K10" s="1"/>
    </x:row>
    <x:row r="11">
      <x:c r="B11" s="1" t="s">
        <x:v>155</x:v>
      </x:c>
      <x:c r="C11" s="16">
        <x:v>1079.8</x:v>
      </x:c>
      <x:c r="D11" s="16">
        <x:v>1130.1</x:v>
      </x:c>
      <x:c r="E11" s="16">
        <x:v>4248.1</x:v>
      </x:c>
      <x:c r="F11" s="16">
        <x:v>1165</x:v>
      </x:c>
      <x:c r="G11" s="16">
        <x:v>1158.4</x:v>
      </x:c>
      <x:c r="H11" s="6" t="n">
        <x:f>H10*(1-H13)</x:f>
        <x:v>1221.038740499376</x:v>
      </x:c>
      <x:c r="I11" s="1"/>
      <x:c r="J11" s="1"/>
      <x:c r="K11" s="1"/>
    </x:row>
    <x:row r="12">
      <x:c r="B12" s="1" t="s">
        <x:v>156</x:v>
      </x:c>
      <x:c r="C12" s="12" t="n">
        <x:f>C10-C11</x:f>
        <x:v>645.1000000000001</x:v>
      </x:c>
      <x:c r="D12" s="12" t="n">
        <x:f>D10-D11</x:f>
        <x:v>720.3000000000002</x:v>
      </x:c>
      <x:c r="E12" s="12" t="n">
        <x:f>E10-E11</x:f>
        <x:v>2592.2</x:v>
      </x:c>
      <x:c r="F12" s="12" t="n">
        <x:f>F10-F11</x:f>
        <x:v>708.9000000000001</x:v>
      </x:c>
      <x:c r="G12" s="12" t="n">
        <x:f>G10-G11</x:f>
        <x:v>778.1999999999998</x:v>
      </x:c>
      <x:c r="H12" s="21" t="n">
        <x:f>H10-H11</x:f>
        <x:v>754.7521017326239</x:v>
      </x:c>
      <x:c r="I12" s="1"/>
      <x:c r="J12" s="1"/>
      <x:c r="K12" s="1"/>
    </x:row>
    <x:row r="13">
      <x:c r="B13" s="1" t="s">
        <x:v>157</x:v>
      </x:c>
      <x:c r="C13" s="14" t="n">
        <x:f>C12/C10</x:f>
        <x:v>0.373992695228709</x:v>
      </x:c>
      <x:c r="D13" s="14" t="n">
        <x:f>D12/D10</x:f>
        <x:v>0.3892671854734112</x:v>
      </x:c>
      <x:c r="E13" s="14" t="n">
        <x:f>E12/E10</x:f>
        <x:v>0.3789599871350671</x:v>
      </x:c>
      <x:c r="F13" s="14" t="n">
        <x:f>F12/F10</x:f>
        <x:v>0.37830193713645344</x:v>
      </x:c>
      <x:c r="G13" s="14" t="n">
        <x:f>G12/G10</x:f>
        <x:v>0.4018382732624186</x:v>
      </x:c>
      <x:c r="H13" s="31">
        <x:v>0.382</x:v>
      </x:c>
      <x:c r="I13" s="1"/>
      <x:c r="J13" s="1"/>
      <x:c r="K13" s="1"/>
    </x:row>
    <x:row r="14">
      <x:c r="B14" s="1" t="s">
        <x:v>158</x:v>
      </x:c>
      <x:c r="C14" s="5"/>
      <x:c r="D14" s="5"/>
      <x:c r="E14" s="5"/>
      <x:c r="F14" s="5"/>
      <x:c r="G14" s="5"/>
      <x:c r="H14" s="6" t="n">
        <x:f>(H13-C13)*10000</x:f>
        <x:v>80.07304771291024</x:v>
      </x:c>
      <x:c r="I14" s="1"/>
      <x:c r="J14" s="1"/>
      <x:c r="K14" s="1"/>
    </x:row>
    <x:row r="15">
      <x:c r="B15" s="1" t="s">
        <x:v>159</x:v>
      </x:c>
      <x:c r="C15" s="16">
        <x:v>352.5</x:v>
      </x:c>
      <x:c r="D15" s="16">
        <x:v>404.8</x:v>
      </x:c>
      <x:c r="E15" s="16">
        <x:v>1500.3</x:v>
      </x:c>
      <x:c r="F15" s="16">
        <x:v>456.3</x:v>
      </x:c>
      <x:c r="G15" s="16">
        <x:v>441.8</x:v>
      </x:c>
      <x:c r="H15" s="26">
        <x:v>428.8</x:v>
      </x:c>
      <x:c r="I15" s="1"/>
      <x:c r="J15" s="1"/>
      <x:c r="K15" s="1"/>
    </x:row>
    <x:row r="16">
      <x:c r="B16" s="1" t="s">
        <x:v>160</x:v>
      </x:c>
      <x:c r="C16" s="16">
        <x:v>3.9</x:v>
      </x:c>
      <x:c r="D16" s="16">
        <x:v>4.4</x:v>
      </x:c>
      <x:c r="E16" s="16">
        <x:v>21.1</x:v>
      </x:c>
      <x:c r="F16" s="16">
        <x:v>25.1</x:v>
      </x:c>
      <x:c r="G16" s="16">
        <x:v>60</x:v>
      </x:c>
      <x:c r="H16" s="26">
        <x:v>22</x:v>
      </x:c>
      <x:c r="I16" s="1"/>
      <x:c r="J16" s="1"/>
      <x:c r="K16" s="1"/>
    </x:row>
    <x:row r="17">
      <x:c r="B17" s="1" t="s">
        <x:v>161</x:v>
      </x:c>
      <x:c r="C17" s="12" t="n">
        <x:f>C12-C15-C16</x:f>
        <x:v>288.70000000000016</x:v>
      </x:c>
      <x:c r="D17" s="12" t="n">
        <x:f>D12-D15-D16</x:f>
        <x:v>311.1000000000002</x:v>
      </x:c>
      <x:c r="E17" s="12" t="n">
        <x:f>E12-E15-E16</x:f>
        <x:v>1070.8</x:v>
      </x:c>
      <x:c r="F17" s="12" t="n">
        <x:f>F12-F15-F16</x:f>
        <x:v>227.50000000000009</x:v>
      </x:c>
      <x:c r="G17" s="12" t="n">
        <x:f>G12-G15-G16</x:f>
        <x:v>276.3999999999998</x:v>
      </x:c>
      <x:c r="H17" s="21" t="n">
        <x:f>H12-H15-H16</x:f>
        <x:v>303.95210173262393</x:v>
      </x:c>
      <x:c r="I17" s="1"/>
      <x:c r="J17" s="1"/>
      <x:c r="K17" s="1"/>
    </x:row>
    <x:row r="18">
      <x:c r="B18" s="1" t="s">
        <x:v>162</x:v>
      </x:c>
      <x:c r="C18" s="12" t="n">
        <x:f>SUM(C17,C16,C42)</x:f>
        <x:v>293.60000000000014</x:v>
      </x:c>
      <x:c r="D18" s="12" t="n">
        <x:f>SUM(D17,D16,D42)</x:f>
        <x:v>316.6000000000002</x:v>
      </x:c>
      <x:c r="E18" s="12" t="n">
        <x:f>SUM(E17,E16,E42)</x:f>
        <x:v>1093.9999999999998</x:v>
      </x:c>
      <x:c r="F18" s="12" t="n">
        <x:f>SUM(F17,F16,F42)</x:f>
        <x:v>267.6000000000001</x:v>
      </x:c>
      <x:c r="G18" s="12" t="n">
        <x:f>SUM(G17,G16,G42)</x:f>
        <x:v>336.3999999999998</x:v>
      </x:c>
      <x:c r="H18" s="21" t="n">
        <x:f>SUM(H17,H16,H42)</x:f>
        <x:v>325.95210173262393</x:v>
      </x:c>
      <x:c r="I18" s="1"/>
      <x:c r="J18" s="1"/>
      <x:c r="K18" s="1"/>
    </x:row>
    <x:row r="19">
      <x:c r="B19" s="1" t="s">
        <x:v>163</x:v>
      </x:c>
      <x:c r="C19" s="14" t="n">
        <x:f>C23/C22</x:f>
        <x:v>0.15853166599435245</x:v>
      </x:c>
      <x:c r="D19" s="14" t="n">
        <x:f>D23/D22</x:f>
        <x:v>0.2394160583941604</x:v>
      </x:c>
      <x:c r="E19" s="14" t="n">
        <x:f>E23/E22</x:f>
        <x:v>0.21445783132530125</x:v>
      </x:c>
      <x:c r="F19" s="14" t="n">
        <x:f>F23/F22</x:f>
        <x:v>0.2632432432432431</x:v>
      </x:c>
      <x:c r="G19" s="14" t="n">
        <x:f>G23/G22</x:f>
        <x:v>0.2883742052679385</x:v>
      </x:c>
      <x:c r="H19" s="31">
        <x:v>0.24</x:v>
      </x:c>
      <x:c r="I19" s="1"/>
      <x:c r="J19" s="1"/>
      <x:c r="K19" s="1"/>
    </x:row>
    <x:row r="20">
      <x:c r="B20" s="1" t="s">
        <x:v>164</x:v>
      </x:c>
      <x:c r="C20" s="16">
        <x:v>50.2</x:v>
      </x:c>
      <x:c r="D20" s="16">
        <x:v>46.5</x:v>
      </x:c>
      <x:c r="E20" s="16">
        <x:v>196.2</x:v>
      </x:c>
      <x:c r="F20" s="16">
        <x:v>47.3</x:v>
      </x:c>
      <x:c r="G20" s="16">
        <x:v>62.7</x:v>
      </x:c>
      <x:c r="H20" s="26">
        <x:v>63</x:v>
      </x:c>
      <x:c r="I20" s="1"/>
      <x:c r="J20" s="1"/>
      <x:c r="K20" s="1"/>
    </x:row>
    <x:row r="21">
      <x:c r="B21" s="1" t="s">
        <x:v>165</x:v>
      </x:c>
      <x:c r="C21" s="16">
        <x:v>9.4</x:v>
      </x:c>
      <x:c r="D21" s="16">
        <x:v>9.4</x:v>
      </x:c>
      <x:c r="E21" s="16">
        <x:v>38.4</x:v>
      </x:c>
      <x:c r="F21" s="16">
        <x:v>4.8</x:v>
      </x:c>
      <x:c r="G21" s="16">
        <x:v>6.5</x:v>
      </x:c>
      <x:c r="H21" s="26">
        <x:v>6</x:v>
      </x:c>
      <x:c r="I21" s="1"/>
      <x:c r="J21" s="1"/>
      <x:c r="K21" s="1"/>
    </x:row>
    <x:row r="22">
      <x:c r="B22" s="1" t="s">
        <x:v>166</x:v>
      </x:c>
      <x:c r="C22" s="5" t="n">
        <x:f>C17-C20+C21</x:f>
        <x:v>247.90000000000018</x:v>
      </x:c>
      <x:c r="D22" s="5" t="n">
        <x:f>D17-D20+D21</x:f>
        <x:v>274.00000000000017</x:v>
      </x:c>
      <x:c r="E22" s="5" t="n">
        <x:f>E17-E20+E21</x:f>
        <x:v>912.9999999999999</x:v>
      </x:c>
      <x:c r="F22" s="5" t="n">
        <x:f>F17-F20+F21</x:f>
        <x:v>185.0000000000001</x:v>
      </x:c>
      <x:c r="G22" s="5" t="n">
        <x:f>G17-G20+G21</x:f>
        <x:v>220.19999999999982</x:v>
      </x:c>
      <x:c r="H22" s="6" t="n">
        <x:f>H17-H20+H21</x:f>
        <x:v>246.95210173262393</x:v>
      </x:c>
      <x:c r="I22" s="1"/>
      <x:c r="J22" s="1"/>
      <x:c r="K22" s="1"/>
    </x:row>
    <x:row r="23">
      <x:c r="B23" s="1" t="s">
        <x:v>167</x:v>
      </x:c>
      <x:c r="C23" s="16">
        <x:v>39.3</x:v>
      </x:c>
      <x:c r="D23" s="16">
        <x:v>65.6</x:v>
      </x:c>
      <x:c r="E23" s="16">
        <x:v>195.8</x:v>
      </x:c>
      <x:c r="F23" s="16">
        <x:v>48.7</x:v>
      </x:c>
      <x:c r="G23" s="16">
        <x:v>63.5</x:v>
      </x:c>
      <x:c r="H23" s="6" t="n">
        <x:f>H22*H19</x:f>
        <x:v>59.26850441582974</x:v>
      </x:c>
      <x:c r="I23" s="1"/>
      <x:c r="J23" s="1"/>
      <x:c r="K23" s="1"/>
    </x:row>
    <x:row r="24">
      <x:c r="B24" s="1" t="s">
        <x:v>168</x:v>
      </x:c>
      <x:c r="C24" s="5" t="n">
        <x:f>C22-C23</x:f>
        <x:v>208.6000000000002</x:v>
      </x:c>
      <x:c r="D24" s="5" t="n">
        <x:f>D22-D23</x:f>
        <x:v>208.40000000000018</x:v>
      </x:c>
      <x:c r="E24" s="5" t="n">
        <x:f>E22-E23</x:f>
        <x:v>717.1999999999998</x:v>
      </x:c>
      <x:c r="F24" s="5" t="n">
        <x:f>F22-F23</x:f>
        <x:v>136.30000000000013</x:v>
      </x:c>
      <x:c r="G24" s="5" t="n">
        <x:f>G22-G23</x:f>
        <x:v>156.69999999999982</x:v>
      </x:c>
      <x:c r="H24" s="6" t="n">
        <x:f>H22-H23</x:f>
        <x:v>187.6835973167942</x:v>
      </x:c>
      <x:c r="I24" s="1"/>
      <x:c r="J24" s="1"/>
      <x:c r="K24" s="1"/>
    </x:row>
    <x:row r="25">
      <x:c r="B25" s="1" t="s">
        <x:v>169</x:v>
      </x:c>
      <x:c r="C25" s="16">
        <x:v>16.9</x:v>
      </x:c>
      <x:c r="D25" s="16">
        <x:v>18.2</x:v>
      </x:c>
      <x:c r="E25" s="16">
        <x:v>72.2</x:v>
      </x:c>
      <x:c r="F25" s="16">
        <x:v>886</x:v>
      </x:c>
      <x:c r="G25" s="16">
        <x:v>3.5</x:v>
      </x:c>
      <x:c r="H25" s="26">
        <x:v>3.5</x:v>
      </x:c>
      <x:c r="I25" s="1"/>
      <x:c r="J25" s="1"/>
      <x:c r="K25" s="1"/>
    </x:row>
    <x:row r="26">
      <x:c r="B26" s="1" t="s">
        <x:v>170</x:v>
      </x:c>
      <x:c r="C26" s="12" t="n">
        <x:f>C24+C25</x:f>
        <x:v>225.5000000000002</x:v>
      </x:c>
      <x:c r="D26" s="12" t="n">
        <x:f>D24+D25</x:f>
        <x:v>226.60000000000016</x:v>
      </x:c>
      <x:c r="E26" s="12" t="n">
        <x:f>E24+E25</x:f>
        <x:v>789.3999999999999</x:v>
      </x:c>
      <x:c r="F26" s="12" t="n">
        <x:f>F24+F25</x:f>
        <x:v>1022.3000000000002</x:v>
      </x:c>
      <x:c r="G26" s="12" t="n">
        <x:f>G24+G25</x:f>
        <x:v>160.19999999999982</x:v>
      </x:c>
      <x:c r="H26" s="21" t="n">
        <x:f>H24+H25</x:f>
        <x:v>191.1835973167942</x:v>
      </x:c>
      <x:c r="I26" s="1"/>
      <x:c r="J26" s="1"/>
      <x:c r="K26" s="1"/>
    </x:row>
    <x:row r="27">
      <x:c r="B27" s="1" t="s">
        <x:v>171</x:v>
      </x:c>
      <x:c r="C27" s="16">
        <x:v>0</x:v>
      </x:c>
      <x:c r="D27" s="16">
        <x:v>0</x:v>
      </x:c>
      <x:c r="E27" s="16">
        <x:v>0</x:v>
      </x:c>
      <x:c r="F27" s="16">
        <x:v>6.1</x:v>
      </x:c>
      <x:c r="G27" s="16">
        <x:v>10.1</x:v>
      </x:c>
      <x:c r="H27" s="26">
        <x:v>8.5</x:v>
      </x:c>
      <x:c r="I27" s="1"/>
      <x:c r="J27" s="1"/>
      <x:c r="K27" s="1"/>
    </x:row>
    <x:row r="28">
      <x:c r="B28" s="1" t="s">
        <x:v>172</x:v>
      </x:c>
      <x:c r="C28" s="12" t="n">
        <x:f>C26-C27</x:f>
        <x:v>225.5000000000002</x:v>
      </x:c>
      <x:c r="D28" s="12" t="n">
        <x:f>D26-D27</x:f>
        <x:v>226.60000000000016</x:v>
      </x:c>
      <x:c r="E28" s="12" t="n">
        <x:f>E26-E27</x:f>
        <x:v>789.3999999999999</x:v>
      </x:c>
      <x:c r="F28" s="12" t="n">
        <x:f>F26-F27</x:f>
        <x:v>1016.2000000000002</x:v>
      </x:c>
      <x:c r="G28" s="12" t="n">
        <x:f>G26-G27</x:f>
        <x:v>150.09999999999982</x:v>
      </x:c>
      <x:c r="H28" s="21" t="n">
        <x:f>H26-H27</x:f>
        <x:v>182.6835973167942</x:v>
      </x:c>
      <x:c r="I28" s="1"/>
      <x:c r="J28" s="1"/>
      <x:c r="K28" s="1"/>
    </x:row>
    <x:row r="29">
      <x:c r="B29" s="1" t="s">
        <x:v>173</x:v>
      </x:c>
      <x:c r="C29" s="13" t="n">
        <x:f>'Share Count'!C15</x:f>
        <x:v>269.3</x:v>
      </x:c>
      <x:c r="D29" s="13" t="n">
        <x:f>'Share Count'!D15</x:f>
        <x:v>269.3</x:v>
      </x:c>
      <x:c r="E29" s="13" t="n">
        <x:f>'Share Count'!E15</x:f>
        <x:v>269.4</x:v>
      </x:c>
      <x:c r="F29" s="13" t="n">
        <x:f>'Share Count'!F15</x:f>
        <x:v>269.4</x:v>
      </x:c>
      <x:c r="G29" s="13" t="n">
        <x:f>'Share Count'!G15</x:f>
        <x:v>269.2</x:v>
      </x:c>
      <x:c r="H29" s="32" t="n">
        <x:f>'Share Count'!H15</x:f>
        <x:v>269.55</x:v>
      </x:c>
      <x:c r="I29" s="1"/>
      <x:c r="J29" s="1"/>
      <x:c r="K29" s="1"/>
    </x:row>
    <x:row r="30">
      <x:c r="B30" s="1" t="s">
        <x:v>174</x:v>
      </x:c>
      <x:c r="C30" s="44" t="n">
        <x:f>C28/C29</x:f>
        <x:v>0.8373561084292618</x:v>
      </x:c>
      <x:c r="D30" s="44" t="n">
        <x:f>D28/D29</x:f>
        <x:v>0.841440772372819</x:v>
      </x:c>
      <x:c r="E30" s="44" t="n">
        <x:f>E28/E29</x:f>
        <x:v>2.9302152932442462</x:v>
      </x:c>
      <x:c r="F30" s="44" t="n">
        <x:f>F28/F29</x:f>
        <x:v>3.7720861172976994</x:v>
      </x:c>
      <x:c r="G30" s="44" t="n">
        <x:f>G28/G29</x:f>
        <x:v>0.557578008915304</x:v>
      </x:c>
      <x:c r="H30" s="49" t="n">
        <x:f>H28/H29</x:f>
        <x:v>0.6777354751133154</x:v>
      </x:c>
      <x:c r="I30" s="1"/>
      <x:c r="J30" s="1"/>
      <x:c r="K30" s="1"/>
    </x:row>
    <x:row r="31">
      <x:c r="B31" s="1" t="s">
        <x:v>175</x:v>
      </x:c>
      <x:c r="C31" s="5"/>
      <x:c r="D31" s="5"/>
      <x:c r="E31" s="5"/>
      <x:c r="F31" s="5"/>
      <x:c r="G31" s="5"/>
      <x:c r="H31" s="6"/>
      <x:c r="I31" s="1"/>
      <x:c r="J31" s="1"/>
      <x:c r="K31" s="1"/>
    </x:row>
    <x:row r="32">
      <x:c r="B32" s="1" t="s">
        <x:v>176</x:v>
      </x:c>
      <x:c r="C32" s="16">
        <x:v>3.9</x:v>
      </x:c>
      <x:c r="D32" s="16">
        <x:v>5</x:v>
      </x:c>
      <x:c r="E32" s="16">
        <x:v>18.8</x:v>
      </x:c>
      <x:c r="F32" s="16">
        <x:v>27.5</x:v>
      </x:c>
      <x:c r="G32" s="16">
        <x:v>65.8</x:v>
      </x:c>
      <x:c r="H32" s="6" t="n">
        <x:f>H16*(1-H19)</x:f>
        <x:v>16.72</x:v>
      </x:c>
      <x:c r="I32" s="1"/>
      <x:c r="J32" s="1"/>
      <x:c r="K32" s="1"/>
    </x:row>
    <x:row r="33">
      <x:c r="B33" s="1" t="s">
        <x:v>177</x:v>
      </x:c>
      <x:c r="C33" s="16">
        <x:v>0</x:v>
      </x:c>
      <x:c r="D33" s="16">
        <x:v>0</x:v>
      </x:c>
      <x:c r="E33" s="16">
        <x:v>0</x:v>
      </x:c>
      <x:c r="F33" s="16">
        <x:v>-866.8</x:v>
      </x:c>
      <x:c r="G33" s="16">
        <x:v>0</x:v>
      </x:c>
      <x:c r="H33" s="26">
        <x:v>0</x:v>
      </x:c>
      <x:c r="I33" s="1"/>
      <x:c r="J33" s="1"/>
      <x:c r="K33" s="1"/>
    </x:row>
    <x:row r="34">
      <x:c r="B34" s="1" t="s">
        <x:v>178</x:v>
      </x:c>
      <x:c r="C34" s="12" t="n">
        <x:f>SUM(C28,C32:C33)</x:f>
        <x:v>229.4000000000002</x:v>
      </x:c>
      <x:c r="D34" s="12" t="n">
        <x:f>SUM(D28,D32:D33)</x:f>
        <x:v>231.60000000000016</x:v>
      </x:c>
      <x:c r="E34" s="12" t="n">
        <x:f>SUM(E28,E32:E33)</x:f>
        <x:v>808.1999999999998</x:v>
      </x:c>
      <x:c r="F34" s="12" t="n">
        <x:f>SUM(F28,F32:F33)</x:f>
        <x:v>176.9000000000002</x:v>
      </x:c>
      <x:c r="G34" s="12" t="n">
        <x:f>SUM(G28,G32:G33)</x:f>
        <x:v>215.8999999999998</x:v>
      </x:c>
      <x:c r="H34" s="21" t="n">
        <x:f>SUM(H28,H32:H33)</x:f>
        <x:v>199.4035973167942</x:v>
      </x:c>
      <x:c r="I34" s="1"/>
      <x:c r="J34" s="1"/>
      <x:c r="K34" s="1"/>
    </x:row>
    <x:row r="35">
      <x:c r="B35" s="1" t="s">
        <x:v>179</x:v>
      </x:c>
      <x:c r="C35" s="44" t="n">
        <x:f>C34/C29</x:f>
        <x:v>0.8518380987746016</x:v>
      </x:c>
      <x:c r="D35" s="44" t="n">
        <x:f>D34/D29</x:f>
        <x:v>0.8600074266617161</x:v>
      </x:c>
      <x:c r="E35" s="44" t="n">
        <x:f>E34/E29</x:f>
        <x:v>2.9999999999999996</x:v>
      </x:c>
      <x:c r="F35" s="44" t="n">
        <x:f>F34/F29</x:f>
        <x:v>0.6566443949517454</x:v>
      </x:c>
      <x:c r="G35" s="44" t="n">
        <x:f>G34/G29</x:f>
        <x:v>0.8020059435364035</x:v>
      </x:c>
      <x:c r="H35" s="49" t="n">
        <x:f>H34/H29</x:f>
        <x:v>0.7397647832194182</x:v>
      </x:c>
      <x:c r="I35" s="1"/>
      <x:c r="J35" s="1"/>
      <x:c r="K35" s="1"/>
    </x:row>
    <x:row r="36">
      <x:c r="B36" s="1" t="s">
        <x:v>180</x:v>
      </x:c>
      <x:c r="C36" s="5" t="n">
        <x:f>C35-C34/C29</x:f>
        <x:v>0</x:v>
      </x:c>
      <x:c r="D36" s="5" t="n">
        <x:f>D35-D34/D29</x:f>
        <x:v>0</x:v>
      </x:c>
      <x:c r="E36" s="5" t="n">
        <x:f>E35-E34/E29</x:f>
        <x:v>0</x:v>
      </x:c>
      <x:c r="F36" s="5" t="n">
        <x:f>F35-F34/F29</x:f>
        <x:v>0</x:v>
      </x:c>
      <x:c r="G36" s="5" t="n">
        <x:f>G35-G34/G29</x:f>
        <x:v>0</x:v>
      </x:c>
      <x:c r="H36" s="6" t="n">
        <x:f>H35-H34/H29</x:f>
        <x:v>0</x:v>
      </x:c>
      <x:c r="I36" s="1"/>
      <x:c r="J36" s="1"/>
      <x:c r="K36" s="1"/>
    </x:row>
    <x:row r="37">
      <x:c r="B37" s="1" t="s">
        <x:v>181</x:v>
      </x:c>
      <x:c r="C37" s="19" t="n">
        <x:f>'Revenue summary'!C23</x:f>
        <x:v>0.026848434337421123</x:v>
      </x:c>
      <x:c r="D37" s="19" t="n">
        <x:f>'Revenue summary'!D23</x:f>
        <x:v>0.029143492769744483</x:v>
      </x:c>
      <x:c r="E37" s="19" t="n">
        <x:f>'Revenue summary'!E23</x:f>
        <x:v>0.017341642250546574</x:v>
      </x:c>
      <x:c r="F37" s="19" t="n">
        <x:f>'Revenue summary'!F23</x:f>
        <x:v>0.1671753347866709</x:v>
      </x:c>
      <x:c r="G37" s="19" t="n">
        <x:f>'Revenue summary'!G23</x:f>
        <x:v>0.1669780054233203</x:v>
      </x:c>
      <x:c r="H37" s="29" t="n">
        <x:f>'Revenue summary'!H23</x:f>
        <x:v>0.1454523985344076</x:v>
      </x:c>
      <x:c r="I37" s="1"/>
      <x:c r="J37" s="1"/>
      <x:c r="K37" s="1"/>
    </x:row>
    <x:row r="38">
      <x:c r="B38" s="1" t="s">
        <x:v>182</x:v>
      </x:c>
      <x:c r="C38" s="14" t="n">
        <x:f>C17/C10</x:f>
        <x:v>0.16737202156646772</x:v>
      </x:c>
      <x:c r="D38" s="14" t="n">
        <x:f>D17/D10</x:f>
        <x:v>0.16812581063553836</x:v>
      </x:c>
      <x:c r="E38" s="14" t="n">
        <x:f>E17/E10</x:f>
        <x:v>0.15654284168823004</x:v>
      </x:c>
      <x:c r="F38" s="14" t="n">
        <x:f>F17/F10</x:f>
        <x:v>0.12140455734030635</x:v>
      </x:c>
      <x:c r="G38" s="14" t="n">
        <x:f>G17/G10</x:f>
        <x:v>0.1427243622844159</x:v>
      </x:c>
      <x:c r="H38" s="15" t="n">
        <x:f>H17/H10</x:f>
        <x:v>0.1538381974628737</x:v>
      </x:c>
      <x:c r="I38" s="1"/>
      <x:c r="J38" s="1"/>
      <x:c r="K38" s="1"/>
    </x:row>
    <x:row r="39">
      <x:c r="B39" s="1" t="s">
        <x:v>183</x:v>
      </x:c>
      <x:c r="C39" s="14" t="n">
        <x:f>C18/C10</x:f>
        <x:v>0.1702127659574469</x:v>
      </x:c>
      <x:c r="D39" s="14" t="n">
        <x:f>D18/D10</x:f>
        <x:v>0.171098140942499</x:v>
      </x:c>
      <x:c r="E39" s="14" t="n">
        <x:f>E18/E10</x:f>
        <x:v>0.15993450579652935</x:v>
      </x:c>
      <x:c r="F39" s="14" t="n">
        <x:f>F18/F10</x:f>
        <x:v>0.14280377821655374</x:v>
      </x:c>
      <x:c r="G39" s="14" t="n">
        <x:f>G18/G10</x:f>
        <x:v>0.17370649592068566</x:v>
      </x:c>
      <x:c r="H39" s="15" t="n">
        <x:f>H18/H10</x:f>
        <x:v>0.16497297930807506</x:v>
      </x:c>
      <x:c r="I39" s="1"/>
      <x:c r="J39" s="1"/>
      <x:c r="K39" s="1"/>
    </x:row>
    <x:row r="40">
      <x:c r="B40" s="1" t="s">
        <x:v>184</x:v>
      </x:c>
      <x:c r="C40" s="13" t="n">
        <x:f>C30-Inputs!F13</x:f>
        <x:v>-0.0026438915707381883</x:v>
      </x:c>
      <x:c r="D40" s="13" t="n">
        <x:f>D30-Inputs!F14</x:f>
        <x:v>0.0014407723728190325</x:v>
      </x:c>
      <x:c r="E40" s="5"/>
      <x:c r="F40" s="13" t="n">
        <x:f>F30-Inputs!F15</x:f>
        <x:v>0.0020861172976993636</x:v>
      </x:c>
      <x:c r="G40" s="13" t="n">
        <x:f>G30-Inputs!F16</x:f>
        <x:v>-0.0024219910846960957</x:v>
      </x:c>
      <x:c r="H40" s="6"/>
      <x:c r="I40" s="1"/>
      <x:c r="J40" s="1"/>
      <x:c r="K40" s="1"/>
    </x:row>
    <x:row r="41">
      <x:c r="B41" s="1" t="s">
        <x:v>185</x:v>
      </x:c>
      <x:c r="C41" s="13" t="n">
        <x:f>C35-Inputs!D13</x:f>
        <x:v>0.0018380987746016153</x:v>
      </x:c>
      <x:c r="D41" s="13" t="n">
        <x:f>D35-Inputs!D14</x:f>
        <x:v>0.000007426661716158911</x:v>
      </x:c>
      <x:c r="E41" s="5"/>
      <x:c r="F41" s="13" t="n">
        <x:f>F35-Inputs!D15</x:f>
        <x:v>-0.0033556050482546063</x:v>
      </x:c>
      <x:c r="G41" s="13" t="n">
        <x:f>G35-Inputs!D16</x:f>
        <x:v>0.002005943536403487</x:v>
      </x:c>
      <x:c r="H41" s="6"/>
      <x:c r="I41" s="1"/>
      <x:c r="J41" s="1"/>
      <x:c r="K41" s="1"/>
    </x:row>
    <x:row r="42">
      <x:c r="B42" s="1" t="s">
        <x:v>186</x:v>
      </x:c>
      <x:c r="C42" s="16">
        <x:v>1</x:v>
      </x:c>
      <x:c r="D42" s="16">
        <x:v>1.1</x:v>
      </x:c>
      <x:c r="E42" s="16">
        <x:v>2.1</x:v>
      </x:c>
      <x:c r="F42" s="16">
        <x:v>15</x:v>
      </x:c>
      <x:c r="G42" s="16">
        <x:v>0</x:v>
      </x:c>
      <x:c r="H42" s="26">
        <x:v>0</x:v>
      </x:c>
      <x:c r="I42" s="1"/>
      <x:c r="J42" s="1"/>
      <x:c r="K42" s="1"/>
    </x:row>
    <x:row r="43">
      <x:c r="B43" s="1" t="s">
        <x:v>187</x:v>
      </x:c>
      <x:c r="C43" s="5"/>
      <x:c r="D43" s="5"/>
      <x:c r="E43" s="5"/>
      <x:c r="F43" s="5"/>
      <x:c r="G43" s="5"/>
      <x:c r="H43" s="32" t="b">
        <x:f>ABS(H18-'Segment - Consumer'!H35-'Segment - Flavor Solutions'!H35)&lt;H46</x:f>
        <x:v>1</x:v>
      </x:c>
      <x:c r="I43" s="1"/>
      <x:c r="J43" s="1"/>
      <x:c r="K43" s="1"/>
    </x:row>
    <x:row r="44">
      <x:c r="B44" s="1" t="s">
        <x:v>188</x:v>
      </x:c>
      <x:c r="C44" s="13" t="n">
        <x:f>'Share Count'!C10</x:f>
        <x:v>268.6</x:v>
      </x:c>
      <x:c r="D44" s="13" t="n">
        <x:f>'Share Count'!D10</x:f>
        <x:v>268.6</x:v>
      </x:c>
      <x:c r="E44" s="13" t="n">
        <x:f>'Share Count'!E10</x:f>
        <x:v>268.5</x:v>
      </x:c>
      <x:c r="F44" s="13" t="n">
        <x:f>'Share Count'!F10</x:f>
        <x:v>268.8</x:v>
      </x:c>
      <x:c r="G44" s="13" t="n">
        <x:f>'Share Count'!G10</x:f>
        <x:v>269.2</x:v>
      </x:c>
      <x:c r="H44" s="32" t="n">
        <x:f>'Share Count'!H10</x:f>
        <x:v>269.25</x:v>
      </x:c>
      <x:c r="I44" s="1"/>
      <x:c r="J44" s="1"/>
      <x:c r="K44" s="1"/>
    </x:row>
    <x:row r="45">
      <x:c r="B45" s="1"/>
      <x:c r="C45" s="5"/>
      <x:c r="D45" s="5"/>
      <x:c r="E45" s="5"/>
      <x:c r="F45" s="5"/>
      <x:c r="G45" s="5"/>
      <x:c r="H45" s="6"/>
      <x:c r="I45" s="1"/>
      <x:c r="J45" s="1"/>
      <x:c r="K45" s="1"/>
    </x:row>
    <x:row r="46">
      <x:c r="B46" s="1" t="s">
        <x:v>189</x:v>
      </x:c>
      <x:c r="C46" s="5"/>
      <x:c r="D46" s="5"/>
      <x:c r="E46" s="5"/>
      <x:c r="F46" s="5"/>
      <x:c r="G46" s="5"/>
      <x:c r="H46" s="26">
        <x:v>0.05</x:v>
      </x:c>
      <x:c r="I46" s="1"/>
      <x:c r="J46" s="1"/>
      <x:c r="K46" s="1"/>
    </x:row>
    <x:row r="47">
      <x:c r="B47" s="1"/>
      <x:c r="C47" s="5"/>
      <x:c r="D47" s="5"/>
      <x:c r="E47" s="5"/>
      <x:c r="F47" s="5"/>
      <x:c r="G47" s="5"/>
      <x:c r="H47" s="6"/>
      <x:c r="I47" s="1"/>
      <x:c r="J47" s="1"/>
      <x:c r="K47" s="1"/>
    </x:row>
    <x:row r="48">
      <x:c r="B48" s="1"/>
      <x:c r="C48" s="5"/>
      <x:c r="D48" s="5"/>
      <x:c r="E48" s="5"/>
      <x:c r="F48" s="5"/>
      <x:c r="G48" s="5"/>
      <x:c r="H48" s="6"/>
      <x:c r="I48" s="1"/>
      <x:c r="J48" s="1"/>
      <x:c r="K48" s="1"/>
    </x:row>
    <x:row r="49">
      <x:c r="B49" s="1"/>
      <x:c r="C49" s="5"/>
      <x:c r="D49" s="5"/>
      <x:c r="E49" s="5"/>
      <x:c r="F49" s="5"/>
      <x:c r="G49" s="5"/>
      <x:c r="H49" s="6"/>
      <x:c r="I49" s="1"/>
      <x:c r="J49" s="1"/>
      <x:c r="K49" s="1"/>
    </x:row>
    <x:row r="50">
      <x:c r="B50" s="1"/>
      <x:c r="C50" s="5"/>
      <x:c r="D50" s="5"/>
      <x:c r="E50" s="5"/>
      <x:c r="F50" s="5"/>
      <x:c r="G50" s="5"/>
      <x:c r="H50" s="6"/>
      <x:c r="I50" s="1"/>
      <x:c r="J50" s="1"/>
      <x:c r="K50" s="1"/>
    </x:row>
    <x:row r="51">
      <x:c r="B51" s="1"/>
      <x:c r="C51" s="5"/>
      <x:c r="D51" s="5"/>
      <x:c r="E51" s="5"/>
      <x:c r="F51" s="5"/>
      <x:c r="G51" s="5"/>
      <x:c r="H51" s="6"/>
      <x:c r="I51" s="1"/>
      <x:c r="J51" s="1"/>
      <x:c r="K51" s="1"/>
    </x:row>
    <x:row r="52">
      <x:c r="B52" s="1"/>
      <x:c r="C52" s="5"/>
      <x:c r="D52" s="5"/>
      <x:c r="E52" s="5"/>
      <x:c r="F52" s="5"/>
      <x:c r="G52" s="5"/>
      <x:c r="H52" s="6"/>
      <x:c r="I52" s="1"/>
      <x:c r="J52" s="1"/>
      <x:c r="K52" s="1"/>
    </x:row>
    <x:row r="53">
      <x:c r="B53" s="1"/>
      <x:c r="C53" s="5"/>
      <x:c r="D53" s="5"/>
      <x:c r="E53" s="5"/>
      <x:c r="F53" s="5"/>
      <x:c r="G53" s="5"/>
      <x:c r="H53" s="6"/>
      <x:c r="I53" s="1"/>
      <x:c r="J53" s="1"/>
      <x:c r="K53" s="1"/>
    </x:row>
    <x:row r="54">
      <x:c r="B54" s="1"/>
      <x:c r="C54" s="5"/>
      <x:c r="D54" s="5"/>
      <x:c r="E54" s="5"/>
      <x:c r="F54" s="5"/>
      <x:c r="G54" s="5"/>
      <x:c r="H54" s="6"/>
      <x:c r="I54" s="1"/>
      <x:c r="J54" s="1"/>
      <x:c r="K54" s="1"/>
    </x:row>
    <x:row r="55">
      <x:c r="B55" s="1"/>
      <x:c r="C55" s="5"/>
      <x:c r="D55" s="5"/>
      <x:c r="E55" s="5"/>
      <x:c r="F55" s="5"/>
      <x:c r="G55" s="5"/>
      <x:c r="H55" s="6"/>
      <x:c r="I55" s="1"/>
      <x:c r="J55" s="1"/>
      <x:c r="K55" s="1"/>
    </x:row>
    <x:row r="56">
      <x:c r="B56" s="1"/>
      <x:c r="C56" s="5"/>
      <x:c r="D56" s="5"/>
      <x:c r="E56" s="5"/>
      <x:c r="F56" s="5"/>
      <x:c r="G56" s="5"/>
      <x:c r="H56" s="6"/>
      <x:c r="I56" s="1"/>
      <x:c r="J56" s="1"/>
      <x:c r="K56" s="1"/>
    </x:row>
    <x:row r="57">
      <x:c r="B57" s="1"/>
      <x:c r="C57" s="5"/>
      <x:c r="D57" s="5"/>
      <x:c r="E57" s="5"/>
      <x:c r="F57" s="5"/>
      <x:c r="G57" s="5"/>
      <x:c r="H57" s="6"/>
      <x:c r="I57" s="1"/>
      <x:c r="J57" s="1"/>
      <x:c r="K57" s="1"/>
    </x:row>
    <x:row r="58">
      <x:c r="B58" s="1"/>
      <x:c r="C58" s="5"/>
      <x:c r="D58" s="5"/>
      <x:c r="E58" s="5"/>
      <x:c r="F58" s="5"/>
      <x:c r="G58" s="5"/>
      <x:c r="H58" s="6"/>
      <x:c r="I58" s="1"/>
      <x:c r="J58" s="1"/>
      <x:c r="K58" s="1"/>
    </x:row>
    <x:row r="59">
      <x:c r="B59" s="1"/>
      <x:c r="C59" s="5"/>
      <x:c r="D59" s="5"/>
      <x:c r="E59" s="5"/>
      <x:c r="F59" s="5"/>
      <x:c r="G59" s="5"/>
      <x:c r="H59" s="6"/>
      <x:c r="I59" s="1"/>
      <x:c r="J59" s="1"/>
      <x:c r="K59" s="1"/>
    </x:row>
    <x:row r="60">
      <x:c r="B60" s="1"/>
      <x:c r="C60" s="5"/>
      <x:c r="D60" s="5"/>
      <x:c r="E60" s="5"/>
      <x:c r="F60" s="5"/>
      <x:c r="G60" s="5"/>
      <x:c r="H60" s="6"/>
      <x:c r="I60" s="1"/>
      <x:c r="J60" s="1"/>
      <x:c r="K60" s="1"/>
    </x:row>
    <x:row r="61">
      <x:c r="B61" s="1"/>
      <x:c r="C61" s="5"/>
      <x:c r="D61" s="5"/>
      <x:c r="E61" s="5"/>
      <x:c r="F61" s="5"/>
      <x:c r="G61" s="5"/>
      <x:c r="H61" s="6"/>
      <x:c r="I61" s="1"/>
      <x:c r="J61" s="1"/>
      <x:c r="K61" s="1"/>
    </x:row>
    <x:row r="62">
      <x:c r="B62" s="1"/>
      <x:c r="C62" s="5"/>
      <x:c r="D62" s="5"/>
      <x:c r="E62" s="5"/>
      <x:c r="F62" s="5"/>
      <x:c r="G62" s="5"/>
      <x:c r="H62" s="6"/>
      <x:c r="I62" s="1"/>
      <x:c r="J62" s="1"/>
      <x:c r="K62" s="1"/>
    </x:row>
    <x:row r="63">
      <x:c r="B63" s="1"/>
      <x:c r="C63" s="5"/>
      <x:c r="D63" s="5"/>
      <x:c r="E63" s="5"/>
      <x:c r="F63" s="5"/>
      <x:c r="G63" s="5"/>
      <x:c r="H63" s="6"/>
      <x:c r="I63" s="1"/>
      <x:c r="J63" s="1"/>
      <x:c r="K63" s="1"/>
    </x:row>
    <x:row r="64">
      <x:c r="B64" s="1"/>
      <x:c r="C64" s="5"/>
      <x:c r="D64" s="5"/>
      <x:c r="E64" s="5"/>
      <x:c r="F64" s="5"/>
      <x:c r="G64" s="5"/>
      <x:c r="H64" s="6"/>
      <x:c r="I64" s="1"/>
      <x:c r="J64" s="1"/>
      <x:c r="K64" s="1"/>
    </x:row>
    <x:row r="65">
      <x:c r="B65" s="1"/>
      <x:c r="C65" s="5"/>
      <x:c r="D65" s="5"/>
      <x:c r="E65" s="5"/>
      <x:c r="F65" s="5"/>
      <x:c r="G65" s="5"/>
      <x:c r="H65" s="6"/>
      <x:c r="I65" s="1"/>
      <x:c r="J65" s="1"/>
      <x:c r="K65" s="1"/>
    </x:row>
    <x:row r="66">
      <x:c r="B66" s="1"/>
      <x:c r="C66" s="5"/>
      <x:c r="D66" s="5"/>
      <x:c r="E66" s="5"/>
      <x:c r="F66" s="5"/>
      <x:c r="G66" s="5"/>
      <x:c r="H66" s="6"/>
      <x:c r="I66" s="1"/>
      <x:c r="J66" s="1"/>
      <x:c r="K66" s="1"/>
    </x:row>
    <x:row r="67">
      <x:c r="B67" s="1"/>
      <x:c r="C67" s="5"/>
      <x:c r="D67" s="5"/>
      <x:c r="E67" s="5"/>
      <x:c r="F67" s="5"/>
      <x:c r="G67" s="5"/>
      <x:c r="H67" s="6"/>
      <x:c r="I67" s="1"/>
      <x:c r="J67" s="1"/>
      <x:c r="K67" s="1"/>
    </x:row>
    <x:row r="68">
      <x:c r="B68" s="1"/>
      <x:c r="C68" s="5"/>
      <x:c r="D68" s="5"/>
      <x:c r="E68" s="5"/>
      <x:c r="F68" s="5"/>
      <x:c r="G68" s="5"/>
      <x:c r="H68" s="6"/>
      <x:c r="I68" s="1"/>
      <x:c r="J68" s="1"/>
      <x:c r="K68" s="1"/>
    </x:row>
    <x:row r="69">
      <x:c r="B69" s="1"/>
      <x:c r="C69" s="5"/>
      <x:c r="D69" s="5"/>
      <x:c r="E69" s="5"/>
      <x:c r="F69" s="5"/>
      <x:c r="G69" s="5"/>
      <x:c r="H69" s="6"/>
      <x:c r="I69" s="1"/>
      <x:c r="J69" s="1"/>
      <x:c r="K69" s="1"/>
    </x:row>
    <x:row r="70">
      <x:c r="B70" s="1"/>
      <x:c r="C70" s="5"/>
      <x:c r="D70" s="5"/>
      <x:c r="E70" s="5"/>
      <x:c r="F70" s="5"/>
      <x:c r="G70" s="5"/>
      <x:c r="H70" s="6"/>
      <x:c r="I70" s="1"/>
      <x:c r="J70" s="1"/>
      <x:c r="K70" s="1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"/>
    </x:row>
    <x:row r="73">
      <x:c r="B73" s="1"/>
      <x:c r="C73" s="5"/>
      <x:c r="D73" s="5"/>
      <x:c r="E73" s="5"/>
      <x:c r="F73" s="5"/>
      <x:c r="G73" s="5"/>
      <x:c r="H73" s="6"/>
      <x:c r="I73" s="1"/>
      <x:c r="J73" s="1"/>
      <x:c r="K73" s="1"/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/>
      <x:c r="C76" s="5"/>
      <x:c r="D76" s="5"/>
      <x:c r="E76" s="5"/>
      <x:c r="F76" s="5"/>
      <x:c r="G76" s="5"/>
      <x:c r="H76" s="6"/>
      <x:c r="I76" s="1"/>
      <x:c r="J76" s="1"/>
      <x:c r="K76" s="1"/>
    </x:row>
    <x:row r="77">
      <x:c r="B77" s="1"/>
      <x:c r="C77" s="5"/>
      <x:c r="D77" s="5"/>
      <x:c r="E77" s="5"/>
      <x:c r="F77" s="5"/>
      <x:c r="G77" s="5"/>
      <x:c r="H77" s="6"/>
      <x:c r="I77" s="1"/>
      <x:c r="J77" s="1"/>
      <x:c r="K77" s="1"/>
    </x:row>
    <x:row r="78">
      <x:c r="B78" s="1"/>
      <x:c r="C78" s="5"/>
      <x:c r="D78" s="5"/>
      <x:c r="E78" s="5"/>
      <x:c r="F78" s="5"/>
      <x:c r="G78" s="5"/>
      <x:c r="H78" s="6"/>
      <x:c r="I78" s="1"/>
      <x:c r="J78" s="1"/>
      <x:c r="K78" s="1"/>
    </x:row>
    <x:row r="79">
      <x:c r="B79" s="1"/>
      <x:c r="C79" s="5"/>
      <x:c r="D79" s="5"/>
      <x:c r="E79" s="5"/>
      <x:c r="F79" s="5"/>
      <x:c r="G79" s="5"/>
      <x:c r="H79" s="6"/>
      <x:c r="I79" s="1"/>
      <x:c r="J79" s="1"/>
      <x:c r="K79" s="1"/>
    </x:row>
    <x:row r="80">
      <x:c r="B80" s="1"/>
      <x:c r="C80" s="5"/>
      <x:c r="D80" s="5"/>
      <x:c r="E80" s="5"/>
      <x:c r="F80" s="5"/>
      <x:c r="G80" s="5"/>
      <x:c r="H80" s="6"/>
      <x:c r="I80" s="1"/>
      <x:c r="J80" s="1"/>
      <x:c r="K80" s="1"/>
    </x:row>
    <x:row r="81">
      <x:c r="B81" s="1"/>
      <x:c r="C81" s="5"/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16" customWidth="1"/>
    <x:col min="11" max="11" width="6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190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191</x:v>
      </x:c>
      <x:c r="C10" s="16">
        <x:v>94.9</x:v>
      </x:c>
      <x:c r="D10" s="16">
        <x:v>95.9</x:v>
      </x:c>
      <x:c r="E10" s="5" t="n">
        <x:f>D10</x:f>
        <x:v>95.9</x:v>
      </x:c>
      <x:c r="F10" s="16">
        <x:v>177.7</x:v>
      </x:c>
      <x:c r="G10" s="16">
        <x:v>331.2</x:v>
      </x:c>
      <x:c r="H10" s="32" t="n">
        <x:f>G10+'Cash Flow Statement'!H24</x:f>
        <x:v>339.64359731679417</x:v>
      </x:c>
      <x:c r="I10" s="1"/>
      <x:c r="J10" s="1"/>
      <x:c r="K10" s="1"/>
    </x:row>
    <x:row r="11">
      <x:c r="B11" s="1" t="s">
        <x:v>192</x:v>
      </x:c>
      <x:c r="C11" s="16">
        <x:v>668.7</x:v>
      </x:c>
      <x:c r="D11" s="16">
        <x:v>628.9</x:v>
      </x:c>
      <x:c r="E11" s="5" t="n">
        <x:f>D11</x:f>
        <x:v>628.9</x:v>
      </x:c>
      <x:c r="F11" s="16">
        <x:v>829.2</x:v>
      </x:c>
      <x:c r="G11" s="16">
        <x:v>709.4</x:v>
      </x:c>
      <x:c r="H11" s="6" t="n">
        <x:f>G11+H42</x:f>
        <x:v>694.4</x:v>
      </x:c>
      <x:c r="I11" s="1"/>
      <x:c r="J11" s="1"/>
      <x:c r="K11" s="1"/>
    </x:row>
    <x:row r="12">
      <x:c r="B12" s="1" t="s">
        <x:v>193</x:v>
      </x:c>
      <x:c r="C12" s="16">
        <x:v>657.2</x:v>
      </x:c>
      <x:c r="D12" s="16">
        <x:v>629.1</x:v>
      </x:c>
      <x:c r="E12" s="5" t="n">
        <x:f>D12</x:f>
        <x:v>629.1</x:v>
      </x:c>
      <x:c r="F12" s="16">
        <x:v>665.4</x:v>
      </x:c>
      <x:c r="G12" s="16">
        <x:v>694.7</x:v>
      </x:c>
      <x:c r="H12" s="6" t="n">
        <x:f>G12+H43</x:f>
        <x:v>700.7</x:v>
      </x:c>
      <x:c r="I12" s="1"/>
      <x:c r="J12" s="1"/>
      <x:c r="K12" s="1"/>
    </x:row>
    <x:row r="13">
      <x:c r="B13" s="1" t="s">
        <x:v>194</x:v>
      </x:c>
      <x:c r="C13" s="16">
        <x:v>666.4</x:v>
      </x:c>
      <x:c r="D13" s="16">
        <x:v>642.9</x:v>
      </x:c>
      <x:c r="E13" s="5" t="n">
        <x:f>D13</x:f>
        <x:v>642.9</x:v>
      </x:c>
      <x:c r="F13" s="16">
        <x:v>701.1</x:v>
      </x:c>
      <x:c r="G13" s="16">
        <x:v>713.9</x:v>
      </x:c>
      <x:c r="H13" s="6" t="n">
        <x:f>G13+H44</x:f>
        <x:v>719.9</x:v>
      </x:c>
      <x:c r="I13" s="1"/>
      <x:c r="J13" s="1"/>
      <x:c r="K13" s="1"/>
    </x:row>
    <x:row r="14">
      <x:c r="B14" s="1" t="s">
        <x:v>195</x:v>
      </x:c>
      <x:c r="C14" s="12" t="n">
        <x:f>SUM(C12:C13)</x:f>
        <x:v>1323.6</x:v>
      </x:c>
      <x:c r="D14" s="12" t="n">
        <x:f>SUM(D12:D13)</x:f>
        <x:v>1272</x:v>
      </x:c>
      <x:c r="E14" s="12" t="n">
        <x:f>SUM(E12:E13)</x:f>
        <x:v>1272</x:v>
      </x:c>
      <x:c r="F14" s="12" t="n">
        <x:f>SUM(F12:F13)</x:f>
        <x:v>1366.5</x:v>
      </x:c>
      <x:c r="G14" s="12" t="n">
        <x:f>SUM(G12:G13)</x:f>
        <x:v>1408.6</x:v>
      </x:c>
      <x:c r="H14" s="21" t="n">
        <x:f>SUM(H12:H13)</x:f>
        <x:v>1420.6</x:v>
      </x:c>
      <x:c r="I14" s="1"/>
      <x:c r="J14" s="1"/>
      <x:c r="K14" s="1"/>
    </x:row>
    <x:row r="15">
      <x:c r="B15" s="1" t="s">
        <x:v>196</x:v>
      </x:c>
      <x:c r="C15" s="16">
        <x:v>136.8</x:v>
      </x:c>
      <x:c r="D15" s="16">
        <x:v>141.3</x:v>
      </x:c>
      <x:c r="E15" s="5" t="n">
        <x:f>D15</x:f>
        <x:v>141.3</x:v>
      </x:c>
      <x:c r="F15" s="16">
        <x:v>235.9</x:v>
      </x:c>
      <x:c r="G15" s="16">
        <x:v>339.6</x:v>
      </x:c>
      <x:c r="H15" s="6" t="n">
        <x:f>G15</x:f>
        <x:v>339.6</x:v>
      </x:c>
      <x:c r="I15" s="1"/>
      <x:c r="J15" s="1"/>
      <x:c r="K15" s="1"/>
    </x:row>
    <x:row r="16">
      <x:c r="B16" s="1" t="s">
        <x:v>197</x:v>
      </x:c>
      <x:c r="C16" s="12" t="n">
        <x:f>SUM(C10:C11,C14:C15)</x:f>
        <x:v>2224</x:v>
      </x:c>
      <x:c r="D16" s="12" t="n">
        <x:f>SUM(D10:D11,D14:D15)</x:f>
        <x:v>2138.1</x:v>
      </x:c>
      <x:c r="E16" s="12" t="n">
        <x:f>SUM(E10:E11,E14:E15)</x:f>
        <x:v>2138.1</x:v>
      </x:c>
      <x:c r="F16" s="12" t="n">
        <x:f>SUM(F10:F11,F14:F15)</x:f>
        <x:v>2609.3</x:v>
      </x:c>
      <x:c r="G16" s="12" t="n">
        <x:f>SUM(G10:G11,G14:G15)</x:f>
        <x:v>2788.7999999999997</x:v>
      </x:c>
      <x:c r="H16" s="21" t="n">
        <x:f>SUM(H10:H11,H14:H15)</x:f>
        <x:v>2794.243597316794</x:v>
      </x:c>
      <x:c r="I16" s="1"/>
      <x:c r="J16" s="1"/>
      <x:c r="K16" s="1"/>
    </x:row>
    <x:row r="17">
      <x:c r="B17" s="1" t="s">
        <x:v>198</x:v>
      </x:c>
      <x:c r="C17" s="16">
        <x:v>1419.8</x:v>
      </x:c>
      <x:c r="D17" s="16">
        <x:v>1448.8</x:v>
      </x:c>
      <x:c r="E17" s="5" t="n">
        <x:f>D17</x:f>
        <x:v>1448.8</x:v>
      </x:c>
      <x:c r="F17" s="16">
        <x:v>1510.3</x:v>
      </x:c>
      <x:c r="G17" s="16">
        <x:v>1504.2</x:v>
      </x:c>
      <x:c r="H17" s="32" t="n">
        <x:f>G17-'Cash Flow Statement'!H15-'Cash Flow Statement'!H11</x:f>
        <x:v>1504.2</x:v>
      </x:c>
      <x:c r="I17" s="1"/>
      <x:c r="J17" s="1"/>
      <x:c r="K17" s="1"/>
    </x:row>
    <x:row r="18">
      <x:c r="B18" s="1" t="s">
        <x:v>199</x:v>
      </x:c>
      <x:c r="C18" s="16">
        <x:v>5314.2</x:v>
      </x:c>
      <x:c r="D18" s="16">
        <x:v>5301.3</x:v>
      </x:c>
      <x:c r="E18" s="5" t="n">
        <x:f>D18</x:f>
        <x:v>5301.3</x:v>
      </x:c>
      <x:c r="F18" s="16">
        <x:v>6316.5</x:v>
      </x:c>
      <x:c r="G18" s="16">
        <x:v>6291.9</x:v>
      </x:c>
      <x:c r="H18" s="6" t="n">
        <x:f>G18</x:f>
        <x:v>6291.9</x:v>
      </x:c>
      <x:c r="I18" s="1"/>
      <x:c r="J18" s="1"/>
      <x:c r="K18" s="1"/>
    </x:row>
    <x:row r="19">
      <x:c r="B19" s="1" t="s">
        <x:v>200</x:v>
      </x:c>
      <x:c r="C19" s="16">
        <x:v>3302.5</x:v>
      </x:c>
      <x:c r="D19" s="16">
        <x:v>3293.1</x:v>
      </x:c>
      <x:c r="E19" s="5" t="n">
        <x:f>D19</x:f>
        <x:v>3293.1</x:v>
      </x:c>
      <x:c r="F19" s="16">
        <x:v>4961.6</x:v>
      </x:c>
      <x:c r="G19" s="16">
        <x:v>4937.5</x:v>
      </x:c>
      <x:c r="H19" s="6" t="n">
        <x:f>G19</x:f>
        <x:v>4937.5</x:v>
      </x:c>
      <x:c r="I19" s="1"/>
      <x:c r="J19" s="1"/>
      <x:c r="K19" s="1"/>
    </x:row>
    <x:row r="20">
      <x:c r="B20" s="1" t="s">
        <x:v>201</x:v>
      </x:c>
      <x:c r="C20" s="16">
        <x:v>986.5</x:v>
      </x:c>
      <x:c r="D20" s="16">
        <x:v>1019.1</x:v>
      </x:c>
      <x:c r="E20" s="5" t="n">
        <x:f>D20</x:f>
        <x:v>1019.1</x:v>
      </x:c>
      <x:c r="F20" s="16">
        <x:v>948.6</x:v>
      </x:c>
      <x:c r="G20" s="16">
        <x:v>954.7</x:v>
      </x:c>
      <x:c r="H20" s="6" t="n">
        <x:f>G20</x:f>
        <x:v>954.7</x:v>
      </x:c>
      <x:c r="I20" s="1"/>
      <x:c r="J20" s="1"/>
      <x:c r="K20" s="1"/>
    </x:row>
    <x:row r="21">
      <x:c r="B21" s="1" t="s">
        <x:v>202</x:v>
      </x:c>
      <x:c r="C21" s="12" t="n">
        <x:f>SUM(C16:C20)</x:f>
        <x:v>13247</x:v>
      </x:c>
      <x:c r="D21" s="12" t="n">
        <x:f>SUM(D16:D20)</x:f>
        <x:v>13200.400000000001</x:v>
      </x:c>
      <x:c r="E21" s="12" t="n">
        <x:f>SUM(E16:E20)</x:f>
        <x:v>13200.400000000001</x:v>
      </x:c>
      <x:c r="F21" s="12" t="n">
        <x:f>SUM(F16:F20)</x:f>
        <x:v>16346.300000000001</x:v>
      </x:c>
      <x:c r="G21" s="12" t="n">
        <x:f>SUM(G16:G20)</x:f>
        <x:v>16477.1</x:v>
      </x:c>
      <x:c r="H21" s="21" t="n">
        <x:f>SUM(H16:H20)</x:f>
        <x:v>16482.543597316795</x:v>
      </x:c>
      <x:c r="I21" s="1"/>
      <x:c r="J21" s="1"/>
      <x:c r="K21" s="1"/>
    </x:row>
    <x:row r="22">
      <x:c r="B22" s="1"/>
      <x:c r="C22" s="5"/>
      <x:c r="D22" s="5"/>
      <x:c r="E22" s="5"/>
      <x:c r="F22" s="5"/>
      <x:c r="G22" s="5"/>
      <x:c r="H22" s="6"/>
      <x:c r="I22" s="1"/>
      <x:c r="J22" s="1"/>
      <x:c r="K22" s="1"/>
    </x:row>
    <x:row r="23">
      <x:c r="B23" s="1" t="s">
        <x:v>203</x:v>
      </x:c>
      <x:c r="C23" s="16">
        <x:v>496.1</x:v>
      </x:c>
      <x:c r="D23" s="16">
        <x:v>381.4</x:v>
      </x:c>
      <x:c r="E23" s="5" t="n">
        <x:f>D23</x:f>
        <x:v>381.4</x:v>
      </x:c>
      <x:c r="F23" s="16">
        <x:v>1309.9</x:v>
      </x:c>
      <x:c r="G23" s="16">
        <x:v>1326.6</x:v>
      </x:c>
      <x:c r="H23" s="6" t="n">
        <x:f>G23+H45</x:f>
        <x:v>1296.6</x:v>
      </x:c>
      <x:c r="I23" s="1"/>
      <x:c r="J23" s="1"/>
      <x:c r="K23" s="1"/>
    </x:row>
    <x:row r="24">
      <x:c r="B24" s="1" t="s">
        <x:v>204</x:v>
      </x:c>
      <x:c r="C24" s="16">
        <x:v>757.3</x:v>
      </x:c>
      <x:c r="D24" s="16">
        <x:v>509.1</x:v>
      </x:c>
      <x:c r="E24" s="5" t="n">
        <x:f>D24</x:f>
        <x:v>509.1</x:v>
      </x:c>
      <x:c r="F24" s="16">
        <x:v>9.4</x:v>
      </x:c>
      <x:c r="G24" s="16">
        <x:v>9.5</x:v>
      </x:c>
      <x:c r="H24" s="6" t="n">
        <x:f>G24</x:f>
        <x:v>9.5</x:v>
      </x:c>
      <x:c r="I24" s="1"/>
      <x:c r="J24" s="1"/>
      <x:c r="K24" s="1"/>
    </x:row>
    <x:row r="25">
      <x:c r="B25" s="1" t="s">
        <x:v>205</x:v>
      </x:c>
      <x:c r="C25" s="16">
        <x:v>1196.8</x:v>
      </x:c>
      <x:c r="D25" s="16">
        <x:v>1259.4</x:v>
      </x:c>
      <x:c r="E25" s="5" t="n">
        <x:f>D25</x:f>
        <x:v>1259.4</x:v>
      </x:c>
      <x:c r="F25" s="16">
        <x:v>1391.6</x:v>
      </x:c>
      <x:c r="G25" s="16">
        <x:v>1515.1</x:v>
      </x:c>
      <x:c r="H25" s="6" t="n">
        <x:f>G25+H41</x:f>
        <x:v>1497.1</x:v>
      </x:c>
      <x:c r="I25" s="1"/>
      <x:c r="J25" s="1"/>
      <x:c r="K25" s="1"/>
    </x:row>
    <x:row r="26">
      <x:c r="B26" s="1" t="s">
        <x:v>206</x:v>
      </x:c>
      <x:c r="C26" s="16">
        <x:v>669.8</x:v>
      </x:c>
      <x:c r="D26" s="16">
        <x:v>912.3</x:v>
      </x:c>
      <x:c r="E26" s="5" t="n">
        <x:f>D26</x:f>
        <x:v>912.3</x:v>
      </x:c>
      <x:c r="F26" s="16">
        <x:v>731.2</x:v>
      </x:c>
      <x:c r="G26" s="16">
        <x:v>720.6</x:v>
      </x:c>
      <x:c r="H26" s="6" t="n">
        <x:f>G26</x:f>
        <x:v>720.6</x:v>
      </x:c>
      <x:c r="I26" s="1"/>
      <x:c r="J26" s="1"/>
      <x:c r="K26" s="1"/>
    </x:row>
    <x:row r="27">
      <x:c r="B27" s="1" t="s">
        <x:v>207</x:v>
      </x:c>
      <x:c r="C27" s="12" t="n">
        <x:f>SUM(C23:C26)</x:f>
        <x:v>3120</x:v>
      </x:c>
      <x:c r="D27" s="12" t="n">
        <x:f>SUM(D23:D26)</x:f>
        <x:v>3062.2</x:v>
      </x:c>
      <x:c r="E27" s="12" t="n">
        <x:f>SUM(E23:E26)</x:f>
        <x:v>3062.2</x:v>
      </x:c>
      <x:c r="F27" s="12" t="n">
        <x:f>SUM(F23:F26)</x:f>
        <x:v>3442.1000000000004</x:v>
      </x:c>
      <x:c r="G27" s="12" t="n">
        <x:f>SUM(G23:G26)</x:f>
        <x:v>3571.7999999999997</x:v>
      </x:c>
      <x:c r="H27" s="21" t="n">
        <x:f>SUM(H23:H26)</x:f>
        <x:v>3523.7999999999997</x:v>
      </x:c>
      <x:c r="I27" s="1"/>
      <x:c r="J27" s="1"/>
      <x:c r="K27" s="1"/>
    </x:row>
    <x:row r="28">
      <x:c r="B28" s="1" t="s">
        <x:v>208</x:v>
      </x:c>
      <x:c r="C28" s="16">
        <x:v>3104.9</x:v>
      </x:c>
      <x:c r="D28" s="16">
        <x:v>3105.8</x:v>
      </x:c>
      <x:c r="E28" s="5" t="n">
        <x:f>D28</x:f>
        <x:v>3105.8</x:v>
      </x:c>
      <x:c r="F28" s="16">
        <x:v>3604.1</x:v>
      </x:c>
      <x:c r="G28" s="16">
        <x:v>3597.4</x:v>
      </x:c>
      <x:c r="H28" s="6" t="n">
        <x:f>G28</x:f>
        <x:v>3597.4</x:v>
      </x:c>
      <x:c r="I28" s="1"/>
      <x:c r="J28" s="1"/>
      <x:c r="K28" s="1"/>
    </x:row>
    <x:row r="29">
      <x:c r="B29" s="1" t="s">
        <x:v>209</x:v>
      </x:c>
      <x:c r="C29" s="16">
        <x:v>822.1</x:v>
      </x:c>
      <x:c r="D29" s="16">
        <x:v>835.8</x:v>
      </x:c>
      <x:c r="E29" s="5" t="n">
        <x:f>D29</x:f>
        <x:v>835.8</x:v>
      </x:c>
      <x:c r="F29" s="16">
        <x:v>1323.9</x:v>
      </x:c>
      <x:c r="G29" s="16">
        <x:v>1327</x:v>
      </x:c>
      <x:c r="H29" s="6" t="n">
        <x:f>G29</x:f>
        <x:v>1327</x:v>
      </x:c>
      <x:c r="I29" s="1"/>
      <x:c r="J29" s="1"/>
      <x:c r="K29" s="1"/>
    </x:row>
    <x:row r="30">
      <x:c r="B30" s="1" t="s">
        <x:v>210</x:v>
      </x:c>
      <x:c r="C30" s="16">
        <x:v>416.4</x:v>
      </x:c>
      <x:c r="D30" s="16">
        <x:v>428.5</x:v>
      </x:c>
      <x:c r="E30" s="5" t="n">
        <x:f>D30</x:f>
        <x:v>428.5</x:v>
      </x:c>
      <x:c r="F30" s="16">
        <x:v>420.1</x:v>
      </x:c>
      <x:c r="G30" s="16">
        <x:v>407.6</x:v>
      </x:c>
      <x:c r="H30" s="6" t="n">
        <x:f>G30</x:f>
        <x:v>407.6</x:v>
      </x:c>
      <x:c r="I30" s="1"/>
      <x:c r="J30" s="1"/>
      <x:c r="K30" s="1"/>
    </x:row>
    <x:row r="31">
      <x:c r="B31" s="1" t="s">
        <x:v>211</x:v>
      </x:c>
      <x:c r="C31" s="12" t="n">
        <x:f>SUM(C27:C30)</x:f>
        <x:v>7463.4</x:v>
      </x:c>
      <x:c r="D31" s="12" t="n">
        <x:f>SUM(D27:D30)</x:f>
        <x:v>7432.3</x:v>
      </x:c>
      <x:c r="E31" s="12" t="n">
        <x:f>SUM(E27:E30)</x:f>
        <x:v>7432.3</x:v>
      </x:c>
      <x:c r="F31" s="12" t="n">
        <x:f>SUM(F27:F30)</x:f>
        <x:v>8790.2</x:v>
      </x:c>
      <x:c r="G31" s="12" t="n">
        <x:f>SUM(G27:G30)</x:f>
        <x:v>8903.800000000001</x:v>
      </x:c>
      <x:c r="H31" s="21" t="n">
        <x:f>SUM(H27:H30)</x:f>
        <x:v>8855.800000000001</x:v>
      </x:c>
      <x:c r="I31" s="1"/>
      <x:c r="J31" s="1"/>
      <x:c r="K31" s="1"/>
    </x:row>
    <x:row r="32">
      <x:c r="B32" s="1"/>
      <x:c r="C32" s="5"/>
      <x:c r="D32" s="5"/>
      <x:c r="E32" s="5"/>
      <x:c r="F32" s="5"/>
      <x:c r="G32" s="5"/>
      <x:c r="H32" s="6"/>
      <x:c r="I32" s="1"/>
      <x:c r="J32" s="1"/>
      <x:c r="K32" s="1"/>
    </x:row>
    <x:row r="33">
      <x:c r="B33" s="1" t="s">
        <x:v>212</x:v>
      </x:c>
      <x:c r="C33" s="16">
        <x:v>582.8</x:v>
      </x:c>
      <x:c r="D33" s="16">
        <x:v>582.4</x:v>
      </x:c>
      <x:c r="E33" s="5" t="n">
        <x:f>D33</x:f>
        <x:v>582.4</x:v>
      </x:c>
      <x:c r="F33" s="16">
        <x:v>583.4</x:v>
      </x:c>
      <x:c r="G33" s="16">
        <x:v>585.1</x:v>
      </x:c>
      <x:c r="H33" s="6" t="n">
        <x:f>G33</x:f>
        <x:v>585.1</x:v>
      </x:c>
      <x:c r="I33" s="1"/>
      <x:c r="J33" s="1"/>
      <x:c r="K33" s="1"/>
    </x:row>
    <x:row r="34">
      <x:c r="B34" s="1" t="s">
        <x:v>213</x:v>
      </x:c>
      <x:c r="C34" s="16">
        <x:v>1689.2</x:v>
      </x:c>
      <x:c r="D34" s="16">
        <x:v>1700.8</x:v>
      </x:c>
      <x:c r="E34" s="5" t="n">
        <x:f>D34</x:f>
        <x:v>1700.8</x:v>
      </x:c>
      <x:c r="F34" s="16">
        <x:v>1722.7</x:v>
      </x:c>
      <x:c r="G34" s="16">
        <x:v>1729</x:v>
      </x:c>
      <x:c r="H34" s="6" t="n">
        <x:f>G34</x:f>
        <x:v>1729</x:v>
      </x:c>
      <x:c r="I34" s="1"/>
      <x:c r="J34" s="1"/>
      <x:c r="K34" s="1"/>
    </x:row>
    <x:row r="35">
      <x:c r="B35" s="1" t="s">
        <x:v>214</x:v>
      </x:c>
      <x:c r="C35" s="16">
        <x:v>3841.9</x:v>
      </x:c>
      <x:c r="D35" s="16">
        <x:v>3816.4</x:v>
      </x:c>
      <x:c r="E35" s="5" t="n">
        <x:f>D35</x:f>
        <x:v>3816.4</x:v>
      </x:c>
      <x:c r="F35" s="16">
        <x:v>4823.1</x:v>
      </x:c>
      <x:c r="G35" s="16">
        <x:v>4842.9</x:v>
      </x:c>
      <x:c r="H35" s="32" t="n">
        <x:f>G35+'Income Statement'!H28-'Cash Flow Statement'!H18</x:f>
        <x:v>4896.343597316794</x:v>
      </x:c>
      <x:c r="I35" s="1"/>
      <x:c r="J35" s="1"/>
      <x:c r="K35" s="1"/>
    </x:row>
    <x:row r="36">
      <x:c r="B36" s="1" t="s">
        <x:v>215</x:v>
      </x:c>
      <x:c r="C36" s="16">
        <x:v>-361.1</x:v>
      </x:c>
      <x:c r="D36" s="16">
        <x:v>-363.1</x:v>
      </x:c>
      <x:c r="E36" s="5" t="n">
        <x:f>D36</x:f>
        <x:v>-363.1</x:v>
      </x:c>
      <x:c r="F36" s="16">
        <x:v>-148.9</x:v>
      </x:c>
      <x:c r="G36" s="16">
        <x:v>-161.4</x:v>
      </x:c>
      <x:c r="H36" s="6" t="n">
        <x:f>G36</x:f>
        <x:v>-161.4</x:v>
      </x:c>
      <x:c r="I36" s="1"/>
      <x:c r="J36" s="1"/>
      <x:c r="K36" s="1"/>
    </x:row>
    <x:row r="37">
      <x:c r="B37" s="1" t="s">
        <x:v>216</x:v>
      </x:c>
      <x:c r="C37" s="12" t="n">
        <x:f>SUM(C33:C36)</x:f>
        <x:v>5752.799999999999</x:v>
      </x:c>
      <x:c r="D37" s="12" t="n">
        <x:f>SUM(D33:D36)</x:f>
        <x:v>5736.5</x:v>
      </x:c>
      <x:c r="E37" s="12" t="n">
        <x:f>SUM(E33:E36)</x:f>
        <x:v>5736.5</x:v>
      </x:c>
      <x:c r="F37" s="12" t="n">
        <x:f>SUM(F33:F36)</x:f>
        <x:v>6980.300000000001</x:v>
      </x:c>
      <x:c r="G37" s="12" t="n">
        <x:f>SUM(G33:G36)</x:f>
        <x:v>6995.6</x:v>
      </x:c>
      <x:c r="H37" s="21" t="n">
        <x:f>SUM(H33:H36)</x:f>
        <x:v>7049.043597316795</x:v>
      </x:c>
      <x:c r="I37" s="1"/>
      <x:c r="J37" s="1"/>
      <x:c r="K37" s="1"/>
    </x:row>
    <x:row r="38">
      <x:c r="B38" s="1" t="s">
        <x:v>217</x:v>
      </x:c>
      <x:c r="C38" s="16">
        <x:v>30.8</x:v>
      </x:c>
      <x:c r="D38" s="16">
        <x:v>31.6</x:v>
      </x:c>
      <x:c r="E38" s="5" t="n">
        <x:f>D38</x:f>
        <x:v>31.6</x:v>
      </x:c>
      <x:c r="F38" s="16">
        <x:v>575.8</x:v>
      </x:c>
      <x:c r="G38" s="16">
        <x:v>577.7</x:v>
      </x:c>
      <x:c r="H38" s="6" t="n">
        <x:f>G38</x:f>
        <x:v>577.7</x:v>
      </x:c>
      <x:c r="I38" s="1"/>
      <x:c r="J38" s="1"/>
      <x:c r="K38" s="1"/>
    </x:row>
    <x:row r="39">
      <x:c r="B39" s="1" t="s">
        <x:v>218</x:v>
      </x:c>
      <x:c r="C39" s="12" t="n">
        <x:f>SUM(C37:C38)</x:f>
        <x:v>5783.599999999999</x:v>
      </x:c>
      <x:c r="D39" s="12" t="n">
        <x:f>SUM(D37:D38)</x:f>
        <x:v>5768.1</x:v>
      </x:c>
      <x:c r="E39" s="12" t="n">
        <x:f>SUM(E37:E38)</x:f>
        <x:v>5768.1</x:v>
      </x:c>
      <x:c r="F39" s="12" t="n">
        <x:f>SUM(F37:F38)</x:f>
        <x:v>7556.100000000001</x:v>
      </x:c>
      <x:c r="G39" s="12" t="n">
        <x:f>SUM(G37:G38)</x:f>
        <x:v>7573.3</x:v>
      </x:c>
      <x:c r="H39" s="21" t="n">
        <x:f>SUM(H37:H38)</x:f>
        <x:v>7626.743597316795</x:v>
      </x:c>
      <x:c r="I39" s="1"/>
      <x:c r="J39" s="1"/>
      <x:c r="K39" s="1"/>
    </x:row>
    <x:row r="40">
      <x:c r="B40" s="1" t="s">
        <x:v>219</x:v>
      </x:c>
      <x:c r="C40" s="12" t="n">
        <x:f>C21-C31-C39</x:f>
        <x:v>9.094947017729282e-13</x:v>
      </x:c>
      <x:c r="D40" s="12" t="n">
        <x:f>D21-D31-D39</x:f>
        <x:v>9.094947017729282e-13</x:v>
      </x:c>
      <x:c r="E40" s="12" t="n">
        <x:f>E21-E31-E39</x:f>
        <x:v>9.094947017729282e-13</x:v>
      </x:c>
      <x:c r="F40" s="12" t="n">
        <x:f>F21-F31-F39</x:f>
        <x:v>-9.094947017729282e-13</x:v>
      </x:c>
      <x:c r="G40" s="12" t="n">
        <x:f>G21-G31-G39</x:f>
        <x:v>-2.7284841053187847e-12</x:v>
      </x:c>
      <x:c r="H40" s="21" t="n">
        <x:f>H21-H31-H39</x:f>
        <x:v>-9.094947017729282e-13</x:v>
      </x:c>
      <x:c r="I40" s="1"/>
      <x:c r="J40" s="1"/>
      <x:c r="K40" s="1"/>
    </x:row>
    <x:row r="41">
      <x:c r="B41" s="1" t="s">
        <x:v>220</x:v>
      </x:c>
      <x:c r="C41" s="5"/>
      <x:c r="D41" s="5"/>
      <x:c r="E41" s="5"/>
      <x:c r="F41" s="5"/>
      <x:c r="G41" s="5"/>
      <x:c r="H41" s="26">
        <x:v>-18</x:v>
      </x:c>
      <x:c r="I41" s="1"/>
      <x:c r="J41" s="1"/>
      <x:c r="K41" s="1"/>
    </x:row>
    <x:row r="42">
      <x:c r="B42" s="1" t="s">
        <x:v>221</x:v>
      </x:c>
      <x:c r="C42" s="5"/>
      <x:c r="D42" s="5"/>
      <x:c r="E42" s="5"/>
      <x:c r="F42" s="5"/>
      <x:c r="G42" s="5"/>
      <x:c r="H42" s="26">
        <x:v>-15</x:v>
      </x:c>
      <x:c r="I42" s="1"/>
      <x:c r="J42" s="1"/>
      <x:c r="K42" s="1"/>
    </x:row>
    <x:row r="43">
      <x:c r="B43" s="1" t="s">
        <x:v>222</x:v>
      </x:c>
      <x:c r="C43" s="5"/>
      <x:c r="D43" s="5"/>
      <x:c r="E43" s="5"/>
      <x:c r="F43" s="5"/>
      <x:c r="G43" s="5"/>
      <x:c r="H43" s="26">
        <x:v>6</x:v>
      </x:c>
      <x:c r="I43" s="1"/>
      <x:c r="J43" s="1"/>
      <x:c r="K43" s="1"/>
    </x:row>
    <x:row r="44">
      <x:c r="B44" s="1" t="s">
        <x:v>223</x:v>
      </x:c>
      <x:c r="C44" s="5"/>
      <x:c r="D44" s="5"/>
      <x:c r="E44" s="5"/>
      <x:c r="F44" s="5"/>
      <x:c r="G44" s="5"/>
      <x:c r="H44" s="26">
        <x:v>6</x:v>
      </x:c>
      <x:c r="I44" s="1"/>
      <x:c r="J44" s="1"/>
      <x:c r="K44" s="1"/>
    </x:row>
    <x:row r="45">
      <x:c r="B45" s="1" t="s">
        <x:v>224</x:v>
      </x:c>
      <x:c r="C45" s="5"/>
      <x:c r="D45" s="5"/>
      <x:c r="E45" s="5"/>
      <x:c r="F45" s="5"/>
      <x:c r="G45" s="5"/>
      <x:c r="H45" s="26">
        <x:v>-30</x:v>
      </x:c>
      <x:c r="I45" s="1"/>
      <x:c r="J45" s="1"/>
      <x:c r="K45" s="1"/>
    </x:row>
    <x:row r="46">
      <x:c r="B46" s="1"/>
      <x:c r="C46" s="5"/>
      <x:c r="D46" s="5"/>
      <x:c r="E46" s="5"/>
      <x:c r="F46" s="5"/>
      <x:c r="G46" s="5"/>
      <x:c r="H46" s="6"/>
      <x:c r="I46" s="1"/>
      <x:c r="J46" s="1"/>
      <x:c r="K46" s="1"/>
    </x:row>
    <x:row r="47">
      <x:c r="B47" s="1"/>
      <x:c r="C47" s="5"/>
      <x:c r="D47" s="5"/>
      <x:c r="E47" s="5"/>
      <x:c r="F47" s="5"/>
      <x:c r="G47" s="5"/>
      <x:c r="H47" s="6"/>
      <x:c r="I47" s="1"/>
      <x:c r="J47" s="1"/>
      <x:c r="K47" s="1"/>
    </x:row>
    <x:row r="48">
      <x:c r="B48" s="1"/>
      <x:c r="C48" s="5"/>
      <x:c r="D48" s="5"/>
      <x:c r="E48" s="5"/>
      <x:c r="F48" s="5"/>
      <x:c r="G48" s="5"/>
      <x:c r="H48" s="6"/>
      <x:c r="I48" s="1"/>
      <x:c r="J48" s="1"/>
      <x:c r="K48" s="1"/>
    </x:row>
    <x:row r="49">
      <x:c r="B49" s="1"/>
      <x:c r="C49" s="5"/>
      <x:c r="D49" s="5"/>
      <x:c r="E49" s="5"/>
      <x:c r="F49" s="5"/>
      <x:c r="G49" s="5"/>
      <x:c r="H49" s="6"/>
      <x:c r="I49" s="1"/>
      <x:c r="J49" s="1"/>
      <x:c r="K49" s="1"/>
    </x:row>
    <x:row r="50">
      <x:c r="B50" s="1"/>
      <x:c r="C50" s="5"/>
      <x:c r="D50" s="5"/>
      <x:c r="E50" s="5"/>
      <x:c r="F50" s="5"/>
      <x:c r="G50" s="5"/>
      <x:c r="H50" s="6"/>
      <x:c r="I50" s="1"/>
      <x:c r="J50" s="1"/>
      <x:c r="K50" s="1"/>
    </x:row>
    <x:row r="51">
      <x:c r="B51" s="1"/>
      <x:c r="C51" s="5"/>
      <x:c r="D51" s="5"/>
      <x:c r="E51" s="5"/>
      <x:c r="F51" s="5"/>
      <x:c r="G51" s="5"/>
      <x:c r="H51" s="6"/>
      <x:c r="I51" s="1"/>
      <x:c r="J51" s="1"/>
      <x:c r="K51" s="1"/>
    </x:row>
    <x:row r="52">
      <x:c r="B52" s="1"/>
      <x:c r="C52" s="5"/>
      <x:c r="D52" s="5"/>
      <x:c r="E52" s="5"/>
      <x:c r="F52" s="5"/>
      <x:c r="G52" s="5"/>
      <x:c r="H52" s="6"/>
      <x:c r="I52" s="1"/>
      <x:c r="J52" s="1"/>
      <x:c r="K52" s="1"/>
    </x:row>
    <x:row r="53">
      <x:c r="B53" s="1"/>
      <x:c r="C53" s="5"/>
      <x:c r="D53" s="5"/>
      <x:c r="E53" s="5"/>
      <x:c r="F53" s="5"/>
      <x:c r="G53" s="5"/>
      <x:c r="H53" s="6"/>
      <x:c r="I53" s="1"/>
      <x:c r="J53" s="1"/>
      <x:c r="K53" s="1"/>
    </x:row>
    <x:row r="54">
      <x:c r="B54" s="1"/>
      <x:c r="C54" s="5"/>
      <x:c r="D54" s="5"/>
      <x:c r="E54" s="5"/>
      <x:c r="F54" s="5"/>
      <x:c r="G54" s="5"/>
      <x:c r="H54" s="6"/>
      <x:c r="I54" s="1"/>
      <x:c r="J54" s="1"/>
      <x:c r="K54" s="1"/>
    </x:row>
    <x:row r="55">
      <x:c r="B55" s="1"/>
      <x:c r="C55" s="5"/>
      <x:c r="D55" s="5"/>
      <x:c r="E55" s="5"/>
      <x:c r="F55" s="5"/>
      <x:c r="G55" s="5"/>
      <x:c r="H55" s="6"/>
      <x:c r="I55" s="1"/>
      <x:c r="J55" s="1"/>
      <x:c r="K55" s="1"/>
    </x:row>
    <x:row r="56">
      <x:c r="B56" s="1"/>
      <x:c r="C56" s="5"/>
      <x:c r="D56" s="5"/>
      <x:c r="E56" s="5"/>
      <x:c r="F56" s="5"/>
      <x:c r="G56" s="5"/>
      <x:c r="H56" s="6"/>
      <x:c r="I56" s="1"/>
      <x:c r="J56" s="1"/>
      <x:c r="K56" s="1"/>
    </x:row>
    <x:row r="57">
      <x:c r="B57" s="1"/>
      <x:c r="C57" s="5"/>
      <x:c r="D57" s="5"/>
      <x:c r="E57" s="5"/>
      <x:c r="F57" s="5"/>
      <x:c r="G57" s="5"/>
      <x:c r="H57" s="6"/>
      <x:c r="I57" s="1"/>
      <x:c r="J57" s="1"/>
      <x:c r="K57" s="1"/>
    </x:row>
    <x:row r="58">
      <x:c r="B58" s="1"/>
      <x:c r="C58" s="5"/>
      <x:c r="D58" s="5"/>
      <x:c r="E58" s="5"/>
      <x:c r="F58" s="5"/>
      <x:c r="G58" s="5"/>
      <x:c r="H58" s="6"/>
      <x:c r="I58" s="1"/>
      <x:c r="J58" s="1"/>
      <x:c r="K58" s="1"/>
    </x:row>
    <x:row r="59">
      <x:c r="B59" s="1"/>
      <x:c r="C59" s="5"/>
      <x:c r="D59" s="5"/>
      <x:c r="E59" s="5"/>
      <x:c r="F59" s="5"/>
      <x:c r="G59" s="5"/>
      <x:c r="H59" s="6"/>
      <x:c r="I59" s="1"/>
      <x:c r="J59" s="1"/>
      <x:c r="K59" s="1"/>
    </x:row>
    <x:row r="60">
      <x:c r="B60" s="1"/>
      <x:c r="C60" s="5"/>
      <x:c r="D60" s="5"/>
      <x:c r="E60" s="5"/>
      <x:c r="F60" s="5"/>
      <x:c r="G60" s="5"/>
      <x:c r="H60" s="6"/>
      <x:c r="I60" s="1"/>
      <x:c r="J60" s="1"/>
      <x:c r="K60" s="1"/>
    </x:row>
    <x:row r="61">
      <x:c r="B61" s="1"/>
      <x:c r="C61" s="5"/>
      <x:c r="D61" s="5"/>
      <x:c r="E61" s="5"/>
      <x:c r="F61" s="5"/>
      <x:c r="G61" s="5"/>
      <x:c r="H61" s="6"/>
      <x:c r="I61" s="1"/>
      <x:c r="J61" s="1"/>
      <x:c r="K61" s="1"/>
    </x:row>
    <x:row r="62">
      <x:c r="B62" s="1"/>
      <x:c r="C62" s="5"/>
      <x:c r="D62" s="5"/>
      <x:c r="E62" s="5"/>
      <x:c r="F62" s="5"/>
      <x:c r="G62" s="5"/>
      <x:c r="H62" s="6"/>
      <x:c r="I62" s="1"/>
      <x:c r="J62" s="1"/>
      <x:c r="K62" s="1"/>
    </x:row>
    <x:row r="63">
      <x:c r="B63" s="1"/>
      <x:c r="C63" s="5"/>
      <x:c r="D63" s="5"/>
      <x:c r="E63" s="5"/>
      <x:c r="F63" s="5"/>
      <x:c r="G63" s="5"/>
      <x:c r="H63" s="6"/>
      <x:c r="I63" s="1"/>
      <x:c r="J63" s="1"/>
      <x:c r="K63" s="1"/>
    </x:row>
    <x:row r="64">
      <x:c r="B64" s="1"/>
      <x:c r="C64" s="5"/>
      <x:c r="D64" s="5"/>
      <x:c r="E64" s="5"/>
      <x:c r="F64" s="5"/>
      <x:c r="G64" s="5"/>
      <x:c r="H64" s="6"/>
      <x:c r="I64" s="1"/>
      <x:c r="J64" s="1"/>
      <x:c r="K64" s="1"/>
    </x:row>
    <x:row r="65">
      <x:c r="B65" s="1"/>
      <x:c r="C65" s="5"/>
      <x:c r="D65" s="5"/>
      <x:c r="E65" s="5"/>
      <x:c r="F65" s="5"/>
      <x:c r="G65" s="5"/>
      <x:c r="H65" s="6"/>
      <x:c r="I65" s="1"/>
      <x:c r="J65" s="1"/>
      <x:c r="K65" s="1"/>
    </x:row>
    <x:row r="66">
      <x:c r="B66" s="1"/>
      <x:c r="C66" s="5"/>
      <x:c r="D66" s="5"/>
      <x:c r="E66" s="5"/>
      <x:c r="F66" s="5"/>
      <x:c r="G66" s="5"/>
      <x:c r="H66" s="6"/>
      <x:c r="I66" s="1"/>
      <x:c r="J66" s="1"/>
      <x:c r="K66" s="1"/>
    </x:row>
    <x:row r="67">
      <x:c r="B67" s="1"/>
      <x:c r="C67" s="5"/>
      <x:c r="D67" s="5"/>
      <x:c r="E67" s="5"/>
      <x:c r="F67" s="5"/>
      <x:c r="G67" s="5"/>
      <x:c r="H67" s="6"/>
      <x:c r="I67" s="1"/>
      <x:c r="J67" s="1"/>
      <x:c r="K67" s="1"/>
    </x:row>
    <x:row r="68">
      <x:c r="B68" s="1"/>
      <x:c r="C68" s="5"/>
      <x:c r="D68" s="5"/>
      <x:c r="E68" s="5"/>
      <x:c r="F68" s="5"/>
      <x:c r="G68" s="5"/>
      <x:c r="H68" s="6"/>
      <x:c r="I68" s="1"/>
      <x:c r="J68" s="1"/>
      <x:c r="K68" s="1"/>
    </x:row>
    <x:row r="69">
      <x:c r="B69" s="1"/>
      <x:c r="C69" s="5"/>
      <x:c r="D69" s="5"/>
      <x:c r="E69" s="5"/>
      <x:c r="F69" s="5"/>
      <x:c r="G69" s="5"/>
      <x:c r="H69" s="6"/>
      <x:c r="I69" s="1"/>
      <x:c r="J69" s="1"/>
      <x:c r="K69" s="1"/>
    </x:row>
    <x:row r="70">
      <x:c r="B70" s="1"/>
      <x:c r="C70" s="5"/>
      <x:c r="D70" s="5"/>
      <x:c r="E70" s="5"/>
      <x:c r="F70" s="5"/>
      <x:c r="G70" s="5"/>
      <x:c r="H70" s="6"/>
      <x:c r="I70" s="1"/>
      <x:c r="J70" s="1"/>
      <x:c r="K70" s="1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"/>
    </x:row>
    <x:row r="73">
      <x:c r="B73" s="1"/>
      <x:c r="C73" s="5"/>
      <x:c r="D73" s="5"/>
      <x:c r="E73" s="5"/>
      <x:c r="F73" s="5"/>
      <x:c r="G73" s="5"/>
      <x:c r="H73" s="6"/>
      <x:c r="I73" s="1"/>
      <x:c r="J73" s="1"/>
      <x:c r="K73" s="1"/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/>
      <x:c r="C76" s="5"/>
      <x:c r="D76" s="5"/>
      <x:c r="E76" s="5"/>
      <x:c r="F76" s="5"/>
      <x:c r="G76" s="5"/>
      <x:c r="H76" s="6"/>
      <x:c r="I76" s="1"/>
      <x:c r="J76" s="1"/>
      <x:c r="K76" s="1"/>
    </x:row>
    <x:row r="77">
      <x:c r="B77" s="1"/>
      <x:c r="C77" s="5"/>
      <x:c r="D77" s="5"/>
      <x:c r="E77" s="5"/>
      <x:c r="F77" s="5"/>
      <x:c r="G77" s="5"/>
      <x:c r="H77" s="6"/>
      <x:c r="I77" s="1"/>
      <x:c r="J77" s="1"/>
      <x:c r="K77" s="1"/>
    </x:row>
    <x:row r="78">
      <x:c r="B78" s="1"/>
      <x:c r="C78" s="5"/>
      <x:c r="D78" s="5"/>
      <x:c r="E78" s="5"/>
      <x:c r="F78" s="5"/>
      <x:c r="G78" s="5"/>
      <x:c r="H78" s="6"/>
      <x:c r="I78" s="1"/>
      <x:c r="J78" s="1"/>
      <x:c r="K78" s="1"/>
    </x:row>
    <x:row r="79">
      <x:c r="B79" s="1"/>
      <x:c r="C79" s="5"/>
      <x:c r="D79" s="5"/>
      <x:c r="E79" s="5"/>
      <x:c r="F79" s="5"/>
      <x:c r="G79" s="5"/>
      <x:c r="H79" s="6"/>
      <x:c r="I79" s="1"/>
      <x:c r="J79" s="1"/>
      <x:c r="K79" s="1"/>
    </x:row>
    <x:row r="80">
      <x:c r="B80" s="1"/>
      <x:c r="C80" s="5"/>
      <x:c r="D80" s="5"/>
      <x:c r="E80" s="5"/>
      <x:c r="F80" s="5"/>
      <x:c r="G80" s="5"/>
      <x:c r="H80" s="6"/>
      <x:c r="I80" s="1"/>
      <x:c r="J80" s="1"/>
      <x:c r="K80" s="1"/>
    </x:row>
    <x:row r="81">
      <x:c r="B81" s="1"/>
      <x:c r="C81" s="5"/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16" customWidth="1"/>
    <x:col min="11" max="11" width="6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225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226</x:v>
      </x:c>
      <x:c r="C10" s="13" t="n">
        <x:f>'Income Statement'!C26</x:f>
        <x:v>225.5000000000002</x:v>
      </x:c>
      <x:c r="D10" s="13" t="n">
        <x:f>'Income Statement'!D26</x:f>
        <x:v>226.60000000000016</x:v>
      </x:c>
      <x:c r="E10" s="13" t="n">
        <x:f>'Income Statement'!E26</x:f>
        <x:v>789.3999999999999</x:v>
      </x:c>
      <x:c r="F10" s="13" t="n">
        <x:f>'Income Statement'!F26</x:f>
        <x:v>1022.3000000000002</x:v>
      </x:c>
      <x:c r="G10" s="13" t="n">
        <x:f>'Income Statement'!G26</x:f>
        <x:v>160.19999999999982</x:v>
      </x:c>
      <x:c r="H10" s="32" t="n">
        <x:f>'Income Statement'!H26</x:f>
        <x:v>191.1835973167942</x:v>
      </x:c>
      <x:c r="I10" s="1"/>
      <x:c r="J10" s="1"/>
      <x:c r="K10" s="1"/>
    </x:row>
    <x:row r="11">
      <x:c r="B11" s="1" t="s">
        <x:v>227</x:v>
      </x:c>
      <x:c r="C11" s="16">
        <x:v>61.2</x:v>
      </x:c>
      <x:c r="D11" s="16">
        <x:v>59.2</x:v>
      </x:c>
      <x:c r="E11" s="16">
        <x:v>231.3</x:v>
      </x:c>
      <x:c r="F11" s="16">
        <x:v>63</x:v>
      </x:c>
      <x:c r="G11" s="16">
        <x:v>73.5</x:v>
      </x:c>
      <x:c r="H11" s="26">
        <x:v>65</x:v>
      </x:c>
      <x:c r="I11" s="1"/>
      <x:c r="J11" s="1"/>
      <x:c r="K11" s="1"/>
    </x:row>
    <x:row r="12">
      <x:c r="B12" s="1" t="s">
        <x:v>228</x:v>
      </x:c>
      <x:c r="C12" s="16">
        <x:v>7.7</x:v>
      </x:c>
      <x:c r="D12" s="16">
        <x:v>8.9</x:v>
      </x:c>
      <x:c r="E12" s="16">
        <x:v>46.2</x:v>
      </x:c>
      <x:c r="F12" s="16">
        <x:v>20.7</x:v>
      </x:c>
      <x:c r="G12" s="16">
        <x:v>8.6</x:v>
      </x:c>
      <x:c r="H12" s="26">
        <x:v>10</x:v>
      </x:c>
      <x:c r="I12" s="1"/>
      <x:c r="J12" s="1"/>
      <x:c r="K12" s="1"/>
    </x:row>
    <x:row r="13">
      <x:c r="B13" s="1" t="s">
        <x:v>229</x:v>
      </x:c>
      <x:c r="C13" s="5" t="n">
        <x:f>C27-SUM(C10:C12)</x:f>
        <x:v>-35.60000000000025</x:v>
      </x:c>
      <x:c r="D13" s="5" t="n">
        <x:f>D27-SUM(D10:D12)</x:f>
        <x:v>247.29999999999984</x:v>
      </x:c>
      <x:c r="E13" s="5" t="n">
        <x:f>E27-SUM(E10:E12)</x:f>
        <x:v>-104.69999999999982</x:v>
      </x:c>
      <x:c r="F13" s="5" t="n">
        <x:f>F27-SUM(F10:F12)</x:f>
        <x:v>-1055.1000000000001</x:v>
      </x:c>
      <x:c r="G13" s="5" t="n">
        <x:f>G27-SUM(G10:G12)</x:f>
        <x:v>137.5000000000002</x:v>
      </x:c>
      <x:c r="H13" s="32" t="n">
        <x:f>('Balance Sheet'!G11-'Balance Sheet'!H11)+('Balance Sheet'!G14-'Balance Sheet'!H14)+('Balance Sheet'!H25-'Balance Sheet'!G25)+H42</x:f>
        <x:v>-25</x:v>
      </x:c>
      <x:c r="I13" s="1"/>
      <x:c r="J13" s="1"/>
      <x:c r="K13" s="1"/>
    </x:row>
    <x:row r="14">
      <x:c r="B14" s="1" t="s">
        <x:v>230</x:v>
      </x:c>
      <x:c r="C14" s="12" t="n">
        <x:f>SUM(C10:C13)</x:f>
        <x:v>258.79999999999995</x:v>
      </x:c>
      <x:c r="D14" s="12" t="n">
        <x:f>SUM(D10:D13)</x:f>
        <x:v>542</x:v>
      </x:c>
      <x:c r="E14" s="12" t="n">
        <x:f>SUM(E10:E13)</x:f>
        <x:v>962.2</x:v>
      </x:c>
      <x:c r="F14" s="12" t="n">
        <x:f>SUM(F10:F13)</x:f>
        <x:v>50.90000000000009</x:v>
      </x:c>
      <x:c r="G14" s="12" t="n">
        <x:f>SUM(G10:G13)</x:f>
        <x:v>379.8</x:v>
      </x:c>
      <x:c r="H14" s="21" t="n">
        <x:f>SUM(H10:H13)</x:f>
        <x:v>241.1835973167942</x:v>
      </x:c>
      <x:c r="I14" s="1"/>
      <x:c r="J14" s="1"/>
      <x:c r="K14" s="1"/>
    </x:row>
    <x:row r="15">
      <x:c r="B15" s="1" t="s">
        <x:v>231</x:v>
      </x:c>
      <x:c r="C15" s="16">
        <x:v>-52.7</x:v>
      </x:c>
      <x:c r="D15" s="16">
        <x:v>-83.7</x:v>
      </x:c>
      <x:c r="E15" s="16">
        <x:v>-221.8</x:v>
      </x:c>
      <x:c r="F15" s="16">
        <x:v>-32.5</x:v>
      </x:c>
      <x:c r="G15" s="16">
        <x:v>-42.7</x:v>
      </x:c>
      <x:c r="H15" s="26">
        <x:v>-65</x:v>
      </x:c>
      <x:c r="I15" s="1"/>
      <x:c r="J15" s="1"/>
      <x:c r="K15" s="1"/>
    </x:row>
    <x:row r="16">
      <x:c r="B16" s="1" t="s">
        <x:v>232</x:v>
      </x:c>
      <x:c r="C16" s="5" t="n">
        <x:f>C28-C15</x:f>
        <x:v>-14.299999999999983</x:v>
      </x:c>
      <x:c r="D16" s="5" t="n">
        <x:f>D28-D15</x:f>
        <x:v>0.7000000000000028</x:v>
      </x:c>
      <x:c r="E16" s="5" t="n">
        <x:f>E28-E15</x:f>
        <x:v>-33.39999999999998</x:v>
      </x:c>
      <x:c r="F16" s="5" t="n">
        <x:f>F28-F15</x:f>
        <x:v>-729.9</x:v>
      </x:c>
      <x:c r="G16" s="5" t="n">
        <x:f>G28-G15</x:f>
        <x:v>-4.263256414560601e-14</x:v>
      </x:c>
      <x:c r="H16" s="26">
        <x:v>0</x:v>
      </x:c>
      <x:c r="I16" s="1"/>
      <x:c r="J16" s="1"/>
      <x:c r="K16" s="1"/>
    </x:row>
    <x:row r="17">
      <x:c r="B17" s="1" t="s">
        <x:v>233</x:v>
      </x:c>
      <x:c r="C17" s="12" t="n">
        <x:f>SUM(C15:C16)</x:f>
        <x:v>-66.99999999999999</x:v>
      </x:c>
      <x:c r="D17" s="12" t="n">
        <x:f>SUM(D15:D16)</x:f>
        <x:v>-83</x:v>
      </x:c>
      <x:c r="E17" s="12" t="n">
        <x:f>SUM(E15:E16)</x:f>
        <x:v>-255.2</x:v>
      </x:c>
      <x:c r="F17" s="12" t="n">
        <x:f>SUM(F15:F16)</x:f>
        <x:v>-762.4</x:v>
      </x:c>
      <x:c r="G17" s="12" t="n">
        <x:f>SUM(G15:G16)</x:f>
        <x:v>-42.700000000000045</x:v>
      </x:c>
      <x:c r="H17" s="21" t="n">
        <x:f>SUM(H15:H16)</x:f>
        <x:v>-65</x:v>
      </x:c>
      <x:c r="I17" s="1"/>
      <x:c r="J17" s="1"/>
      <x:c r="K17" s="1"/>
    </x:row>
    <x:row r="18">
      <x:c r="B18" s="1" t="s">
        <x:v>234</x:v>
      </x:c>
      <x:c r="C18" s="5" t="n">
        <x:f>C40-C41</x:f>
        <x:v>120.69999999999999</x:v>
      </x:c>
      <x:c r="D18" s="5" t="n">
        <x:f>D40-C40</x:f>
        <x:v>120.80000000000001</x:v>
      </x:c>
      <x:c r="E18" s="5" t="n">
        <x:f>E40</x:f>
        <x:v>483</x:v>
      </x:c>
      <x:c r="F18" s="5" t="n">
        <x:f>F40</x:f>
        <x:v>128.9</x:v>
      </x:c>
      <x:c r="G18" s="5" t="n">
        <x:f>G40-F40</x:f>
        <x:v>128.99999999999997</x:v>
      </x:c>
      <x:c r="H18" s="32" t="n">
        <x:f>'Share Count'!H10*H30</x:f>
        <x:v>129.24</x:v>
      </x:c>
      <x:c r="I18" s="1"/>
      <x:c r="J18" s="1"/>
      <x:c r="K18" s="1"/>
    </x:row>
    <x:row r="19">
      <x:c r="B19" s="1" t="s">
        <x:v>235</x:v>
      </x:c>
      <x:c r="C19" s="5" t="n">
        <x:f>C29+C18</x:f>
        <x:v>-114.70000000000002</x:v>
      </x:c>
      <x:c r="D19" s="5" t="n">
        <x:f>D29+D18</x:f>
        <x:v>-341.79999999999995</x:v>
      </x:c>
      <x:c r="E19" s="5" t="n">
        <x:f>E29+E18</x:f>
        <x:v>-357.9</x:v>
      </x:c>
      <x:c r="F19" s="5" t="n">
        <x:f>F29+F18</x:f>
        <x:v>910.6</x:v>
      </x:c>
      <x:c r="G19" s="5" t="n">
        <x:f>G29+G18</x:f>
        <x:v>-50.00000000000003</x:v>
      </x:c>
      <x:c r="H19" s="32" t="n">
        <x:f>'Balance Sheet'!H23-'Balance Sheet'!G23-H31</x:f>
        <x:v>-38.5</x:v>
      </x:c>
      <x:c r="I19" s="1"/>
      <x:c r="J19" s="1"/>
      <x:c r="K19" s="1"/>
    </x:row>
    <x:row r="20">
      <x:c r="B20" s="1" t="s">
        <x:v>236</x:v>
      </x:c>
      <x:c r="C20" s="12" t="n">
        <x:f>C19-C18</x:f>
        <x:v>-235.4</x:v>
      </x:c>
      <x:c r="D20" s="12" t="n">
        <x:f>D19-D18</x:f>
        <x:v>-462.59999999999997</x:v>
      </x:c>
      <x:c r="E20" s="12" t="n">
        <x:f>E19-E18</x:f>
        <x:v>-840.9</x:v>
      </x:c>
      <x:c r="F20" s="12" t="n">
        <x:f>F19-F18</x:f>
        <x:v>781.7</x:v>
      </x:c>
      <x:c r="G20" s="12" t="n">
        <x:f>G19-G18</x:f>
        <x:v>-179</x:v>
      </x:c>
      <x:c r="H20" s="21" t="n">
        <x:f>H19-H18</x:f>
        <x:v>-167.74</x:v>
      </x:c>
      <x:c r="I20" s="1"/>
      <x:c r="J20" s="1"/>
      <x:c r="K20" s="1"/>
    </x:row>
    <x:row r="21">
      <x:c r="B21" s="1" t="s">
        <x:v>237</x:v>
      </x:c>
      <x:c r="C21" s="5" t="n">
        <x:f>C35-C39</x:f>
        <x:v>14.400000000000002</x:v>
      </x:c>
      <x:c r="D21" s="5" t="n">
        <x:f>D35-C35</x:f>
        <x:v>4.600000000000001</x:v>
      </x:c>
      <x:c r="E21" s="5" t="n">
        <x:f>E35</x:f>
        <x:v>43.7</x:v>
      </x:c>
      <x:c r="F21" s="5" t="n">
        <x:f>F35</x:f>
        <x:v>11.6</x:v>
      </x:c>
      <x:c r="G21" s="5" t="n">
        <x:f>G35-F35</x:f>
        <x:v>-4.6</x:v>
      </x:c>
      <x:c r="H21" s="26">
        <x:v>0</x:v>
      </x:c>
      <x:c r="I21" s="1"/>
      <x:c r="J21" s="1"/>
      <x:c r="K21" s="1"/>
    </x:row>
    <x:row r="22">
      <x:c r="B22" s="1" t="s">
        <x:v>238</x:v>
      </x:c>
      <x:c r="C22" s="12" t="n">
        <x:f>SUM(C14,C17,C20:C21)</x:f>
        <x:v>-29.200000000000045</x:v>
      </x:c>
      <x:c r="D22" s="12" t="n">
        <x:f>SUM(D14,D17,D20:D21)</x:f>
        <x:v>1.0000000000000568</x:v>
      </x:c>
      <x:c r="E22" s="12" t="n">
        <x:f>SUM(E14,E17,E20:E21)</x:f>
        <x:v>-90.19999999999993</x:v>
      </x:c>
      <x:c r="F22" s="12" t="n">
        <x:f>SUM(F14,F17,F20:F21)</x:f>
        <x:v>81.80000000000018</x:v>
      </x:c>
      <x:c r="G22" s="12" t="n">
        <x:f>SUM(G14,G17,G20:G21)</x:f>
        <x:v>153.49999999999997</x:v>
      </x:c>
      <x:c r="H22" s="21" t="n">
        <x:f>SUM(H14,H17,H20:H21)</x:f>
        <x:v>8.443597316794182</x:v>
      </x:c>
      <x:c r="I22" s="1"/>
      <x:c r="J22" s="1"/>
      <x:c r="K22" s="1"/>
    </x:row>
    <x:row r="23">
      <x:c r="B23" s="1" t="s">
        <x:v>239</x:v>
      </x:c>
      <x:c r="C23" s="16">
        <x:v>124.1</x:v>
      </x:c>
      <x:c r="D23" s="13" t="n">
        <x:f>'Balance Sheet'!C10</x:f>
        <x:v>94.9</x:v>
      </x:c>
      <x:c r="E23" s="16">
        <x:v>186.1</x:v>
      </x:c>
      <x:c r="F23" s="13" t="n">
        <x:f>'Balance Sheet'!D10</x:f>
        <x:v>95.9</x:v>
      </x:c>
      <x:c r="G23" s="13" t="n">
        <x:f>'Balance Sheet'!F10</x:f>
        <x:v>177.7</x:v>
      </x:c>
      <x:c r="H23" s="32" t="n">
        <x:f>'Balance Sheet'!G10</x:f>
        <x:v>331.2</x:v>
      </x:c>
      <x:c r="I23" s="1"/>
      <x:c r="J23" s="1"/>
      <x:c r="K23" s="1"/>
    </x:row>
    <x:row r="24">
      <x:c r="B24" s="1" t="s">
        <x:v>240</x:v>
      </x:c>
      <x:c r="C24" s="5" t="n">
        <x:f>C22</x:f>
        <x:v>-29.200000000000045</x:v>
      </x:c>
      <x:c r="D24" s="5" t="n">
        <x:f>D22</x:f>
        <x:v>1.0000000000000568</x:v>
      </x:c>
      <x:c r="E24" s="5" t="n">
        <x:f>E22</x:f>
        <x:v>-90.19999999999993</x:v>
      </x:c>
      <x:c r="F24" s="5" t="n">
        <x:f>F22</x:f>
        <x:v>81.80000000000018</x:v>
      </x:c>
      <x:c r="G24" s="5" t="n">
        <x:f>G22</x:f>
        <x:v>153.49999999999997</x:v>
      </x:c>
      <x:c r="H24" s="6" t="n">
        <x:f>H22</x:f>
        <x:v>8.443597316794182</x:v>
      </x:c>
      <x:c r="I24" s="1"/>
      <x:c r="J24" s="1"/>
      <x:c r="K24" s="1"/>
    </x:row>
    <x:row r="25">
      <x:c r="B25" s="1" t="s">
        <x:v>241</x:v>
      </x:c>
      <x:c r="C25" s="12" t="n">
        <x:f>C23+C24</x:f>
        <x:v>94.89999999999995</x:v>
      </x:c>
      <x:c r="D25" s="12" t="n">
        <x:f>D23+D24</x:f>
        <x:v>95.90000000000006</x:v>
      </x:c>
      <x:c r="E25" s="12" t="n">
        <x:f>E23+E24</x:f>
        <x:v>95.90000000000006</x:v>
      </x:c>
      <x:c r="F25" s="12" t="n">
        <x:f>F23+F24</x:f>
        <x:v>177.7000000000002</x:v>
      </x:c>
      <x:c r="G25" s="12" t="n">
        <x:f>G23+G24</x:f>
        <x:v>331.19999999999993</x:v>
      </x:c>
      <x:c r="H25" s="21" t="n">
        <x:f>H23+H24</x:f>
        <x:v>339.64359731679417</x:v>
      </x:c>
      <x:c r="I25" s="1"/>
      <x:c r="J25" s="1"/>
      <x:c r="K25" s="1"/>
    </x:row>
    <x:row r="26">
      <x:c r="B26" s="1" t="s">
        <x:v>242</x:v>
      </x:c>
      <x:c r="C26" s="35" t="n">
        <x:f>C25-'Balance Sheet'!C10</x:f>
        <x:v>-5.684341886080802e-14</x:v>
      </x:c>
      <x:c r="D26" s="35" t="n">
        <x:f>D25-'Balance Sheet'!D10</x:f>
        <x:v>5.684341886080802e-14</x:v>
      </x:c>
      <x:c r="E26" s="35" t="n">
        <x:f>E25-'Balance Sheet'!E10</x:f>
        <x:v>5.684341886080802e-14</x:v>
      </x:c>
      <x:c r="F26" s="35" t="n">
        <x:f>F25-'Balance Sheet'!F10</x:f>
        <x:v>1.9895196601282805e-13</x:v>
      </x:c>
      <x:c r="G26" s="35" t="n">
        <x:f>G25-'Balance Sheet'!G10</x:f>
        <x:v>-5.684341886080802e-14</x:v>
      </x:c>
      <x:c r="H26" s="41" t="n">
        <x:f>H25-'Balance Sheet'!H10</x:f>
        <x:v>0</x:v>
      </x:c>
      <x:c r="I26" s="1"/>
      <x:c r="J26" s="1"/>
      <x:c r="K26" s="1"/>
    </x:row>
    <x:row r="27">
      <x:c r="B27" s="1" t="s">
        <x:v>243</x:v>
      </x:c>
      <x:c r="C27" s="5" t="n">
        <x:f>C32-C36</x:f>
        <x:v>258.79999999999995</x:v>
      </x:c>
      <x:c r="D27" s="5" t="n">
        <x:f>D32-C32</x:f>
        <x:v>542</x:v>
      </x:c>
      <x:c r="E27" s="5" t="n">
        <x:f>E32</x:f>
        <x:v>962.2</x:v>
      </x:c>
      <x:c r="F27" s="5" t="n">
        <x:f>F32</x:f>
        <x:v>50.9</x:v>
      </x:c>
      <x:c r="G27" s="5" t="n">
        <x:f>G32-F32</x:f>
        <x:v>379.8</x:v>
      </x:c>
      <x:c r="H27" s="6"/>
      <x:c r="I27" s="1"/>
      <x:c r="J27" s="1"/>
      <x:c r="K27" s="1"/>
    </x:row>
    <x:row r="28">
      <x:c r="B28" s="1" t="s">
        <x:v>244</x:v>
      </x:c>
      <x:c r="C28" s="5" t="n">
        <x:f>C33-C37</x:f>
        <x:v>-66.99999999999999</x:v>
      </x:c>
      <x:c r="D28" s="5" t="n">
        <x:f>D33-C33</x:f>
        <x:v>-83</x:v>
      </x:c>
      <x:c r="E28" s="5" t="n">
        <x:f>E33</x:f>
        <x:v>-255.2</x:v>
      </x:c>
      <x:c r="F28" s="5" t="n">
        <x:f>F33</x:f>
        <x:v>-762.4</x:v>
      </x:c>
      <x:c r="G28" s="5" t="n">
        <x:f>G33-F33</x:f>
        <x:v>-42.700000000000045</x:v>
      </x:c>
      <x:c r="H28" s="6"/>
      <x:c r="I28" s="1"/>
      <x:c r="J28" s="1"/>
      <x:c r="K28" s="1"/>
    </x:row>
    <x:row r="29">
      <x:c r="B29" s="1" t="s">
        <x:v>245</x:v>
      </x:c>
      <x:c r="C29" s="5" t="n">
        <x:f>C34-C38</x:f>
        <x:v>-235.4</x:v>
      </x:c>
      <x:c r="D29" s="5" t="n">
        <x:f>D34-C34</x:f>
        <x:v>-462.59999999999997</x:v>
      </x:c>
      <x:c r="E29" s="5" t="n">
        <x:f>E34</x:f>
        <x:v>-840.9</x:v>
      </x:c>
      <x:c r="F29" s="5" t="n">
        <x:f>F34</x:f>
        <x:v>781.7</x:v>
      </x:c>
      <x:c r="G29" s="5" t="n">
        <x:f>G34-F34</x:f>
        <x:v>-179</x:v>
      </x:c>
      <x:c r="H29" s="6"/>
      <x:c r="I29" s="1"/>
      <x:c r="J29" s="1"/>
      <x:c r="K29" s="1"/>
    </x:row>
    <x:row r="30">
      <x:c r="B30" s="1" t="s">
        <x:v>246</x:v>
      </x:c>
      <x:c r="C30" s="5"/>
      <x:c r="D30" s="5"/>
      <x:c r="E30" s="5"/>
      <x:c r="F30" s="5"/>
      <x:c r="G30" s="5"/>
      <x:c r="H30" s="26">
        <x:v>0.48</x:v>
      </x:c>
      <x:c r="I30" s="1"/>
      <x:c r="J30" s="1"/>
      <x:c r="K30" s="1"/>
    </x:row>
    <x:row r="31">
      <x:c r="B31" s="1" t="s">
        <x:v>247</x:v>
      </x:c>
      <x:c r="C31" s="5"/>
      <x:c r="D31" s="5"/>
      <x:c r="E31" s="5"/>
      <x:c r="F31" s="5"/>
      <x:c r="G31" s="5"/>
      <x:c r="H31" s="26">
        <x:v>8.5</x:v>
      </x:c>
      <x:c r="I31" s="1"/>
      <x:c r="J31" s="1"/>
      <x:c r="K31" s="1"/>
    </x:row>
    <x:row r="32">
      <x:c r="B32" s="1" t="s">
        <x:v>248</x:v>
      </x:c>
      <x:c r="C32" s="16">
        <x:v>420.2</x:v>
      </x:c>
      <x:c r="D32" s="16">
        <x:v>962.2</x:v>
      </x:c>
      <x:c r="E32" s="5" t="n">
        <x:f>D32</x:f>
        <x:v>962.2</x:v>
      </x:c>
      <x:c r="F32" s="16">
        <x:v>50.9</x:v>
      </x:c>
      <x:c r="G32" s="16">
        <x:v>430.7</x:v>
      </x:c>
      <x:c r="H32" s="6"/>
      <x:c r="I32" s="1"/>
      <x:c r="J32" s="1"/>
      <x:c r="K32" s="1"/>
    </x:row>
    <x:row r="33">
      <x:c r="B33" s="1" t="s">
        <x:v>249</x:v>
      </x:c>
      <x:c r="C33" s="16">
        <x:v>-172.2</x:v>
      </x:c>
      <x:c r="D33" s="16">
        <x:v>-255.2</x:v>
      </x:c>
      <x:c r="E33" s="5" t="n">
        <x:f>D33</x:f>
        <x:v>-255.2</x:v>
      </x:c>
      <x:c r="F33" s="16">
        <x:v>-762.4</x:v>
      </x:c>
      <x:c r="G33" s="16">
        <x:v>-805.1</x:v>
      </x:c>
      <x:c r="H33" s="6"/>
      <x:c r="I33" s="1"/>
      <x:c r="J33" s="1"/>
      <x:c r="K33" s="1"/>
    </x:row>
    <x:row r="34">
      <x:c r="B34" s="1" t="s">
        <x:v>250</x:v>
      </x:c>
      <x:c r="C34" s="16">
        <x:v>-378.3</x:v>
      </x:c>
      <x:c r="D34" s="16">
        <x:v>-840.9</x:v>
      </x:c>
      <x:c r="E34" s="5" t="n">
        <x:f>D34</x:f>
        <x:v>-840.9</x:v>
      </x:c>
      <x:c r="F34" s="16">
        <x:v>781.7</x:v>
      </x:c>
      <x:c r="G34" s="16">
        <x:v>602.7</x:v>
      </x:c>
      <x:c r="H34" s="6"/>
      <x:c r="I34" s="1"/>
      <x:c r="J34" s="1"/>
      <x:c r="K34" s="1"/>
    </x:row>
    <x:row r="35">
      <x:c r="B35" s="1" t="s">
        <x:v>251</x:v>
      </x:c>
      <x:c r="C35" s="16">
        <x:v>39.1</x:v>
      </x:c>
      <x:c r="D35" s="16">
        <x:v>43.7</x:v>
      </x:c>
      <x:c r="E35" s="5" t="n">
        <x:f>D35</x:f>
        <x:v>43.7</x:v>
      </x:c>
      <x:c r="F35" s="16">
        <x:v>11.6</x:v>
      </x:c>
      <x:c r="G35" s="16">
        <x:v>7</x:v>
      </x:c>
      <x:c r="H35" s="6"/>
      <x:c r="I35" s="1"/>
      <x:c r="J35" s="1"/>
      <x:c r="K35" s="1"/>
    </x:row>
    <x:row r="36">
      <x:c r="B36" s="1" t="s">
        <x:v>252</x:v>
      </x:c>
      <x:c r="C36" s="16">
        <x:v>161.4</x:v>
      </x:c>
      <x:c r="D36" s="5"/>
      <x:c r="E36" s="5"/>
      <x:c r="F36" s="5"/>
      <x:c r="G36" s="5"/>
      <x:c r="H36" s="6"/>
      <x:c r="I36" s="1"/>
      <x:c r="J36" s="1"/>
      <x:c r="K36" s="1"/>
    </x:row>
    <x:row r="37">
      <x:c r="B37" s="1" t="s">
        <x:v>253</x:v>
      </x:c>
      <x:c r="C37" s="16">
        <x:v>-105.2</x:v>
      </x:c>
      <x:c r="D37" s="5"/>
      <x:c r="E37" s="5"/>
      <x:c r="F37" s="5"/>
      <x:c r="G37" s="5"/>
      <x:c r="H37" s="6"/>
      <x:c r="I37" s="1"/>
      <x:c r="J37" s="1"/>
      <x:c r="K37" s="1"/>
    </x:row>
    <x:row r="38">
      <x:c r="B38" s="1" t="s">
        <x:v>254</x:v>
      </x:c>
      <x:c r="C38" s="16">
        <x:v>-142.9</x:v>
      </x:c>
      <x:c r="D38" s="5"/>
      <x:c r="E38" s="5"/>
      <x:c r="F38" s="5"/>
      <x:c r="G38" s="5"/>
      <x:c r="H38" s="6"/>
      <x:c r="I38" s="1"/>
      <x:c r="J38" s="1"/>
      <x:c r="K38" s="1"/>
    </x:row>
    <x:row r="39">
      <x:c r="B39" s="1" t="s">
        <x:v>255</x:v>
      </x:c>
      <x:c r="C39" s="16">
        <x:v>24.7</x:v>
      </x:c>
      <x:c r="D39" s="5"/>
      <x:c r="E39" s="5"/>
      <x:c r="F39" s="5"/>
      <x:c r="G39" s="5"/>
      <x:c r="H39" s="6"/>
      <x:c r="I39" s="1"/>
      <x:c r="J39" s="1"/>
      <x:c r="K39" s="1"/>
    </x:row>
    <x:row r="40">
      <x:c r="B40" s="1" t="s">
        <x:v>256</x:v>
      </x:c>
      <x:c r="C40" s="16">
        <x:v>362.2</x:v>
      </x:c>
      <x:c r="D40" s="16">
        <x:v>483</x:v>
      </x:c>
      <x:c r="E40" s="5" t="n">
        <x:f>D40</x:f>
        <x:v>483</x:v>
      </x:c>
      <x:c r="F40" s="16">
        <x:v>128.9</x:v>
      </x:c>
      <x:c r="G40" s="16">
        <x:v>257.9</x:v>
      </x:c>
      <x:c r="H40" s="6"/>
      <x:c r="I40" s="1"/>
      <x:c r="J40" s="1"/>
      <x:c r="K40" s="1"/>
    </x:row>
    <x:row r="41">
      <x:c r="B41" s="1" t="s">
        <x:v>257</x:v>
      </x:c>
      <x:c r="C41" s="16">
        <x:v>241.5</x:v>
      </x:c>
      <x:c r="D41" s="5"/>
      <x:c r="E41" s="5"/>
      <x:c r="F41" s="5"/>
      <x:c r="G41" s="5"/>
      <x:c r="H41" s="6"/>
      <x:c r="I41" s="1"/>
      <x:c r="J41" s="1"/>
      <x:c r="K41" s="1"/>
    </x:row>
    <x:row r="42">
      <x:c r="B42" s="1" t="s">
        <x:v>258</x:v>
      </x:c>
      <x:c r="C42" s="5"/>
      <x:c r="D42" s="5"/>
      <x:c r="E42" s="5"/>
      <x:c r="F42" s="5"/>
      <x:c r="G42" s="5"/>
      <x:c r="H42" s="26">
        <x:v>-10</x:v>
      </x:c>
      <x:c r="I42" s="1"/>
      <x:c r="J42" s="1"/>
      <x:c r="K42" s="1"/>
    </x:row>
    <x:row r="43">
      <x:c r="B43" s="1" t="s">
        <x:v>259</x:v>
      </x:c>
      <x:c r="C43" s="5"/>
      <x:c r="D43" s="5"/>
      <x:c r="E43" s="5"/>
      <x:c r="F43" s="5"/>
      <x:c r="G43" s="5"/>
      <x:c r="H43" s="32" t="n">
        <x:f>H13-(('Balance Sheet'!G11-'Balance Sheet'!H11)+('Balance Sheet'!G14-'Balance Sheet'!H14)+('Balance Sheet'!H25-'Balance Sheet'!G25)+H42)</x:f>
        <x:v>0</x:v>
      </x:c>
      <x:c r="I43" s="1"/>
      <x:c r="J43" s="1"/>
      <x:c r="K43" s="1"/>
    </x:row>
    <x:row r="44">
      <x:c r="B44" s="1"/>
      <x:c r="C44" s="5"/>
      <x:c r="D44" s="5"/>
      <x:c r="E44" s="5"/>
      <x:c r="F44" s="5"/>
      <x:c r="G44" s="5"/>
      <x:c r="H44" s="6"/>
      <x:c r="I44" s="1"/>
      <x:c r="J44" s="1"/>
      <x:c r="K44" s="1"/>
    </x:row>
    <x:row r="45">
      <x:c r="B45" s="1"/>
      <x:c r="C45" s="5"/>
      <x:c r="D45" s="5"/>
      <x:c r="E45" s="5"/>
      <x:c r="F45" s="5"/>
      <x:c r="G45" s="5"/>
      <x:c r="H45" s="6"/>
      <x:c r="I45" s="1"/>
      <x:c r="J45" s="1"/>
      <x:c r="K45" s="1"/>
    </x:row>
    <x:row r="46">
      <x:c r="B46" s="1"/>
      <x:c r="C46" s="5"/>
      <x:c r="D46" s="5"/>
      <x:c r="E46" s="5"/>
      <x:c r="F46" s="5"/>
      <x:c r="G46" s="5"/>
      <x:c r="H46" s="6"/>
      <x:c r="I46" s="1"/>
      <x:c r="J46" s="1"/>
      <x:c r="K46" s="1"/>
    </x:row>
    <x:row r="47">
      <x:c r="B47" s="1"/>
      <x:c r="C47" s="5"/>
      <x:c r="D47" s="5"/>
      <x:c r="E47" s="5"/>
      <x:c r="F47" s="5"/>
      <x:c r="G47" s="5"/>
      <x:c r="H47" s="6"/>
      <x:c r="I47" s="1"/>
      <x:c r="J47" s="1"/>
      <x:c r="K47" s="1"/>
    </x:row>
    <x:row r="48">
      <x:c r="B48" s="1"/>
      <x:c r="C48" s="5"/>
      <x:c r="D48" s="5"/>
      <x:c r="E48" s="5"/>
      <x:c r="F48" s="5"/>
      <x:c r="G48" s="5"/>
      <x:c r="H48" s="6"/>
      <x:c r="I48" s="1"/>
      <x:c r="J48" s="1"/>
      <x:c r="K48" s="1"/>
    </x:row>
    <x:row r="49">
      <x:c r="B49" s="1"/>
      <x:c r="C49" s="5"/>
      <x:c r="D49" s="5"/>
      <x:c r="E49" s="5"/>
      <x:c r="F49" s="5"/>
      <x:c r="G49" s="5"/>
      <x:c r="H49" s="6"/>
      <x:c r="I49" s="1"/>
      <x:c r="J49" s="1"/>
      <x:c r="K49" s="1"/>
    </x:row>
    <x:row r="50">
      <x:c r="B50" s="1"/>
      <x:c r="C50" s="5"/>
      <x:c r="D50" s="5"/>
      <x:c r="E50" s="5"/>
      <x:c r="F50" s="5"/>
      <x:c r="G50" s="5"/>
      <x:c r="H50" s="6"/>
      <x:c r="I50" s="1"/>
      <x:c r="J50" s="1"/>
      <x:c r="K50" s="1"/>
    </x:row>
    <x:row r="51">
      <x:c r="B51" s="1"/>
      <x:c r="C51" s="5"/>
      <x:c r="D51" s="5"/>
      <x:c r="E51" s="5"/>
      <x:c r="F51" s="5"/>
      <x:c r="G51" s="5"/>
      <x:c r="H51" s="6"/>
      <x:c r="I51" s="1"/>
      <x:c r="J51" s="1"/>
      <x:c r="K51" s="1"/>
    </x:row>
    <x:row r="52">
      <x:c r="B52" s="1"/>
      <x:c r="C52" s="5"/>
      <x:c r="D52" s="5"/>
      <x:c r="E52" s="5"/>
      <x:c r="F52" s="5"/>
      <x:c r="G52" s="5"/>
      <x:c r="H52" s="6"/>
      <x:c r="I52" s="1"/>
      <x:c r="J52" s="1"/>
      <x:c r="K52" s="1"/>
    </x:row>
    <x:row r="53">
      <x:c r="B53" s="1"/>
      <x:c r="C53" s="5"/>
      <x:c r="D53" s="5"/>
      <x:c r="E53" s="5"/>
      <x:c r="F53" s="5"/>
      <x:c r="G53" s="5"/>
      <x:c r="H53" s="6"/>
      <x:c r="I53" s="1"/>
      <x:c r="J53" s="1"/>
      <x:c r="K53" s="1"/>
    </x:row>
    <x:row r="54">
      <x:c r="B54" s="1"/>
      <x:c r="C54" s="5"/>
      <x:c r="D54" s="5"/>
      <x:c r="E54" s="5"/>
      <x:c r="F54" s="5"/>
      <x:c r="G54" s="5"/>
      <x:c r="H54" s="6"/>
      <x:c r="I54" s="1"/>
      <x:c r="J54" s="1"/>
      <x:c r="K54" s="1"/>
    </x:row>
    <x:row r="55">
      <x:c r="B55" s="1"/>
      <x:c r="C55" s="5"/>
      <x:c r="D55" s="5"/>
      <x:c r="E55" s="5"/>
      <x:c r="F55" s="5"/>
      <x:c r="G55" s="5"/>
      <x:c r="H55" s="6"/>
      <x:c r="I55" s="1"/>
      <x:c r="J55" s="1"/>
      <x:c r="K55" s="1"/>
    </x:row>
    <x:row r="56">
      <x:c r="B56" s="1"/>
      <x:c r="C56" s="5"/>
      <x:c r="D56" s="5"/>
      <x:c r="E56" s="5"/>
      <x:c r="F56" s="5"/>
      <x:c r="G56" s="5"/>
      <x:c r="H56" s="6"/>
      <x:c r="I56" s="1"/>
      <x:c r="J56" s="1"/>
      <x:c r="K56" s="1"/>
    </x:row>
    <x:row r="57">
      <x:c r="B57" s="1"/>
      <x:c r="C57" s="5"/>
      <x:c r="D57" s="5"/>
      <x:c r="E57" s="5"/>
      <x:c r="F57" s="5"/>
      <x:c r="G57" s="5"/>
      <x:c r="H57" s="6"/>
      <x:c r="I57" s="1"/>
      <x:c r="J57" s="1"/>
      <x:c r="K57" s="1"/>
    </x:row>
    <x:row r="58">
      <x:c r="B58" s="1"/>
      <x:c r="C58" s="5"/>
      <x:c r="D58" s="5"/>
      <x:c r="E58" s="5"/>
      <x:c r="F58" s="5"/>
      <x:c r="G58" s="5"/>
      <x:c r="H58" s="6"/>
      <x:c r="I58" s="1"/>
      <x:c r="J58" s="1"/>
      <x:c r="K58" s="1"/>
    </x:row>
    <x:row r="59">
      <x:c r="B59" s="1"/>
      <x:c r="C59" s="5"/>
      <x:c r="D59" s="5"/>
      <x:c r="E59" s="5"/>
      <x:c r="F59" s="5"/>
      <x:c r="G59" s="5"/>
      <x:c r="H59" s="6"/>
      <x:c r="I59" s="1"/>
      <x:c r="J59" s="1"/>
      <x:c r="K59" s="1"/>
    </x:row>
    <x:row r="60">
      <x:c r="B60" s="1"/>
      <x:c r="C60" s="5"/>
      <x:c r="D60" s="5"/>
      <x:c r="E60" s="5"/>
      <x:c r="F60" s="5"/>
      <x:c r="G60" s="5"/>
      <x:c r="H60" s="6"/>
      <x:c r="I60" s="1"/>
      <x:c r="J60" s="1"/>
      <x:c r="K60" s="1"/>
    </x:row>
    <x:row r="61">
      <x:c r="B61" s="1"/>
      <x:c r="C61" s="5"/>
      <x:c r="D61" s="5"/>
      <x:c r="E61" s="5"/>
      <x:c r="F61" s="5"/>
      <x:c r="G61" s="5"/>
      <x:c r="H61" s="6"/>
      <x:c r="I61" s="1"/>
      <x:c r="J61" s="1"/>
      <x:c r="K61" s="1"/>
    </x:row>
    <x:row r="62">
      <x:c r="B62" s="1"/>
      <x:c r="C62" s="5"/>
      <x:c r="D62" s="5"/>
      <x:c r="E62" s="5"/>
      <x:c r="F62" s="5"/>
      <x:c r="G62" s="5"/>
      <x:c r="H62" s="6"/>
      <x:c r="I62" s="1"/>
      <x:c r="J62" s="1"/>
      <x:c r="K62" s="1"/>
    </x:row>
    <x:row r="63">
      <x:c r="B63" s="1"/>
      <x:c r="C63" s="5"/>
      <x:c r="D63" s="5"/>
      <x:c r="E63" s="5"/>
      <x:c r="F63" s="5"/>
      <x:c r="G63" s="5"/>
      <x:c r="H63" s="6"/>
      <x:c r="I63" s="1"/>
      <x:c r="J63" s="1"/>
      <x:c r="K63" s="1"/>
    </x:row>
    <x:row r="64">
      <x:c r="B64" s="1"/>
      <x:c r="C64" s="5"/>
      <x:c r="D64" s="5"/>
      <x:c r="E64" s="5"/>
      <x:c r="F64" s="5"/>
      <x:c r="G64" s="5"/>
      <x:c r="H64" s="6"/>
      <x:c r="I64" s="1"/>
      <x:c r="J64" s="1"/>
      <x:c r="K64" s="1"/>
    </x:row>
    <x:row r="65">
      <x:c r="B65" s="1"/>
      <x:c r="C65" s="5"/>
      <x:c r="D65" s="5"/>
      <x:c r="E65" s="5"/>
      <x:c r="F65" s="5"/>
      <x:c r="G65" s="5"/>
      <x:c r="H65" s="6"/>
      <x:c r="I65" s="1"/>
      <x:c r="J65" s="1"/>
      <x:c r="K65" s="1"/>
    </x:row>
    <x:row r="66">
      <x:c r="B66" s="1"/>
      <x:c r="C66" s="5"/>
      <x:c r="D66" s="5"/>
      <x:c r="E66" s="5"/>
      <x:c r="F66" s="5"/>
      <x:c r="G66" s="5"/>
      <x:c r="H66" s="6"/>
      <x:c r="I66" s="1"/>
      <x:c r="J66" s="1"/>
      <x:c r="K66" s="1"/>
    </x:row>
    <x:row r="67">
      <x:c r="B67" s="1"/>
      <x:c r="C67" s="5"/>
      <x:c r="D67" s="5"/>
      <x:c r="E67" s="5"/>
      <x:c r="F67" s="5"/>
      <x:c r="G67" s="5"/>
      <x:c r="H67" s="6"/>
      <x:c r="I67" s="1"/>
      <x:c r="J67" s="1"/>
      <x:c r="K67" s="1"/>
    </x:row>
    <x:row r="68">
      <x:c r="B68" s="1"/>
      <x:c r="C68" s="5"/>
      <x:c r="D68" s="5"/>
      <x:c r="E68" s="5"/>
      <x:c r="F68" s="5"/>
      <x:c r="G68" s="5"/>
      <x:c r="H68" s="6"/>
      <x:c r="I68" s="1"/>
      <x:c r="J68" s="1"/>
      <x:c r="K68" s="1"/>
    </x:row>
    <x:row r="69">
      <x:c r="B69" s="1"/>
      <x:c r="C69" s="5"/>
      <x:c r="D69" s="5"/>
      <x:c r="E69" s="5"/>
      <x:c r="F69" s="5"/>
      <x:c r="G69" s="5"/>
      <x:c r="H69" s="6"/>
      <x:c r="I69" s="1"/>
      <x:c r="J69" s="1"/>
      <x:c r="K69" s="1"/>
    </x:row>
    <x:row r="70">
      <x:c r="B70" s="1"/>
      <x:c r="C70" s="5"/>
      <x:c r="D70" s="5"/>
      <x:c r="E70" s="5"/>
      <x:c r="F70" s="5"/>
      <x:c r="G70" s="5"/>
      <x:c r="H70" s="6"/>
      <x:c r="I70" s="1"/>
      <x:c r="J70" s="1"/>
      <x:c r="K70" s="1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"/>
    </x:row>
    <x:row r="73">
      <x:c r="B73" s="1"/>
      <x:c r="C73" s="5"/>
      <x:c r="D73" s="5"/>
      <x:c r="E73" s="5"/>
      <x:c r="F73" s="5"/>
      <x:c r="G73" s="5"/>
      <x:c r="H73" s="6"/>
      <x:c r="I73" s="1"/>
      <x:c r="J73" s="1"/>
      <x:c r="K73" s="1"/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/>
      <x:c r="C76" s="5"/>
      <x:c r="D76" s="5"/>
      <x:c r="E76" s="5"/>
      <x:c r="F76" s="5"/>
      <x:c r="G76" s="5"/>
      <x:c r="H76" s="6"/>
      <x:c r="I76" s="1"/>
      <x:c r="J76" s="1"/>
      <x:c r="K76" s="1"/>
    </x:row>
    <x:row r="77">
      <x:c r="B77" s="1"/>
      <x:c r="C77" s="5"/>
      <x:c r="D77" s="5"/>
      <x:c r="E77" s="5"/>
      <x:c r="F77" s="5"/>
      <x:c r="G77" s="5"/>
      <x:c r="H77" s="6"/>
      <x:c r="I77" s="1"/>
      <x:c r="J77" s="1"/>
      <x:c r="K77" s="1"/>
    </x:row>
    <x:row r="78">
      <x:c r="B78" s="1"/>
      <x:c r="C78" s="5"/>
      <x:c r="D78" s="5"/>
      <x:c r="E78" s="5"/>
      <x:c r="F78" s="5"/>
      <x:c r="G78" s="5"/>
      <x:c r="H78" s="6"/>
      <x:c r="I78" s="1"/>
      <x:c r="J78" s="1"/>
      <x:c r="K78" s="1"/>
    </x:row>
    <x:row r="79">
      <x:c r="B79" s="1"/>
      <x:c r="C79" s="5"/>
      <x:c r="D79" s="5"/>
      <x:c r="E79" s="5"/>
      <x:c r="F79" s="5"/>
      <x:c r="G79" s="5"/>
      <x:c r="H79" s="6"/>
      <x:c r="I79" s="1"/>
      <x:c r="J79" s="1"/>
      <x:c r="K79" s="1"/>
    </x:row>
    <x:row r="80">
      <x:c r="B80" s="1"/>
      <x:c r="C80" s="5"/>
      <x:c r="D80" s="5"/>
      <x:c r="E80" s="5"/>
      <x:c r="F80" s="5"/>
      <x:c r="G80" s="5"/>
      <x:c r="H80" s="6"/>
      <x:c r="I80" s="1"/>
      <x:c r="J80" s="1"/>
      <x:c r="K80" s="1"/>
    </x:row>
    <x:row r="81">
      <x:c r="B81" s="1"/>
      <x:c r="C81" s="5"/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16" customWidth="1"/>
    <x:col min="11" max="11" width="6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260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261</x:v>
      </x:c>
      <x:c r="C10" s="5"/>
      <x:c r="D10" s="5"/>
      <x:c r="E10" s="5"/>
      <x:c r="F10" s="5" t="n">
        <x:f>F20-G10</x:f>
        <x:v>1339.6</x:v>
      </x:c>
      <x:c r="G10" s="16">
        <x:v>1411.9</x:v>
      </x:c>
      <x:c r="H10" s="32" t="n">
        <x:f>'Revenue summary'!H22*G16</x:f>
        <x:v>1440.472524087246</x:v>
      </x:c>
      <x:c r="I10" s="1"/>
      <x:c r="J10" s="1"/>
      <x:c r="K10" s="1"/>
    </x:row>
    <x:row r="11">
      <x:c r="B11" s="1" t="s">
        <x:v>262</x:v>
      </x:c>
      <x:c r="C11" s="5"/>
      <x:c r="D11" s="5"/>
      <x:c r="E11" s="5"/>
      <x:c r="F11" s="5" t="n">
        <x:f>F21-G11</x:f>
        <x:v>335.70000000000005</x:v>
      </x:c>
      <x:c r="G11" s="16">
        <x:v>334.5</x:v>
      </x:c>
      <x:c r="H11" s="32" t="n">
        <x:f>'Revenue summary'!H22*G17</x:f>
        <x:v>341.26925370577504</x:v>
      </x:c>
      <x:c r="I11" s="1"/>
      <x:c r="J11" s="1"/>
      <x:c r="K11" s="1"/>
    </x:row>
    <x:row r="12">
      <x:c r="B12" s="1" t="s">
        <x:v>263</x:v>
      </x:c>
      <x:c r="C12" s="5"/>
      <x:c r="D12" s="5"/>
      <x:c r="E12" s="5"/>
      <x:c r="F12" s="5" t="n">
        <x:f>F22-G12</x:f>
        <x:v>198.60000000000002</x:v>
      </x:c>
      <x:c r="G12" s="16">
        <x:v>190.2</x:v>
      </x:c>
      <x:c r="H12" s="32" t="n">
        <x:f>'Revenue summary'!H22-H10-H11</x:f>
        <x:v>194.04906443897886</x:v>
      </x:c>
      <x:c r="I12" s="1"/>
      <x:c r="J12" s="1"/>
      <x:c r="K12" s="1"/>
    </x:row>
    <x:row r="13">
      <x:c r="B13" s="1" t="s">
        <x:v>264</x:v>
      </x:c>
      <x:c r="C13" s="5"/>
      <x:c r="D13" s="5"/>
      <x:c r="E13" s="5"/>
      <x:c r="F13" s="12" t="n">
        <x:f>SUM(F10:F12)</x:f>
        <x:v>1873.9</x:v>
      </x:c>
      <x:c r="G13" s="12" t="n">
        <x:f>SUM(G10:G12)</x:f>
        <x:v>1936.6000000000001</x:v>
      </x:c>
      <x:c r="H13" s="21" t="n">
        <x:f>SUM(H10:H12)</x:f>
        <x:v>1975.790842232</x:v>
      </x:c>
      <x:c r="I13" s="1"/>
      <x:c r="J13" s="1"/>
      <x:c r="K13" s="1"/>
    </x:row>
    <x:row r="14">
      <x:c r="B14" s="1" t="s">
        <x:v>265</x:v>
      </x:c>
      <x:c r="C14" s="5"/>
      <x:c r="D14" s="5"/>
      <x:c r="E14" s="5"/>
      <x:c r="F14" s="35" t="n">
        <x:f>F13-'Revenue summary'!F22</x:f>
        <x:v>0</x:v>
      </x:c>
      <x:c r="G14" s="35" t="n">
        <x:f>G13-'Revenue summary'!G22</x:f>
        <x:v>2.2737367544323206e-13</x:v>
      </x:c>
      <x:c r="H14" s="41" t="n">
        <x:f>H13-'Revenue summary'!H22</x:f>
        <x:v>0</x:v>
      </x:c>
      <x:c r="I14" s="1"/>
      <x:c r="J14" s="1"/>
      <x:c r="K14" s="1"/>
    </x:row>
    <x:row r="15">
      <x:c r="B15" s="1" t="s">
        <x:v>266</x:v>
      </x:c>
      <x:c r="C15" s="5"/>
      <x:c r="D15" s="5"/>
      <x:c r="E15" s="5"/>
      <x:c r="F15" s="5"/>
      <x:c r="G15" s="5"/>
      <x:c r="H15" s="6"/>
      <x:c r="I15" s="1"/>
      <x:c r="J15" s="1"/>
      <x:c r="K15" s="1"/>
    </x:row>
    <x:row r="16">
      <x:c r="B16" s="1" t="s">
        <x:v>267</x:v>
      </x:c>
      <x:c r="C16" s="5"/>
      <x:c r="D16" s="5"/>
      <x:c r="E16" s="5"/>
      <x:c r="F16" s="14" t="n">
        <x:f>F10/F13</x:f>
        <x:v>0.7148727253321948</x:v>
      </x:c>
      <x:c r="G16" s="14" t="n">
        <x:f>G10/G13</x:f>
        <x:v>0.7290612413508211</x:v>
      </x:c>
      <x:c r="H16" s="15" t="n">
        <x:f>H10/H13</x:f>
        <x:v>0.7290612413508211</x:v>
      </x:c>
      <x:c r="I16" s="1"/>
      <x:c r="J16" s="1"/>
      <x:c r="K16" s="1"/>
    </x:row>
    <x:row r="17">
      <x:c r="B17" s="1" t="s">
        <x:v>268</x:v>
      </x:c>
      <x:c r="C17" s="5"/>
      <x:c r="D17" s="5"/>
      <x:c r="E17" s="5"/>
      <x:c r="F17" s="14" t="n">
        <x:f>F11/F13</x:f>
        <x:v>0.17914509845776191</x:v>
      </x:c>
      <x:c r="G17" s="14" t="n">
        <x:f>G11/G13</x:f>
        <x:v>0.17272539502220385</x:v>
      </x:c>
      <x:c r="H17" s="15" t="n">
        <x:f>H11/H13</x:f>
        <x:v>0.17272539502220385</x:v>
      </x:c>
      <x:c r="I17" s="1"/>
      <x:c r="J17" s="1"/>
      <x:c r="K17" s="1"/>
    </x:row>
    <x:row r="18">
      <x:c r="B18" s="1" t="s">
        <x:v>269</x:v>
      </x:c>
      <x:c r="C18" s="5"/>
      <x:c r="D18" s="5"/>
      <x:c r="E18" s="5"/>
      <x:c r="F18" s="14" t="n">
        <x:f>F12/F13</x:f>
        <x:v>0.10598217621004323</x:v>
      </x:c>
      <x:c r="G18" s="14" t="n">
        <x:f>G12/G13</x:f>
        <x:v>0.0982133636269751</x:v>
      </x:c>
      <x:c r="H18" s="15" t="n">
        <x:f>H12/H13</x:f>
        <x:v>0.09821336362697514</x:v>
      </x:c>
      <x:c r="I18" s="1"/>
      <x:c r="J18" s="1"/>
      <x:c r="K18" s="1"/>
    </x:row>
    <x:row r="19">
      <x:c r="B19" s="1" t="s">
        <x:v>270</x:v>
      </x:c>
      <x:c r="C19" s="5"/>
      <x:c r="D19" s="5"/>
      <x:c r="E19" s="5"/>
      <x:c r="F19" s="5"/>
      <x:c r="G19" s="5"/>
      <x:c r="H19" s="6" t="n">
        <x:f>(H16-G16)*10000</x:f>
        <x:v>0</x:v>
      </x:c>
      <x:c r="I19" s="1"/>
      <x:c r="J19" s="1"/>
      <x:c r="K19" s="1"/>
    </x:row>
    <x:row r="20">
      <x:c r="B20" s="1" t="s">
        <x:v>271</x:v>
      </x:c>
      <x:c r="C20" s="5"/>
      <x:c r="D20" s="5"/>
      <x:c r="E20" s="5"/>
      <x:c r="F20" s="16">
        <x:v>2751.5</x:v>
      </x:c>
      <x:c r="G20" s="5"/>
      <x:c r="H20" s="6"/>
      <x:c r="I20" s="1"/>
      <x:c r="J20" s="1"/>
      <x:c r="K20" s="1"/>
    </x:row>
    <x:row r="21">
      <x:c r="B21" s="1" t="s">
        <x:v>272</x:v>
      </x:c>
      <x:c r="C21" s="5"/>
      <x:c r="D21" s="5"/>
      <x:c r="E21" s="5"/>
      <x:c r="F21" s="16">
        <x:v>670.2</x:v>
      </x:c>
      <x:c r="G21" s="5"/>
      <x:c r="H21" s="6"/>
      <x:c r="I21" s="1"/>
      <x:c r="J21" s="1"/>
      <x:c r="K21" s="1"/>
    </x:row>
    <x:row r="22">
      <x:c r="B22" s="1" t="s">
        <x:v>273</x:v>
      </x:c>
      <x:c r="C22" s="5"/>
      <x:c r="D22" s="5"/>
      <x:c r="E22" s="5"/>
      <x:c r="F22" s="16">
        <x:v>388.8</x:v>
      </x:c>
      <x:c r="G22" s="5"/>
      <x:c r="H22" s="6"/>
      <x:c r="I22" s="1"/>
      <x:c r="J22" s="1"/>
      <x:c r="K22" s="1"/>
    </x:row>
    <x:row r="23">
      <x:c r="B23" s="1" t="s">
        <x:v>274</x:v>
      </x:c>
      <x:c r="C23" s="5"/>
      <x:c r="D23" s="5"/>
      <x:c r="E23" s="5"/>
      <x:c r="F23" s="5"/>
      <x:c r="G23" s="5"/>
      <x:c r="H23" s="6"/>
      <x:c r="I23" s="1"/>
      <x:c r="J23" s="1"/>
      <x:c r="K23" s="1" t="s">
        <x:v>275</x:v>
      </x:c>
    </x:row>
    <x:row r="24">
      <x:c r="B24" s="1" t="s">
        <x:v>276</x:v>
      </x:c>
      <x:c r="C24" s="5"/>
      <x:c r="D24" s="5"/>
      <x:c r="E24" s="5"/>
      <x:c r="F24" s="5"/>
      <x:c r="G24" s="5"/>
      <x:c r="H24" s="6"/>
      <x:c r="I24" s="1"/>
      <x:c r="J24" s="1"/>
      <x:c r="K24" s="1" t="s">
        <x:v>277</x:v>
      </x:c>
    </x:row>
    <x:row r="25">
      <x:c r="B25" s="1"/>
      <x:c r="C25" s="5"/>
      <x:c r="D25" s="5"/>
      <x:c r="E25" s="5"/>
      <x:c r="F25" s="5"/>
      <x:c r="G25" s="5"/>
      <x:c r="H25" s="6"/>
      <x:c r="I25" s="1"/>
      <x:c r="J25" s="1"/>
      <x:c r="K25" s="1"/>
    </x:row>
    <x:row r="26">
      <x:c r="B26" s="1" t="s">
        <x:v>278</x:v>
      </x:c>
      <x:c r="C26" s="5"/>
      <x:c r="D26" s="5"/>
      <x:c r="E26" s="5"/>
      <x:c r="F26" s="5"/>
      <x:c r="G26" s="5"/>
      <x:c r="H26" s="6"/>
      <x:c r="I26" s="1"/>
      <x:c r="J26" s="1"/>
      <x:c r="K26" s="1" t="s">
        <x:v>279</x:v>
      </x:c>
    </x:row>
    <x:row r="27">
      <x:c r="B27" s="1" t="s">
        <x:v>280</x:v>
      </x:c>
      <x:c r="C27" s="5"/>
      <x:c r="D27" s="5"/>
      <x:c r="E27" s="16">
        <x:v>4168.3</x:v>
      </x:c>
      <x:c r="F27" s="5"/>
      <x:c r="G27" s="5"/>
      <x:c r="H27" s="6"/>
      <x:c r="I27" s="1"/>
      <x:c r="J27" s="1"/>
      <x:c r="K27" s="1"/>
    </x:row>
    <x:row r="28">
      <x:c r="B28" s="1" t="s">
        <x:v>281</x:v>
      </x:c>
      <x:c r="C28" s="5"/>
      <x:c r="D28" s="5"/>
      <x:c r="E28" s="16">
        <x:v>1268.5</x:v>
      </x:c>
      <x:c r="F28" s="5"/>
      <x:c r="G28" s="5"/>
      <x:c r="H28" s="6"/>
      <x:c r="I28" s="1"/>
      <x:c r="J28" s="1"/>
      <x:c r="K28" s="1"/>
    </x:row>
    <x:row r="29">
      <x:c r="B29" s="1" t="s">
        <x:v>282</x:v>
      </x:c>
      <x:c r="C29" s="5"/>
      <x:c r="D29" s="5"/>
      <x:c r="E29" s="16">
        <x:v>1403.5</x:v>
      </x:c>
      <x:c r="F29" s="5"/>
      <x:c r="G29" s="5"/>
      <x:c r="H29" s="6"/>
      <x:c r="I29" s="1"/>
      <x:c r="J29" s="1"/>
      <x:c r="K29" s="1"/>
    </x:row>
    <x:row r="30">
      <x:c r="B30" s="1" t="s">
        <x:v>283</x:v>
      </x:c>
      <x:c r="C30" s="5"/>
      <x:c r="D30" s="5"/>
      <x:c r="E30" s="5" t="n">
        <x:f>SUM(E27:E29)</x:f>
        <x:v>6840.3</x:v>
      </x:c>
      <x:c r="F30" s="5"/>
      <x:c r="G30" s="5"/>
      <x:c r="H30" s="6"/>
      <x:c r="I30" s="1"/>
      <x:c r="J30" s="1"/>
      <x:c r="K30" s="1"/>
    </x:row>
    <x:row r="31">
      <x:c r="B31" s="1" t="s">
        <x:v>284</x:v>
      </x:c>
      <x:c r="C31" s="5"/>
      <x:c r="D31" s="5"/>
      <x:c r="E31" s="13" t="n">
        <x:f>E30-'Revenue summary'!E22</x:f>
        <x:v>0</x:v>
      </x:c>
      <x:c r="F31" s="5"/>
      <x:c r="G31" s="5"/>
      <x:c r="H31" s="6"/>
      <x:c r="I31" s="1"/>
      <x:c r="J31" s="1"/>
      <x:c r="K31" s="1"/>
    </x:row>
    <x:row r="32">
      <x:c r="B32" s="1"/>
      <x:c r="C32" s="5"/>
      <x:c r="D32" s="5"/>
      <x:c r="E32" s="5"/>
      <x:c r="F32" s="5"/>
      <x:c r="G32" s="5"/>
      <x:c r="H32" s="6"/>
      <x:c r="I32" s="1"/>
      <x:c r="J32" s="1"/>
      <x:c r="K32" s="1"/>
    </x:row>
    <x:row r="33">
      <x:c r="B33" s="1"/>
      <x:c r="C33" s="5"/>
      <x:c r="D33" s="5"/>
      <x:c r="E33" s="5"/>
      <x:c r="F33" s="5"/>
      <x:c r="G33" s="5"/>
      <x:c r="H33" s="6"/>
      <x:c r="I33" s="1"/>
      <x:c r="J33" s="1"/>
      <x:c r="K33" s="1"/>
    </x:row>
    <x:row r="34">
      <x:c r="B34" s="1"/>
      <x:c r="C34" s="5"/>
      <x:c r="D34" s="5"/>
      <x:c r="E34" s="5"/>
      <x:c r="F34" s="5"/>
      <x:c r="G34" s="5"/>
      <x:c r="H34" s="6"/>
      <x:c r="I34" s="1"/>
      <x:c r="J34" s="1"/>
      <x:c r="K34" s="1"/>
    </x:row>
    <x:row r="35">
      <x:c r="B35" s="1"/>
      <x:c r="C35" s="5"/>
      <x:c r="D35" s="5"/>
      <x:c r="E35" s="5"/>
      <x:c r="F35" s="5"/>
      <x:c r="G35" s="5"/>
      <x:c r="H35" s="6"/>
      <x:c r="I35" s="1"/>
      <x:c r="J35" s="1"/>
      <x:c r="K35" s="1"/>
    </x:row>
    <x:row r="36">
      <x:c r="B36" s="1"/>
      <x:c r="C36" s="5"/>
      <x:c r="D36" s="5"/>
      <x:c r="E36" s="5"/>
      <x:c r="F36" s="5"/>
      <x:c r="G36" s="5"/>
      <x:c r="H36" s="6"/>
      <x:c r="I36" s="1"/>
      <x:c r="J36" s="1"/>
      <x:c r="K36" s="1"/>
    </x:row>
    <x:row r="37">
      <x:c r="B37" s="1"/>
      <x:c r="C37" s="5"/>
      <x:c r="D37" s="5"/>
      <x:c r="E37" s="5"/>
      <x:c r="F37" s="5"/>
      <x:c r="G37" s="5"/>
      <x:c r="H37" s="6"/>
      <x:c r="I37" s="1"/>
      <x:c r="J37" s="1"/>
      <x:c r="K37" s="1"/>
    </x:row>
    <x:row r="38">
      <x:c r="B38" s="1"/>
      <x:c r="C38" s="5"/>
      <x:c r="D38" s="5"/>
      <x:c r="E38" s="5"/>
      <x:c r="F38" s="5"/>
      <x:c r="G38" s="5"/>
      <x:c r="H38" s="6"/>
      <x:c r="I38" s="1"/>
      <x:c r="J38" s="1"/>
      <x:c r="K38" s="1"/>
    </x:row>
    <x:row r="39">
      <x:c r="B39" s="1"/>
      <x:c r="C39" s="5"/>
      <x:c r="D39" s="5"/>
      <x:c r="E39" s="5"/>
      <x:c r="F39" s="5"/>
      <x:c r="G39" s="5"/>
      <x:c r="H39" s="6"/>
      <x:c r="I39" s="1"/>
      <x:c r="J39" s="1"/>
      <x:c r="K39" s="1"/>
    </x:row>
    <x:row r="40">
      <x:c r="B40" s="1"/>
      <x:c r="C40" s="5"/>
      <x:c r="D40" s="5"/>
      <x:c r="E40" s="5"/>
      <x:c r="F40" s="5"/>
      <x:c r="G40" s="5"/>
      <x:c r="H40" s="6"/>
      <x:c r="I40" s="1"/>
      <x:c r="J40" s="1"/>
      <x:c r="K40" s="1"/>
    </x:row>
    <x:row r="41">
      <x:c r="B41" s="1"/>
      <x:c r="C41" s="5"/>
      <x:c r="D41" s="5"/>
      <x:c r="E41" s="5"/>
      <x:c r="F41" s="5"/>
      <x:c r="G41" s="5"/>
      <x:c r="H41" s="6"/>
      <x:c r="I41" s="1"/>
      <x:c r="J41" s="1"/>
      <x:c r="K41" s="1"/>
    </x:row>
    <x:row r="42">
      <x:c r="B42" s="1"/>
      <x:c r="C42" s="5"/>
      <x:c r="D42" s="5"/>
      <x:c r="E42" s="5"/>
      <x:c r="F42" s="5"/>
      <x:c r="G42" s="5"/>
      <x:c r="H42" s="6"/>
      <x:c r="I42" s="1"/>
      <x:c r="J42" s="1"/>
      <x:c r="K42" s="1"/>
    </x:row>
    <x:row r="43">
      <x:c r="B43" s="1"/>
      <x:c r="C43" s="5"/>
      <x:c r="D43" s="5"/>
      <x:c r="E43" s="5"/>
      <x:c r="F43" s="5"/>
      <x:c r="G43" s="5"/>
      <x:c r="H43" s="6"/>
      <x:c r="I43" s="1"/>
      <x:c r="J43" s="1"/>
      <x:c r="K43" s="1"/>
    </x:row>
    <x:row r="44">
      <x:c r="B44" s="1"/>
      <x:c r="C44" s="5"/>
      <x:c r="D44" s="5"/>
      <x:c r="E44" s="5"/>
      <x:c r="F44" s="5"/>
      <x:c r="G44" s="5"/>
      <x:c r="H44" s="6"/>
      <x:c r="I44" s="1"/>
      <x:c r="J44" s="1"/>
      <x:c r="K44" s="1"/>
    </x:row>
    <x:row r="45">
      <x:c r="B45" s="1"/>
      <x:c r="C45" s="5"/>
      <x:c r="D45" s="5"/>
      <x:c r="E45" s="5"/>
      <x:c r="F45" s="5"/>
      <x:c r="G45" s="5"/>
      <x:c r="H45" s="6"/>
      <x:c r="I45" s="1"/>
      <x:c r="J45" s="1"/>
      <x:c r="K45" s="1"/>
    </x:row>
    <x:row r="46">
      <x:c r="B46" s="1"/>
      <x:c r="C46" s="5"/>
      <x:c r="D46" s="5"/>
      <x:c r="E46" s="5"/>
      <x:c r="F46" s="5"/>
      <x:c r="G46" s="5"/>
      <x:c r="H46" s="6"/>
      <x:c r="I46" s="1"/>
      <x:c r="J46" s="1"/>
      <x:c r="K46" s="1"/>
    </x:row>
    <x:row r="47">
      <x:c r="B47" s="1"/>
      <x:c r="C47" s="5"/>
      <x:c r="D47" s="5"/>
      <x:c r="E47" s="5"/>
      <x:c r="F47" s="5"/>
      <x:c r="G47" s="5"/>
      <x:c r="H47" s="6"/>
      <x:c r="I47" s="1"/>
      <x:c r="J47" s="1"/>
      <x:c r="K47" s="1"/>
    </x:row>
    <x:row r="48">
      <x:c r="B48" s="1"/>
      <x:c r="C48" s="5"/>
      <x:c r="D48" s="5"/>
      <x:c r="E48" s="5"/>
      <x:c r="F48" s="5"/>
      <x:c r="G48" s="5"/>
      <x:c r="H48" s="6"/>
      <x:c r="I48" s="1"/>
      <x:c r="J48" s="1"/>
      <x:c r="K48" s="1"/>
    </x:row>
    <x:row r="49">
      <x:c r="B49" s="1"/>
      <x:c r="C49" s="5"/>
      <x:c r="D49" s="5"/>
      <x:c r="E49" s="5"/>
      <x:c r="F49" s="5"/>
      <x:c r="G49" s="5"/>
      <x:c r="H49" s="6"/>
      <x:c r="I49" s="1"/>
      <x:c r="J49" s="1"/>
      <x:c r="K49" s="1"/>
    </x:row>
    <x:row r="50">
      <x:c r="B50" s="1"/>
      <x:c r="C50" s="5"/>
      <x:c r="D50" s="5"/>
      <x:c r="E50" s="5"/>
      <x:c r="F50" s="5"/>
      <x:c r="G50" s="5"/>
      <x:c r="H50" s="6"/>
      <x:c r="I50" s="1"/>
      <x:c r="J50" s="1"/>
      <x:c r="K50" s="1"/>
    </x:row>
    <x:row r="51">
      <x:c r="B51" s="1"/>
      <x:c r="C51" s="5"/>
      <x:c r="D51" s="5"/>
      <x:c r="E51" s="5"/>
      <x:c r="F51" s="5"/>
      <x:c r="G51" s="5"/>
      <x:c r="H51" s="6"/>
      <x:c r="I51" s="1"/>
      <x:c r="J51" s="1"/>
      <x:c r="K51" s="1"/>
    </x:row>
    <x:row r="52">
      <x:c r="B52" s="1"/>
      <x:c r="C52" s="5"/>
      <x:c r="D52" s="5"/>
      <x:c r="E52" s="5"/>
      <x:c r="F52" s="5"/>
      <x:c r="G52" s="5"/>
      <x:c r="H52" s="6"/>
      <x:c r="I52" s="1"/>
      <x:c r="J52" s="1"/>
      <x:c r="K52" s="1"/>
    </x:row>
    <x:row r="53">
      <x:c r="B53" s="1"/>
      <x:c r="C53" s="5"/>
      <x:c r="D53" s="5"/>
      <x:c r="E53" s="5"/>
      <x:c r="F53" s="5"/>
      <x:c r="G53" s="5"/>
      <x:c r="H53" s="6"/>
      <x:c r="I53" s="1"/>
      <x:c r="J53" s="1"/>
      <x:c r="K53" s="1"/>
    </x:row>
    <x:row r="54">
      <x:c r="B54" s="1"/>
      <x:c r="C54" s="5"/>
      <x:c r="D54" s="5"/>
      <x:c r="E54" s="5"/>
      <x:c r="F54" s="5"/>
      <x:c r="G54" s="5"/>
      <x:c r="H54" s="6"/>
      <x:c r="I54" s="1"/>
      <x:c r="J54" s="1"/>
      <x:c r="K54" s="1"/>
    </x:row>
    <x:row r="55">
      <x:c r="B55" s="1"/>
      <x:c r="C55" s="5"/>
      <x:c r="D55" s="5"/>
      <x:c r="E55" s="5"/>
      <x:c r="F55" s="5"/>
      <x:c r="G55" s="5"/>
      <x:c r="H55" s="6"/>
      <x:c r="I55" s="1"/>
      <x:c r="J55" s="1"/>
      <x:c r="K55" s="1"/>
    </x:row>
    <x:row r="56">
      <x:c r="B56" s="1"/>
      <x:c r="C56" s="5"/>
      <x:c r="D56" s="5"/>
      <x:c r="E56" s="5"/>
      <x:c r="F56" s="5"/>
      <x:c r="G56" s="5"/>
      <x:c r="H56" s="6"/>
      <x:c r="I56" s="1"/>
      <x:c r="J56" s="1"/>
      <x:c r="K56" s="1"/>
    </x:row>
    <x:row r="57">
      <x:c r="B57" s="1"/>
      <x:c r="C57" s="5"/>
      <x:c r="D57" s="5"/>
      <x:c r="E57" s="5"/>
      <x:c r="F57" s="5"/>
      <x:c r="G57" s="5"/>
      <x:c r="H57" s="6"/>
      <x:c r="I57" s="1"/>
      <x:c r="J57" s="1"/>
      <x:c r="K57" s="1"/>
    </x:row>
    <x:row r="58">
      <x:c r="B58" s="1"/>
      <x:c r="C58" s="5"/>
      <x:c r="D58" s="5"/>
      <x:c r="E58" s="5"/>
      <x:c r="F58" s="5"/>
      <x:c r="G58" s="5"/>
      <x:c r="H58" s="6"/>
      <x:c r="I58" s="1"/>
      <x:c r="J58" s="1"/>
      <x:c r="K58" s="1"/>
    </x:row>
    <x:row r="59">
      <x:c r="B59" s="1"/>
      <x:c r="C59" s="5"/>
      <x:c r="D59" s="5"/>
      <x:c r="E59" s="5"/>
      <x:c r="F59" s="5"/>
      <x:c r="G59" s="5"/>
      <x:c r="H59" s="6"/>
      <x:c r="I59" s="1"/>
      <x:c r="J59" s="1"/>
      <x:c r="K59" s="1"/>
    </x:row>
    <x:row r="60">
      <x:c r="B60" s="1"/>
      <x:c r="C60" s="5"/>
      <x:c r="D60" s="5"/>
      <x:c r="E60" s="5"/>
      <x:c r="F60" s="5"/>
      <x:c r="G60" s="5"/>
      <x:c r="H60" s="6"/>
      <x:c r="I60" s="1"/>
      <x:c r="J60" s="1"/>
      <x:c r="K60" s="1"/>
    </x:row>
    <x:row r="61">
      <x:c r="B61" s="1"/>
      <x:c r="C61" s="5"/>
      <x:c r="D61" s="5"/>
      <x:c r="E61" s="5"/>
      <x:c r="F61" s="5"/>
      <x:c r="G61" s="5"/>
      <x:c r="H61" s="6"/>
      <x:c r="I61" s="1"/>
      <x:c r="J61" s="1"/>
      <x:c r="K61" s="1"/>
    </x:row>
    <x:row r="62">
      <x:c r="B62" s="1"/>
      <x:c r="C62" s="5"/>
      <x:c r="D62" s="5"/>
      <x:c r="E62" s="5"/>
      <x:c r="F62" s="5"/>
      <x:c r="G62" s="5"/>
      <x:c r="H62" s="6"/>
      <x:c r="I62" s="1"/>
      <x:c r="J62" s="1"/>
      <x:c r="K62" s="1"/>
    </x:row>
    <x:row r="63">
      <x:c r="B63" s="1"/>
      <x:c r="C63" s="5"/>
      <x:c r="D63" s="5"/>
      <x:c r="E63" s="5"/>
      <x:c r="F63" s="5"/>
      <x:c r="G63" s="5"/>
      <x:c r="H63" s="6"/>
      <x:c r="I63" s="1"/>
      <x:c r="J63" s="1"/>
      <x:c r="K63" s="1"/>
    </x:row>
    <x:row r="64">
      <x:c r="B64" s="1"/>
      <x:c r="C64" s="5"/>
      <x:c r="D64" s="5"/>
      <x:c r="E64" s="5"/>
      <x:c r="F64" s="5"/>
      <x:c r="G64" s="5"/>
      <x:c r="H64" s="6"/>
      <x:c r="I64" s="1"/>
      <x:c r="J64" s="1"/>
      <x:c r="K64" s="1"/>
    </x:row>
    <x:row r="65">
      <x:c r="B65" s="1"/>
      <x:c r="C65" s="5"/>
      <x:c r="D65" s="5"/>
      <x:c r="E65" s="5"/>
      <x:c r="F65" s="5"/>
      <x:c r="G65" s="5"/>
      <x:c r="H65" s="6"/>
      <x:c r="I65" s="1"/>
      <x:c r="J65" s="1"/>
      <x:c r="K65" s="1"/>
    </x:row>
    <x:row r="66">
      <x:c r="B66" s="1"/>
      <x:c r="C66" s="5"/>
      <x:c r="D66" s="5"/>
      <x:c r="E66" s="5"/>
      <x:c r="F66" s="5"/>
      <x:c r="G66" s="5"/>
      <x:c r="H66" s="6"/>
      <x:c r="I66" s="1"/>
      <x:c r="J66" s="1"/>
      <x:c r="K66" s="1"/>
    </x:row>
    <x:row r="67">
      <x:c r="B67" s="1"/>
      <x:c r="C67" s="5"/>
      <x:c r="D67" s="5"/>
      <x:c r="E67" s="5"/>
      <x:c r="F67" s="5"/>
      <x:c r="G67" s="5"/>
      <x:c r="H67" s="6"/>
      <x:c r="I67" s="1"/>
      <x:c r="J67" s="1"/>
      <x:c r="K67" s="1"/>
    </x:row>
    <x:row r="68">
      <x:c r="B68" s="1"/>
      <x:c r="C68" s="5"/>
      <x:c r="D68" s="5"/>
      <x:c r="E68" s="5"/>
      <x:c r="F68" s="5"/>
      <x:c r="G68" s="5"/>
      <x:c r="H68" s="6"/>
      <x:c r="I68" s="1"/>
      <x:c r="J68" s="1"/>
      <x:c r="K68" s="1"/>
    </x:row>
    <x:row r="69">
      <x:c r="B69" s="1"/>
      <x:c r="C69" s="5"/>
      <x:c r="D69" s="5"/>
      <x:c r="E69" s="5"/>
      <x:c r="F69" s="5"/>
      <x:c r="G69" s="5"/>
      <x:c r="H69" s="6"/>
      <x:c r="I69" s="1"/>
      <x:c r="J69" s="1"/>
      <x:c r="K69" s="1"/>
    </x:row>
    <x:row r="70">
      <x:c r="B70" s="1"/>
      <x:c r="C70" s="5"/>
      <x:c r="D70" s="5"/>
      <x:c r="E70" s="5"/>
      <x:c r="F70" s="5"/>
      <x:c r="G70" s="5"/>
      <x:c r="H70" s="6"/>
      <x:c r="I70" s="1"/>
      <x:c r="J70" s="1"/>
      <x:c r="K70" s="1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"/>
    </x:row>
    <x:row r="73">
      <x:c r="B73" s="1"/>
      <x:c r="C73" s="5"/>
      <x:c r="D73" s="5"/>
      <x:c r="E73" s="5"/>
      <x:c r="F73" s="5"/>
      <x:c r="G73" s="5"/>
      <x:c r="H73" s="6"/>
      <x:c r="I73" s="1"/>
      <x:c r="J73" s="1"/>
      <x:c r="K73" s="1"/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/>
      <x:c r="C76" s="5"/>
      <x:c r="D76" s="5"/>
      <x:c r="E76" s="5"/>
      <x:c r="F76" s="5"/>
      <x:c r="G76" s="5"/>
      <x:c r="H76" s="6"/>
      <x:c r="I76" s="1"/>
      <x:c r="J76" s="1"/>
      <x:c r="K76" s="1"/>
    </x:row>
    <x:row r="77">
      <x:c r="B77" s="1"/>
      <x:c r="C77" s="5"/>
      <x:c r="D77" s="5"/>
      <x:c r="E77" s="5"/>
      <x:c r="F77" s="5"/>
      <x:c r="G77" s="5"/>
      <x:c r="H77" s="6"/>
      <x:c r="I77" s="1"/>
      <x:c r="J77" s="1"/>
      <x:c r="K77" s="1"/>
    </x:row>
    <x:row r="78">
      <x:c r="B78" s="1"/>
      <x:c r="C78" s="5"/>
      <x:c r="D78" s="5"/>
      <x:c r="E78" s="5"/>
      <x:c r="F78" s="5"/>
      <x:c r="G78" s="5"/>
      <x:c r="H78" s="6"/>
      <x:c r="I78" s="1"/>
      <x:c r="J78" s="1"/>
      <x:c r="K78" s="1"/>
    </x:row>
    <x:row r="79">
      <x:c r="B79" s="1"/>
      <x:c r="C79" s="5"/>
      <x:c r="D79" s="5"/>
      <x:c r="E79" s="5"/>
      <x:c r="F79" s="5"/>
      <x:c r="G79" s="5"/>
      <x:c r="H79" s="6"/>
      <x:c r="I79" s="1"/>
      <x:c r="J79" s="1"/>
      <x:c r="K79" s="1"/>
    </x:row>
    <x:row r="80">
      <x:c r="B80" s="1"/>
      <x:c r="C80" s="5"/>
      <x:c r="D80" s="5"/>
      <x:c r="E80" s="5"/>
      <x:c r="F80" s="5"/>
      <x:c r="G80" s="5"/>
      <x:c r="H80" s="6"/>
      <x:c r="I80" s="1"/>
      <x:c r="J80" s="1"/>
      <x:c r="K80" s="1"/>
    </x:row>
    <x:row r="81">
      <x:c r="B81" s="1"/>
      <x:c r="C81" s="5"/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10" max="10" width="16" customWidth="1"/>
    <x:col min="11" max="11" width="6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285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286</x:v>
      </x:c>
      <x:c r="C10" s="16">
        <x:v>268.6</x:v>
      </x:c>
      <x:c r="D10" s="16">
        <x:v>268.6</x:v>
      </x:c>
      <x:c r="E10" s="16">
        <x:v>268.5</x:v>
      </x:c>
      <x:c r="F10" s="16">
        <x:v>268.8</x:v>
      </x:c>
      <x:c r="G10" s="16">
        <x:v>269.2</x:v>
      </x:c>
      <x:c r="H10" s="6" t="n">
        <x:f>G10+(H19+H20)/2</x:f>
        <x:v>269.25</x:v>
      </x:c>
      <x:c r="I10" s="1"/>
      <x:c r="J10" s="1"/>
      <x:c r="K10" s="1"/>
    </x:row>
    <x:row r="11">
      <x:c r="B11" s="1" t="s">
        <x:v>80</x:v>
      </x:c>
      <x:c r="C11" s="5"/>
      <x:c r="D11" s="5"/>
      <x:c r="E11" s="5"/>
      <x:c r="F11" s="5"/>
      <x:c r="G11" s="5"/>
      <x:c r="H11" s="6" t="n">
        <x:f>H10-C10</x:f>
        <x:v>0.6499999999999773</x:v>
      </x:c>
      <x:c r="I11" s="1"/>
      <x:c r="J11" s="1"/>
      <x:c r="K11" s="1"/>
    </x:row>
    <x:row r="12">
      <x:c r="B12" s="1" t="s">
        <x:v>287</x:v>
      </x:c>
      <x:c r="C12" s="5"/>
      <x:c r="D12" s="5"/>
      <x:c r="E12" s="5"/>
      <x:c r="F12" s="5" t="n">
        <x:f>F10-D10</x:f>
        <x:v>0.19999999999998863</x:v>
      </x:c>
      <x:c r="G12" s="5" t="n">
        <x:f>G10-F10</x:f>
        <x:v>0.39999999999997726</x:v>
      </x:c>
      <x:c r="H12" s="6" t="n">
        <x:f>H10-G10</x:f>
        <x:v>0.05000000000001137</x:v>
      </x:c>
      <x:c r="I12" s="1"/>
      <x:c r="J12" s="1"/>
      <x:c r="K12" s="1"/>
    </x:row>
    <x:row r="13">
      <x:c r="B13" s="1" t="s">
        <x:v>288</x:v>
      </x:c>
      <x:c r="C13" s="5" t="n">
        <x:f>C15-C10</x:f>
        <x:v>0.6999999999999886</x:v>
      </x:c>
      <x:c r="D13" s="5" t="n">
        <x:f>D15-D10</x:f>
        <x:v>0.6999999999999886</x:v>
      </x:c>
      <x:c r="E13" s="5" t="n">
        <x:f>E15-E10</x:f>
        <x:v>0.8999999999999773</x:v>
      </x:c>
      <x:c r="F13" s="5" t="n">
        <x:f>F15-F10</x:f>
        <x:v>0.5999999999999659</x:v>
      </x:c>
      <x:c r="G13" s="5" t="n">
        <x:f>G15-G10</x:f>
        <x:v>0</x:v>
      </x:c>
      <x:c r="H13" s="26">
        <x:v>0.3</x:v>
      </x:c>
      <x:c r="I13" s="1"/>
      <x:c r="J13" s="1"/>
      <x:c r="K13" s="1"/>
    </x:row>
    <x:row r="14">
      <x:c r="B14" s="1" t="s">
        <x:v>289</x:v>
      </x:c>
      <x:c r="C14" s="5"/>
      <x:c r="D14" s="5"/>
      <x:c r="E14" s="5"/>
      <x:c r="F14" s="5"/>
      <x:c r="G14" s="5"/>
      <x:c r="H14" s="6"/>
      <x:c r="I14" s="1"/>
      <x:c r="J14" s="1"/>
      <x:c r="K14" s="1"/>
    </x:row>
    <x:row r="15">
      <x:c r="B15" s="1" t="s">
        <x:v>290</x:v>
      </x:c>
      <x:c r="C15" s="16">
        <x:v>269.3</x:v>
      </x:c>
      <x:c r="D15" s="16">
        <x:v>269.3</x:v>
      </x:c>
      <x:c r="E15" s="16">
        <x:v>269.4</x:v>
      </x:c>
      <x:c r="F15" s="16">
        <x:v>269.4</x:v>
      </x:c>
      <x:c r="G15" s="16">
        <x:v>269.2</x:v>
      </x:c>
      <x:c r="H15" s="6" t="n">
        <x:f>H10+H13</x:f>
        <x:v>269.55</x:v>
      </x:c>
      <x:c r="I15" s="1"/>
      <x:c r="J15" s="1"/>
      <x:c r="K15" s="1"/>
    </x:row>
    <x:row r="16">
      <x:c r="B16" s="1" t="s">
        <x:v>80</x:v>
      </x:c>
      <x:c r="C16" s="5"/>
      <x:c r="D16" s="5"/>
      <x:c r="E16" s="5"/>
      <x:c r="F16" s="5"/>
      <x:c r="G16" s="5"/>
      <x:c r="H16" s="6" t="n">
        <x:f>H15-C15</x:f>
        <x:v>0.25</x:v>
      </x:c>
      <x:c r="I16" s="1"/>
      <x:c r="J16" s="1"/>
      <x:c r="K16" s="1"/>
    </x:row>
    <x:row r="17">
      <x:c r="B17" s="1" t="s">
        <x:v>287</x:v>
      </x:c>
      <x:c r="C17" s="5"/>
      <x:c r="D17" s="5"/>
      <x:c r="E17" s="5"/>
      <x:c r="F17" s="5" t="n">
        <x:f>F15-D15</x:f>
        <x:v>0.0999999999999659</x:v>
      </x:c>
      <x:c r="G17" s="5" t="n">
        <x:f>G15-F15</x:f>
        <x:v>-0.19999999999998863</x:v>
      </x:c>
      <x:c r="H17" s="6" t="n">
        <x:f>H15-G15</x:f>
        <x:v>0.35000000000002274</x:v>
      </x:c>
      <x:c r="I17" s="1"/>
      <x:c r="J17" s="1"/>
      <x:c r="K17" s="1"/>
    </x:row>
    <x:row r="18">
      <x:c r="B18" s="1" t="s">
        <x:v>291</x:v>
      </x:c>
      <x:c r="C18" s="5"/>
      <x:c r="D18" s="5"/>
      <x:c r="E18" s="5"/>
      <x:c r="F18" s="5"/>
      <x:c r="G18" s="16">
        <x:v>268.851552</x:v>
      </x:c>
      <x:c r="H18" s="6" t="n">
        <x:f>G18+H19+H20</x:f>
        <x:v>268.95155200000005</x:v>
      </x:c>
      <x:c r="I18" s="1"/>
      <x:c r="J18" s="1"/>
      <x:c r="K18" s="1"/>
    </x:row>
    <x:row r="19">
      <x:c r="B19" s="1" t="s">
        <x:v>292</x:v>
      </x:c>
      <x:c r="C19" s="5"/>
      <x:c r="D19" s="5"/>
      <x:c r="E19" s="5"/>
      <x:c r="F19" s="5"/>
      <x:c r="G19" s="5"/>
      <x:c r="H19" s="26">
        <x:v>0.25</x:v>
      </x:c>
      <x:c r="I19" s="1"/>
      <x:c r="J19" s="1"/>
      <x:c r="K19" s="1"/>
    </x:row>
    <x:row r="20">
      <x:c r="B20" s="1" t="s">
        <x:v>293</x:v>
      </x:c>
      <x:c r="C20" s="5"/>
      <x:c r="D20" s="5"/>
      <x:c r="E20" s="5"/>
      <x:c r="F20" s="5"/>
      <x:c r="G20" s="5"/>
      <x:c r="H20" s="26">
        <x:v>-0.15</x:v>
      </x:c>
      <x:c r="I20" s="1"/>
      <x:c r="J20" s="1"/>
      <x:c r="K20" s="1"/>
    </x:row>
    <x:row r="21">
      <x:c r="B21" s="1" t="s">
        <x:v>294</x:v>
      </x:c>
      <x:c r="C21" s="5" t="n">
        <x:f>C15</x:f>
        <x:v>269.3</x:v>
      </x:c>
      <x:c r="D21" s="5" t="n">
        <x:f>D15</x:f>
        <x:v>269.3</x:v>
      </x:c>
      <x:c r="E21" s="5" t="n">
        <x:f>E15</x:f>
        <x:v>269.4</x:v>
      </x:c>
      <x:c r="F21" s="5" t="n">
        <x:f>F15</x:f>
        <x:v>269.4</x:v>
      </x:c>
      <x:c r="G21" s="5" t="n">
        <x:f>G15</x:f>
        <x:v>269.2</x:v>
      </x:c>
      <x:c r="H21" s="6" t="n">
        <x:f>H15</x:f>
        <x:v>269.55</x:v>
      </x:c>
      <x:c r="I21" s="1"/>
      <x:c r="J21" s="1"/>
      <x:c r="K21" s="1"/>
    </x:row>
    <x:row r="22">
      <x:c r="B22" s="1" t="s">
        <x:v>295</x:v>
      </x:c>
      <x:c r="C22" s="5"/>
      <x:c r="D22" s="5"/>
      <x:c r="E22" s="5"/>
      <x:c r="F22" s="5"/>
      <x:c r="G22" s="5"/>
      <x:c r="H22" s="6"/>
      <x:c r="I22" s="1"/>
      <x:c r="J22" s="1"/>
      <x:c r="K22" s="1"/>
    </x:row>
    <x:row r="23">
      <x:c r="B23" s="1" t="s">
        <x:v>296</x:v>
      </x:c>
      <x:c r="C23" s="5" t="n">
        <x:f>C15-C10-C13</x:f>
        <x:v>0</x:v>
      </x:c>
      <x:c r="D23" s="5" t="n">
        <x:f>D15-D10-D13</x:f>
        <x:v>0</x:v>
      </x:c>
      <x:c r="E23" s="5" t="n">
        <x:f>E15-E10-E13</x:f>
        <x:v>0</x:v>
      </x:c>
      <x:c r="F23" s="5" t="n">
        <x:f>F15-F10-F13</x:f>
        <x:v>0</x:v>
      </x:c>
      <x:c r="G23" s="5" t="n">
        <x:f>G15-G10-G13</x:f>
        <x:v>0</x:v>
      </x:c>
      <x:c r="H23" s="6" t="n">
        <x:f>H15-H10-H13</x:f>
        <x:v>1.1379786002407855e-14</x:v>
      </x:c>
      <x:c r="I23" s="1"/>
      <x:c r="J23" s="1"/>
      <x:c r="K23" s="1"/>
    </x:row>
    <x:row r="24">
      <x:c r="B24" s="1" t="s">
        <x:v>297</x:v>
      </x:c>
      <x:c r="C24" s="13" t="n">
        <x:f>Inputs!F13</x:f>
        <x:v>0.84</x:v>
      </x:c>
      <x:c r="D24" s="13" t="n">
        <x:f>Inputs!F14</x:f>
        <x:v>0.84</x:v>
      </x:c>
      <x:c r="E24" s="5"/>
      <x:c r="F24" s="13" t="n">
        <x:f>Inputs!F15</x:f>
        <x:v>3.77</x:v>
      </x:c>
      <x:c r="G24" s="13" t="n">
        <x:f>Inputs!F16</x:f>
        <x:v>0.56</x:v>
      </x:c>
      <x:c r="H24" s="6"/>
      <x:c r="I24" s="1"/>
      <x:c r="J24" s="1"/>
      <x:c r="K24" s="1"/>
    </x:row>
    <x:row r="25">
      <x:c r="B25" s="1" t="s">
        <x:v>298</x:v>
      </x:c>
      <x:c r="C25" s="5" t="n">
        <x:f>C28-C30</x:f>
        <x:v>-2.6999999999999993</x:v>
      </x:c>
      <x:c r="D25" s="5" t="n">
        <x:f>D28-C28</x:f>
        <x:v>-5.599999999999998</x:v>
      </x:c>
      <x:c r="E25" s="5" t="n">
        <x:f>E28</x:f>
        <x:v>-34.8</x:v>
      </x:c>
      <x:c r="F25" s="5" t="n">
        <x:f>F28</x:f>
        <x:v>-10.9</x:v>
      </x:c>
      <x:c r="G25" s="5" t="n">
        <x:f>G28-F28</x:f>
        <x:v>0</x:v>
      </x:c>
      <x:c r="H25" s="26">
        <x:v>0</x:v>
      </x:c>
      <x:c r="I25" s="1"/>
      <x:c r="J25" s="1"/>
      <x:c r="K25" s="1"/>
    </x:row>
    <x:row r="26">
      <x:c r="B26" s="1" t="s">
        <x:v>299</x:v>
      </x:c>
      <x:c r="C26" s="5" t="n">
        <x:f>C29-C31</x:f>
        <x:v>1.799999999999999</x:v>
      </x:c>
      <x:c r="D26" s="5" t="n">
        <x:f>D29-C29</x:f>
        <x:v>5.799999999999999</x:v>
      </x:c>
      <x:c r="E26" s="5" t="n">
        <x:f>E29</x:f>
        <x:v>20.9</x:v>
      </x:c>
      <x:c r="F26" s="5" t="n">
        <x:f>F29</x:f>
        <x:v>12.6</x:v>
      </x:c>
      <x:c r="G26" s="5" t="n">
        <x:f>G29-F29</x:f>
        <x:v>1</x:v>
      </x:c>
      <x:c r="H26" s="26">
        <x:v>0</x:v>
      </x:c>
      <x:c r="I26" s="1"/>
      <x:c r="J26" s="1"/>
      <x:c r="K26" s="1"/>
    </x:row>
    <x:row r="27">
      <x:c r="B27" s="1" t="s">
        <x:v>300</x:v>
      </x:c>
      <x:c r="C27" s="5"/>
      <x:c r="D27" s="5"/>
      <x:c r="E27" s="5"/>
      <x:c r="F27" s="5"/>
      <x:c r="G27" s="5"/>
      <x:c r="H27" s="6"/>
      <x:c r="I27" s="1"/>
      <x:c r="J27" s="1"/>
      <x:c r="K27" s="1"/>
    </x:row>
    <x:row r="28">
      <x:c r="B28" s="1" t="s">
        <x:v>301</x:v>
      </x:c>
      <x:c r="C28" s="16">
        <x:v>-29.2</x:v>
      </x:c>
      <x:c r="D28" s="16">
        <x:v>-34.8</x:v>
      </x:c>
      <x:c r="E28" s="5" t="n">
        <x:f>D28</x:f>
        <x:v>-34.8</x:v>
      </x:c>
      <x:c r="F28" s="16">
        <x:v>-10.9</x:v>
      </x:c>
      <x:c r="G28" s="16">
        <x:v>-10.9</x:v>
      </x:c>
      <x:c r="H28" s="6"/>
      <x:c r="I28" s="1"/>
      <x:c r="J28" s="1"/>
      <x:c r="K28" s="1"/>
    </x:row>
    <x:row r="29">
      <x:c r="B29" s="1" t="s">
        <x:v>302</x:v>
      </x:c>
      <x:c r="C29" s="16">
        <x:v>15.1</x:v>
      </x:c>
      <x:c r="D29" s="16">
        <x:v>20.9</x:v>
      </x:c>
      <x:c r="E29" s="5" t="n">
        <x:f>D29</x:f>
        <x:v>20.9</x:v>
      </x:c>
      <x:c r="F29" s="16">
        <x:v>12.6</x:v>
      </x:c>
      <x:c r="G29" s="16">
        <x:v>13.6</x:v>
      </x:c>
      <x:c r="H29" s="6"/>
      <x:c r="I29" s="1"/>
      <x:c r="J29" s="1"/>
      <x:c r="K29" s="1"/>
    </x:row>
    <x:row r="30">
      <x:c r="B30" s="1" t="s">
        <x:v>303</x:v>
      </x:c>
      <x:c r="C30" s="16">
        <x:v>-26.5</x:v>
      </x:c>
      <x:c r="D30" s="5"/>
      <x:c r="E30" s="5"/>
      <x:c r="F30" s="5"/>
      <x:c r="G30" s="5"/>
      <x:c r="H30" s="6"/>
      <x:c r="I30" s="1"/>
      <x:c r="J30" s="1"/>
      <x:c r="K30" s="1"/>
    </x:row>
    <x:row r="31">
      <x:c r="B31" s="1" t="s">
        <x:v>304</x:v>
      </x:c>
      <x:c r="C31" s="16">
        <x:v>13.3</x:v>
      </x:c>
      <x:c r="D31" s="5"/>
      <x:c r="E31" s="5"/>
      <x:c r="F31" s="5"/>
      <x:c r="G31" s="5"/>
      <x:c r="H31" s="6"/>
      <x:c r="I31" s="1"/>
      <x:c r="J31" s="1"/>
      <x:c r="K31" s="1"/>
    </x:row>
    <x:row r="32">
      <x:c r="B32" s="1"/>
      <x:c r="C32" s="5"/>
      <x:c r="D32" s="5"/>
      <x:c r="E32" s="5"/>
      <x:c r="F32" s="5"/>
      <x:c r="G32" s="5"/>
      <x:c r="H32" s="6"/>
      <x:c r="I32" s="1"/>
      <x:c r="J32" s="1"/>
      <x:c r="K32" s="1"/>
    </x:row>
    <x:row r="33">
      <x:c r="B33" s="1"/>
      <x:c r="C33" s="5"/>
      <x:c r="D33" s="5"/>
      <x:c r="E33" s="5"/>
      <x:c r="F33" s="5"/>
      <x:c r="G33" s="5"/>
      <x:c r="H33" s="6"/>
      <x:c r="I33" s="1"/>
      <x:c r="J33" s="1"/>
      <x:c r="K33" s="1"/>
    </x:row>
    <x:row r="34">
      <x:c r="B34" s="1"/>
      <x:c r="C34" s="5"/>
      <x:c r="D34" s="5"/>
      <x:c r="E34" s="5"/>
      <x:c r="F34" s="5"/>
      <x:c r="G34" s="5"/>
      <x:c r="H34" s="6"/>
      <x:c r="I34" s="1"/>
      <x:c r="J34" s="1"/>
      <x:c r="K34" s="1"/>
    </x:row>
    <x:row r="35">
      <x:c r="B35" s="1"/>
      <x:c r="C35" s="5"/>
      <x:c r="D35" s="5"/>
      <x:c r="E35" s="5"/>
      <x:c r="F35" s="5"/>
      <x:c r="G35" s="5"/>
      <x:c r="H35" s="6"/>
      <x:c r="I35" s="1"/>
      <x:c r="J35" s="1"/>
      <x:c r="K35" s="1"/>
    </x:row>
    <x:row r="36">
      <x:c r="B36" s="1"/>
      <x:c r="C36" s="5"/>
      <x:c r="D36" s="5"/>
      <x:c r="E36" s="5"/>
      <x:c r="F36" s="5"/>
      <x:c r="G36" s="5"/>
      <x:c r="H36" s="6"/>
      <x:c r="I36" s="1"/>
      <x:c r="J36" s="1"/>
      <x:c r="K36" s="1"/>
    </x:row>
    <x:row r="37">
      <x:c r="B37" s="1"/>
      <x:c r="C37" s="5"/>
      <x:c r="D37" s="5"/>
      <x:c r="E37" s="5"/>
      <x:c r="F37" s="5"/>
      <x:c r="G37" s="5"/>
      <x:c r="H37" s="6"/>
      <x:c r="I37" s="1"/>
      <x:c r="J37" s="1"/>
      <x:c r="K37" s="1"/>
    </x:row>
    <x:row r="38">
      <x:c r="B38" s="1"/>
      <x:c r="C38" s="5"/>
      <x:c r="D38" s="5"/>
      <x:c r="E38" s="5"/>
      <x:c r="F38" s="5"/>
      <x:c r="G38" s="5"/>
      <x:c r="H38" s="6"/>
      <x:c r="I38" s="1"/>
      <x:c r="J38" s="1"/>
      <x:c r="K38" s="1"/>
    </x:row>
    <x:row r="39">
      <x:c r="B39" s="1"/>
      <x:c r="C39" s="5"/>
      <x:c r="D39" s="5"/>
      <x:c r="E39" s="5"/>
      <x:c r="F39" s="5"/>
      <x:c r="G39" s="5"/>
      <x:c r="H39" s="6"/>
      <x:c r="I39" s="1"/>
      <x:c r="J39" s="1"/>
      <x:c r="K39" s="1"/>
    </x:row>
    <x:row r="40">
      <x:c r="B40" s="1"/>
      <x:c r="C40" s="5"/>
      <x:c r="D40" s="5"/>
      <x:c r="E40" s="5"/>
      <x:c r="F40" s="5"/>
      <x:c r="G40" s="5"/>
      <x:c r="H40" s="6"/>
      <x:c r="I40" s="1"/>
      <x:c r="J40" s="1"/>
      <x:c r="K40" s="1"/>
    </x:row>
    <x:row r="41">
      <x:c r="B41" s="1"/>
      <x:c r="C41" s="5"/>
      <x:c r="D41" s="5"/>
      <x:c r="E41" s="5"/>
      <x:c r="F41" s="5"/>
      <x:c r="G41" s="5"/>
      <x:c r="H41" s="6"/>
      <x:c r="I41" s="1"/>
      <x:c r="J41" s="1"/>
      <x:c r="K41" s="1"/>
    </x:row>
    <x:row r="42">
      <x:c r="B42" s="1"/>
      <x:c r="C42" s="5"/>
      <x:c r="D42" s="5"/>
      <x:c r="E42" s="5"/>
      <x:c r="F42" s="5"/>
      <x:c r="G42" s="5"/>
      <x:c r="H42" s="6"/>
      <x:c r="I42" s="1"/>
      <x:c r="J42" s="1"/>
      <x:c r="K42" s="1"/>
    </x:row>
    <x:row r="43">
      <x:c r="B43" s="1"/>
      <x:c r="C43" s="5"/>
      <x:c r="D43" s="5"/>
      <x:c r="E43" s="5"/>
      <x:c r="F43" s="5"/>
      <x:c r="G43" s="5"/>
      <x:c r="H43" s="6"/>
      <x:c r="I43" s="1"/>
      <x:c r="J43" s="1"/>
      <x:c r="K43" s="1"/>
    </x:row>
    <x:row r="44">
      <x:c r="B44" s="1"/>
      <x:c r="C44" s="5"/>
      <x:c r="D44" s="5"/>
      <x:c r="E44" s="5"/>
      <x:c r="F44" s="5"/>
      <x:c r="G44" s="5"/>
      <x:c r="H44" s="6"/>
      <x:c r="I44" s="1"/>
      <x:c r="J44" s="1"/>
      <x:c r="K44" s="1"/>
    </x:row>
    <x:row r="45">
      <x:c r="B45" s="1"/>
      <x:c r="C45" s="5"/>
      <x:c r="D45" s="5"/>
      <x:c r="E45" s="5"/>
      <x:c r="F45" s="5"/>
      <x:c r="G45" s="5"/>
      <x:c r="H45" s="6"/>
      <x:c r="I45" s="1"/>
      <x:c r="J45" s="1"/>
      <x:c r="K45" s="1"/>
    </x:row>
    <x:row r="46">
      <x:c r="B46" s="1"/>
      <x:c r="C46" s="5"/>
      <x:c r="D46" s="5"/>
      <x:c r="E46" s="5"/>
      <x:c r="F46" s="5"/>
      <x:c r="G46" s="5"/>
      <x:c r="H46" s="6"/>
      <x:c r="I46" s="1"/>
      <x:c r="J46" s="1"/>
      <x:c r="K46" s="1"/>
    </x:row>
    <x:row r="47">
      <x:c r="B47" s="1"/>
      <x:c r="C47" s="5"/>
      <x:c r="D47" s="5"/>
      <x:c r="E47" s="5"/>
      <x:c r="F47" s="5"/>
      <x:c r="G47" s="5"/>
      <x:c r="H47" s="6"/>
      <x:c r="I47" s="1"/>
      <x:c r="J47" s="1"/>
      <x:c r="K47" s="1"/>
    </x:row>
    <x:row r="48">
      <x:c r="B48" s="1"/>
      <x:c r="C48" s="5"/>
      <x:c r="D48" s="5"/>
      <x:c r="E48" s="5"/>
      <x:c r="F48" s="5"/>
      <x:c r="G48" s="5"/>
      <x:c r="H48" s="6"/>
      <x:c r="I48" s="1"/>
      <x:c r="J48" s="1"/>
      <x:c r="K48" s="1"/>
    </x:row>
    <x:row r="49">
      <x:c r="B49" s="1"/>
      <x:c r="C49" s="5"/>
      <x:c r="D49" s="5"/>
      <x:c r="E49" s="5"/>
      <x:c r="F49" s="5"/>
      <x:c r="G49" s="5"/>
      <x:c r="H49" s="6"/>
      <x:c r="I49" s="1"/>
      <x:c r="J49" s="1"/>
      <x:c r="K49" s="1"/>
    </x:row>
    <x:row r="50">
      <x:c r="B50" s="1"/>
      <x:c r="C50" s="5"/>
      <x:c r="D50" s="5"/>
      <x:c r="E50" s="5"/>
      <x:c r="F50" s="5"/>
      <x:c r="G50" s="5"/>
      <x:c r="H50" s="6"/>
      <x:c r="I50" s="1"/>
      <x:c r="J50" s="1"/>
      <x:c r="K50" s="1"/>
    </x:row>
    <x:row r="51">
      <x:c r="B51" s="1"/>
      <x:c r="C51" s="5"/>
      <x:c r="D51" s="5"/>
      <x:c r="E51" s="5"/>
      <x:c r="F51" s="5"/>
      <x:c r="G51" s="5"/>
      <x:c r="H51" s="6"/>
      <x:c r="I51" s="1"/>
      <x:c r="J51" s="1"/>
      <x:c r="K51" s="1"/>
    </x:row>
    <x:row r="52">
      <x:c r="B52" s="1"/>
      <x:c r="C52" s="5"/>
      <x:c r="D52" s="5"/>
      <x:c r="E52" s="5"/>
      <x:c r="F52" s="5"/>
      <x:c r="G52" s="5"/>
      <x:c r="H52" s="6"/>
      <x:c r="I52" s="1"/>
      <x:c r="J52" s="1"/>
      <x:c r="K52" s="1"/>
    </x:row>
    <x:row r="53">
      <x:c r="B53" s="1"/>
      <x:c r="C53" s="5"/>
      <x:c r="D53" s="5"/>
      <x:c r="E53" s="5"/>
      <x:c r="F53" s="5"/>
      <x:c r="G53" s="5"/>
      <x:c r="H53" s="6"/>
      <x:c r="I53" s="1"/>
      <x:c r="J53" s="1"/>
      <x:c r="K53" s="1"/>
    </x:row>
    <x:row r="54">
      <x:c r="B54" s="1"/>
      <x:c r="C54" s="5"/>
      <x:c r="D54" s="5"/>
      <x:c r="E54" s="5"/>
      <x:c r="F54" s="5"/>
      <x:c r="G54" s="5"/>
      <x:c r="H54" s="6"/>
      <x:c r="I54" s="1"/>
      <x:c r="J54" s="1"/>
      <x:c r="K54" s="1"/>
    </x:row>
    <x:row r="55">
      <x:c r="B55" s="1"/>
      <x:c r="C55" s="5"/>
      <x:c r="D55" s="5"/>
      <x:c r="E55" s="5"/>
      <x:c r="F55" s="5"/>
      <x:c r="G55" s="5"/>
      <x:c r="H55" s="6"/>
      <x:c r="I55" s="1"/>
      <x:c r="J55" s="1"/>
      <x:c r="K55" s="1"/>
    </x:row>
    <x:row r="56">
      <x:c r="B56" s="1"/>
      <x:c r="C56" s="5"/>
      <x:c r="D56" s="5"/>
      <x:c r="E56" s="5"/>
      <x:c r="F56" s="5"/>
      <x:c r="G56" s="5"/>
      <x:c r="H56" s="6"/>
      <x:c r="I56" s="1"/>
      <x:c r="J56" s="1"/>
      <x:c r="K56" s="1"/>
    </x:row>
    <x:row r="57">
      <x:c r="B57" s="1"/>
      <x:c r="C57" s="5"/>
      <x:c r="D57" s="5"/>
      <x:c r="E57" s="5"/>
      <x:c r="F57" s="5"/>
      <x:c r="G57" s="5"/>
      <x:c r="H57" s="6"/>
      <x:c r="I57" s="1"/>
      <x:c r="J57" s="1"/>
      <x:c r="K57" s="1"/>
    </x:row>
    <x:row r="58">
      <x:c r="B58" s="1"/>
      <x:c r="C58" s="5"/>
      <x:c r="D58" s="5"/>
      <x:c r="E58" s="5"/>
      <x:c r="F58" s="5"/>
      <x:c r="G58" s="5"/>
      <x:c r="H58" s="6"/>
      <x:c r="I58" s="1"/>
      <x:c r="J58" s="1"/>
      <x:c r="K58" s="1"/>
    </x:row>
    <x:row r="59">
      <x:c r="B59" s="1"/>
      <x:c r="C59" s="5"/>
      <x:c r="D59" s="5"/>
      <x:c r="E59" s="5"/>
      <x:c r="F59" s="5"/>
      <x:c r="G59" s="5"/>
      <x:c r="H59" s="6"/>
      <x:c r="I59" s="1"/>
      <x:c r="J59" s="1"/>
      <x:c r="K59" s="1"/>
    </x:row>
    <x:row r="60">
      <x:c r="B60" s="1"/>
      <x:c r="C60" s="5"/>
      <x:c r="D60" s="5"/>
      <x:c r="E60" s="5"/>
      <x:c r="F60" s="5"/>
      <x:c r="G60" s="5"/>
      <x:c r="H60" s="6"/>
      <x:c r="I60" s="1"/>
      <x:c r="J60" s="1"/>
      <x:c r="K60" s="1"/>
    </x:row>
    <x:row r="61">
      <x:c r="B61" s="1"/>
      <x:c r="C61" s="5"/>
      <x:c r="D61" s="5"/>
      <x:c r="E61" s="5"/>
      <x:c r="F61" s="5"/>
      <x:c r="G61" s="5"/>
      <x:c r="H61" s="6"/>
      <x:c r="I61" s="1"/>
      <x:c r="J61" s="1"/>
      <x:c r="K61" s="1"/>
    </x:row>
    <x:row r="62">
      <x:c r="B62" s="1"/>
      <x:c r="C62" s="5"/>
      <x:c r="D62" s="5"/>
      <x:c r="E62" s="5"/>
      <x:c r="F62" s="5"/>
      <x:c r="G62" s="5"/>
      <x:c r="H62" s="6"/>
      <x:c r="I62" s="1"/>
      <x:c r="J62" s="1"/>
      <x:c r="K62" s="1"/>
    </x:row>
    <x:row r="63">
      <x:c r="B63" s="1"/>
      <x:c r="C63" s="5"/>
      <x:c r="D63" s="5"/>
      <x:c r="E63" s="5"/>
      <x:c r="F63" s="5"/>
      <x:c r="G63" s="5"/>
      <x:c r="H63" s="6"/>
      <x:c r="I63" s="1"/>
      <x:c r="J63" s="1"/>
      <x:c r="K63" s="1"/>
    </x:row>
    <x:row r="64">
      <x:c r="B64" s="1"/>
      <x:c r="C64" s="5"/>
      <x:c r="D64" s="5"/>
      <x:c r="E64" s="5"/>
      <x:c r="F64" s="5"/>
      <x:c r="G64" s="5"/>
      <x:c r="H64" s="6"/>
      <x:c r="I64" s="1"/>
      <x:c r="J64" s="1"/>
      <x:c r="K64" s="1"/>
    </x:row>
    <x:row r="65">
      <x:c r="B65" s="1"/>
      <x:c r="C65" s="5"/>
      <x:c r="D65" s="5"/>
      <x:c r="E65" s="5"/>
      <x:c r="F65" s="5"/>
      <x:c r="G65" s="5"/>
      <x:c r="H65" s="6"/>
      <x:c r="I65" s="1"/>
      <x:c r="J65" s="1"/>
      <x:c r="K65" s="1"/>
    </x:row>
    <x:row r="66">
      <x:c r="B66" s="1"/>
      <x:c r="C66" s="5"/>
      <x:c r="D66" s="5"/>
      <x:c r="E66" s="5"/>
      <x:c r="F66" s="5"/>
      <x:c r="G66" s="5"/>
      <x:c r="H66" s="6"/>
      <x:c r="I66" s="1"/>
      <x:c r="J66" s="1"/>
      <x:c r="K66" s="1"/>
    </x:row>
    <x:row r="67">
      <x:c r="B67" s="1"/>
      <x:c r="C67" s="5"/>
      <x:c r="D67" s="5"/>
      <x:c r="E67" s="5"/>
      <x:c r="F67" s="5"/>
      <x:c r="G67" s="5"/>
      <x:c r="H67" s="6"/>
      <x:c r="I67" s="1"/>
      <x:c r="J67" s="1"/>
      <x:c r="K67" s="1"/>
    </x:row>
    <x:row r="68">
      <x:c r="B68" s="1"/>
      <x:c r="C68" s="5"/>
      <x:c r="D68" s="5"/>
      <x:c r="E68" s="5"/>
      <x:c r="F68" s="5"/>
      <x:c r="G68" s="5"/>
      <x:c r="H68" s="6"/>
      <x:c r="I68" s="1"/>
      <x:c r="J68" s="1"/>
      <x:c r="K68" s="1"/>
    </x:row>
    <x:row r="69">
      <x:c r="B69" s="1"/>
      <x:c r="C69" s="5"/>
      <x:c r="D69" s="5"/>
      <x:c r="E69" s="5"/>
      <x:c r="F69" s="5"/>
      <x:c r="G69" s="5"/>
      <x:c r="H69" s="6"/>
      <x:c r="I69" s="1"/>
      <x:c r="J69" s="1"/>
      <x:c r="K69" s="1"/>
    </x:row>
    <x:row r="70">
      <x:c r="B70" s="1"/>
      <x:c r="C70" s="5"/>
      <x:c r="D70" s="5"/>
      <x:c r="E70" s="5"/>
      <x:c r="F70" s="5"/>
      <x:c r="G70" s="5"/>
      <x:c r="H70" s="6"/>
      <x:c r="I70" s="1"/>
      <x:c r="J70" s="1"/>
      <x:c r="K70" s="1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"/>
    </x:row>
    <x:row r="73">
      <x:c r="B73" s="1"/>
      <x:c r="C73" s="5"/>
      <x:c r="D73" s="5"/>
      <x:c r="E73" s="5"/>
      <x:c r="F73" s="5"/>
      <x:c r="G73" s="5"/>
      <x:c r="H73" s="6"/>
      <x:c r="I73" s="1"/>
      <x:c r="J73" s="1"/>
      <x:c r="K73" s="1"/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/>
      <x:c r="C76" s="5"/>
      <x:c r="D76" s="5"/>
      <x:c r="E76" s="5"/>
      <x:c r="F76" s="5"/>
      <x:c r="G76" s="5"/>
      <x:c r="H76" s="6"/>
      <x:c r="I76" s="1"/>
      <x:c r="J76" s="1"/>
      <x:c r="K76" s="1"/>
    </x:row>
    <x:row r="77">
      <x:c r="B77" s="1"/>
      <x:c r="C77" s="5"/>
      <x:c r="D77" s="5"/>
      <x:c r="E77" s="5"/>
      <x:c r="F77" s="5"/>
      <x:c r="G77" s="5"/>
      <x:c r="H77" s="6"/>
      <x:c r="I77" s="1"/>
      <x:c r="J77" s="1"/>
      <x:c r="K77" s="1"/>
    </x:row>
    <x:row r="78">
      <x:c r="B78" s="1"/>
      <x:c r="C78" s="5"/>
      <x:c r="D78" s="5"/>
      <x:c r="E78" s="5"/>
      <x:c r="F78" s="5"/>
      <x:c r="G78" s="5"/>
      <x:c r="H78" s="6"/>
      <x:c r="I78" s="1"/>
      <x:c r="J78" s="1"/>
      <x:c r="K78" s="1"/>
    </x:row>
    <x:row r="79">
      <x:c r="B79" s="1"/>
      <x:c r="C79" s="5"/>
      <x:c r="D79" s="5"/>
      <x:c r="E79" s="5"/>
      <x:c r="F79" s="5"/>
      <x:c r="G79" s="5"/>
      <x:c r="H79" s="6"/>
      <x:c r="I79" s="1"/>
      <x:c r="J79" s="1"/>
      <x:c r="K79" s="1"/>
    </x:row>
    <x:row r="80">
      <x:c r="B80" s="1"/>
      <x:c r="C80" s="5"/>
      <x:c r="D80" s="5"/>
      <x:c r="E80" s="5"/>
      <x:c r="F80" s="5"/>
      <x:c r="G80" s="5"/>
      <x:c r="H80" s="6"/>
      <x:c r="I80" s="1"/>
      <x:c r="J80" s="1"/>
      <x:c r="K80" s="1"/>
    </x:row>
    <x:row r="81">
      <x:c r="B81" s="1"/>
      <x:c r="C81" s="5"/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4" customWidth="1"/>
    <x:col min="9" max="9" width="18" customWidth="1"/>
    <x:col min="10" max="10" width="16" customWidth="1"/>
    <x:col min="11" max="11" width="87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305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306</x:v>
      </x:c>
      <x:c r="C10" s="5" t="s">
        <x:v>307</x:v>
      </x:c>
      <x:c r="D10" s="5" t="s">
        <x:v>308</x:v>
      </x:c>
      <x:c r="E10" s="53" t="s">
        <x:v>309</x:v>
      </x:c>
      <x:c r="F10" s="53" t="s">
        <x:v>310</x:v>
      </x:c>
      <x:c r="G10" s="53" t="s">
        <x:v>311</x:v>
      </x:c>
      <x:c r="H10" s="54" t="s">
        <x:v>312</x:v>
      </x:c>
      <x:c r="I10" s="55" t="s">
        <x:v>313</x:v>
      </x:c>
      <x:c r="J10" s="1"/>
      <x:c r="K10" s="1"/>
    </x:row>
    <x:row r="11">
      <x:c r="B11" s="1" t="s">
        <x:v>314</x:v>
      </x:c>
      <x:c r="C11" s="5" t="s">
        <x:v>315</x:v>
      </x:c>
      <x:c r="D11" s="5" t="s">
        <x:v>316</x:v>
      </x:c>
      <x:c r="E11" s="28">
        <x:v>0.13</x:v>
      </x:c>
      <x:c r="F11" s="28">
        <x:v>0.17</x:v>
      </x:c>
      <x:c r="G11" s="10" t="n">
        <x:f>AVERAGE(E11:F11)</x:f>
        <x:v>0.15000000000000002</x:v>
      </x:c>
      <x:c r="H11" s="6"/>
      <x:c r="I11" s="1"/>
      <x:c r="J11" s="1"/>
      <x:c r="K11" s="1"/>
    </x:row>
    <x:row r="12">
      <x:c r="B12" s="1" t="s">
        <x:v>317</x:v>
      </x:c>
      <x:c r="C12" s="5" t="s">
        <x:v>315</x:v>
      </x:c>
      <x:c r="D12" s="5" t="s">
        <x:v>316</x:v>
      </x:c>
      <x:c r="E12" s="28">
        <x:v>0.11</x:v>
      </x:c>
      <x:c r="F12" s="28">
        <x:v>0.13</x:v>
      </x:c>
      <x:c r="G12" s="10" t="n">
        <x:f>AVERAGE(E12:F12)</x:f>
        <x:v>0.12</x:v>
      </x:c>
      <x:c r="H12" s="6"/>
      <x:c r="I12" s="1"/>
      <x:c r="J12" s="1"/>
      <x:c r="K12" s="1"/>
    </x:row>
    <x:row r="13">
      <x:c r="B13" s="1" t="s">
        <x:v>318</x:v>
      </x:c>
      <x:c r="C13" s="5" t="s">
        <x:v>315</x:v>
      </x:c>
      <x:c r="D13" s="5" t="s">
        <x:v>316</x:v>
      </x:c>
      <x:c r="E13" s="28">
        <x:v>0.01</x:v>
      </x:c>
      <x:c r="F13" s="28">
        <x:v>0.03</x:v>
      </x:c>
      <x:c r="G13" s="10" t="n">
        <x:f>AVERAGE(E13:F13)</x:f>
        <x:v>0.02</x:v>
      </x:c>
      <x:c r="H13" s="6"/>
      <x:c r="I13" s="1"/>
      <x:c r="J13" s="1"/>
      <x:c r="K13" s="1"/>
    </x:row>
    <x:row r="14">
      <x:c r="B14" s="1" t="s">
        <x:v>319</x:v>
      </x:c>
      <x:c r="C14" s="5" t="s">
        <x:v>315</x:v>
      </x:c>
      <x:c r="D14" s="5" t="s">
        <x:v>316</x:v>
      </x:c>
      <x:c r="E14" s="28">
        <x:v>0.16</x:v>
      </x:c>
      <x:c r="F14" s="28">
        <x:v>0.2</x:v>
      </x:c>
      <x:c r="G14" s="10" t="n">
        <x:f>AVERAGE(E14:F14)</x:f>
        <x:v>0.18</x:v>
      </x:c>
      <x:c r="H14" s="6"/>
      <x:c r="I14" s="1"/>
      <x:c r="J14" s="1"/>
      <x:c r="K14" s="1"/>
    </x:row>
    <x:row r="15">
      <x:c r="B15" s="1" t="s">
        <x:v>320</x:v>
      </x:c>
      <x:c r="C15" s="5" t="s">
        <x:v>315</x:v>
      </x:c>
      <x:c r="D15" s="5" t="s">
        <x:v>316</x:v>
      </x:c>
      <x:c r="E15" s="47">
        <x:v>3.05</x:v>
      </x:c>
      <x:c r="F15" s="47">
        <x:v>3.13</x:v>
      </x:c>
      <x:c r="G15" s="30" t="n">
        <x:f>AVERAGE(E15:F15)</x:f>
        <x:v>3.09</x:v>
      </x:c>
      <x:c r="H15" s="6"/>
      <x:c r="I15" s="1"/>
      <x:c r="J15" s="1"/>
      <x:c r="K15" s="1"/>
    </x:row>
    <x:row r="16">
      <x:c r="B16" s="1" t="s">
        <x:v>321</x:v>
      </x:c>
      <x:c r="C16" s="5" t="s">
        <x:v>315</x:v>
      </x:c>
      <x:c r="D16" s="5" t="s">
        <x:v>316</x:v>
      </x:c>
      <x:c r="E16" s="16">
        <x:v>100</x:v>
      </x:c>
      <x:c r="F16" s="16">
        <x:v>120</x:v>
      </x:c>
      <x:c r="G16" s="5" t="n">
        <x:f>AVERAGE(E16:F16)</x:f>
        <x:v>110</x:v>
      </x:c>
      <x:c r="H16" s="6"/>
      <x:c r="I16" s="1"/>
      <x:c r="J16" s="1"/>
      <x:c r="K16" s="1"/>
    </x:row>
    <x:row r="17">
      <x:c r="B17" s="1" t="s">
        <x:v>322</x:v>
      </x:c>
      <x:c r="C17" s="5" t="s">
        <x:v>315</x:v>
      </x:c>
      <x:c r="D17" s="5" t="s">
        <x:v>316</x:v>
      </x:c>
      <x:c r="E17" s="28">
        <x:v>0.01</x:v>
      </x:c>
      <x:c r="F17" s="28">
        <x:v>0.01</x:v>
      </x:c>
      <x:c r="G17" s="10" t="n">
        <x:f>AVERAGE(E17:F17)</x:f>
        <x:v>0.01</x:v>
      </x:c>
      <x:c r="H17" s="6"/>
      <x:c r="I17" s="1"/>
      <x:c r="J17" s="1"/>
      <x:c r="K17" s="1"/>
    </x:row>
    <x:row r="18">
      <x:c r="B18" s="1" t="s">
        <x:v>323</x:v>
      </x:c>
      <x:c r="C18" s="5" t="s">
        <x:v>315</x:v>
      </x:c>
      <x:c r="D18" s="5" t="s">
        <x:v>316</x:v>
      </x:c>
      <x:c r="E18" s="28">
        <x:v>0.24</x:v>
      </x:c>
      <x:c r="F18" s="28">
        <x:v>0.24</x:v>
      </x:c>
      <x:c r="G18" s="10" t="n">
        <x:f>AVERAGE(E18:F18)</x:f>
        <x:v>0.24</x:v>
      </x:c>
      <x:c r="H18" s="6"/>
      <x:c r="I18" s="1"/>
      <x:c r="J18" s="1"/>
      <x:c r="K18" s="1"/>
    </x:row>
    <x:row r="19">
      <x:c r="B19" s="1"/>
      <x:c r="C19" s="5"/>
      <x:c r="D19" s="5"/>
      <x:c r="E19" s="5"/>
      <x:c r="F19" s="5"/>
      <x:c r="G19" s="5"/>
      <x:c r="H19" s="6"/>
      <x:c r="I19" s="1"/>
      <x:c r="J19" s="1"/>
      <x:c r="K19" s="1"/>
    </x:row>
    <x:row r="20" ht="22.5">
      <x:c r="B20" s="1" t="s">
        <x:v>324</x:v>
      </x:c>
      <x:c r="C20" s="5" t="s">
        <x:v>325</x:v>
      </x:c>
      <x:c r="D20" s="5"/>
      <x:c r="E20" s="5"/>
      <x:c r="F20" s="5"/>
      <x:c r="G20" s="5"/>
      <x:c r="H20" s="6"/>
      <x:c r="I20" s="1"/>
      <x:c r="J20" s="1"/>
      <x:c r="K20" s="18" t="s">
        <x:v>326</x:v>
      </x:c>
    </x:row>
    <x:row r="21" ht="22.5">
      <x:c r="B21" s="1" t="s">
        <x:v>327</x:v>
      </x:c>
      <x:c r="C21" s="5" t="s">
        <x:v>325</x:v>
      </x:c>
      <x:c r="D21" s="5"/>
      <x:c r="E21" s="5"/>
      <x:c r="F21" s="5"/>
      <x:c r="G21" s="5"/>
      <x:c r="H21" s="6"/>
      <x:c r="I21" s="1"/>
      <x:c r="J21" s="1"/>
      <x:c r="K21" s="18" t="s">
        <x:v>328</x:v>
      </x:c>
    </x:row>
    <x:row r="22">
      <x:c r="B22" s="1"/>
      <x:c r="C22" s="5"/>
      <x:c r="D22" s="5"/>
      <x:c r="E22" s="5"/>
      <x:c r="F22" s="5"/>
      <x:c r="G22" s="5"/>
      <x:c r="H22" s="6"/>
      <x:c r="I22" s="1"/>
      <x:c r="J22" s="1"/>
      <x:c r="K22" s="1"/>
    </x:row>
    <x:row r="23">
      <x:c r="B23" s="1"/>
      <x:c r="C23" s="5"/>
      <x:c r="D23" s="5"/>
      <x:c r="E23" s="5"/>
      <x:c r="F23" s="5"/>
      <x:c r="G23" s="5"/>
      <x:c r="H23" s="6"/>
      <x:c r="I23" s="1"/>
      <x:c r="J23" s="1"/>
      <x:c r="K23" s="1"/>
    </x:row>
    <x:row r="24">
      <x:c r="B24" s="1"/>
      <x:c r="C24" s="5"/>
      <x:c r="D24" s="5"/>
      <x:c r="E24" s="5"/>
      <x:c r="F24" s="5"/>
      <x:c r="G24" s="5"/>
      <x:c r="H24" s="6"/>
      <x:c r="I24" s="1"/>
      <x:c r="J24" s="1"/>
      <x:c r="K24" s="1"/>
    </x:row>
    <x:row r="25">
      <x:c r="B25" s="1"/>
      <x:c r="C25" s="5"/>
      <x:c r="D25" s="5"/>
      <x:c r="E25" s="5"/>
      <x:c r="F25" s="5"/>
      <x:c r="G25" s="5"/>
      <x:c r="H25" s="6"/>
      <x:c r="I25" s="1"/>
      <x:c r="J25" s="1"/>
      <x:c r="K25" s="1"/>
    </x:row>
    <x:row r="26">
      <x:c r="B26" s="1"/>
      <x:c r="C26" s="5"/>
      <x:c r="D26" s="5"/>
      <x:c r="E26" s="5"/>
      <x:c r="F26" s="5"/>
      <x:c r="G26" s="5"/>
      <x:c r="H26" s="6"/>
      <x:c r="I26" s="1"/>
      <x:c r="J26" s="1"/>
      <x:c r="K26" s="1"/>
    </x:row>
    <x:row r="27">
      <x:c r="B27" s="1"/>
      <x:c r="C27" s="5"/>
      <x:c r="D27" s="5"/>
      <x:c r="E27" s="5"/>
      <x:c r="F27" s="5"/>
      <x:c r="G27" s="5"/>
      <x:c r="H27" s="6"/>
      <x:c r="I27" s="1"/>
      <x:c r="J27" s="1"/>
      <x:c r="K27" s="1"/>
    </x:row>
    <x:row r="28">
      <x:c r="B28" s="1"/>
      <x:c r="C28" s="5"/>
      <x:c r="D28" s="5"/>
      <x:c r="E28" s="5"/>
      <x:c r="F28" s="5"/>
      <x:c r="G28" s="5"/>
      <x:c r="H28" s="6"/>
      <x:c r="I28" s="1"/>
      <x:c r="J28" s="1"/>
      <x:c r="K28" s="1"/>
    </x:row>
    <x:row r="29">
      <x:c r="B29" s="1"/>
      <x:c r="C29" s="5"/>
      <x:c r="D29" s="5"/>
      <x:c r="E29" s="5"/>
      <x:c r="F29" s="5"/>
      <x:c r="G29" s="5"/>
      <x:c r="H29" s="6"/>
      <x:c r="I29" s="1"/>
      <x:c r="J29" s="1"/>
      <x:c r="K29" s="1"/>
    </x:row>
    <x:row r="30">
      <x:c r="B30" s="1"/>
      <x:c r="C30" s="5"/>
      <x:c r="D30" s="5"/>
      <x:c r="E30" s="5"/>
      <x:c r="F30" s="5"/>
      <x:c r="G30" s="5"/>
      <x:c r="H30" s="6"/>
      <x:c r="I30" s="1"/>
      <x:c r="J30" s="1"/>
      <x:c r="K30" s="1"/>
    </x:row>
    <x:row r="31">
      <x:c r="B31" s="1"/>
      <x:c r="C31" s="5"/>
      <x:c r="D31" s="5"/>
      <x:c r="E31" s="5"/>
      <x:c r="F31" s="5"/>
      <x:c r="G31" s="5"/>
      <x:c r="H31" s="6"/>
      <x:c r="I31" s="1"/>
      <x:c r="J31" s="1"/>
      <x:c r="K31" s="1"/>
    </x:row>
    <x:row r="32">
      <x:c r="B32" s="1"/>
      <x:c r="C32" s="5"/>
      <x:c r="D32" s="5"/>
      <x:c r="E32" s="5"/>
      <x:c r="F32" s="5"/>
      <x:c r="G32" s="5"/>
      <x:c r="H32" s="6"/>
      <x:c r="I32" s="1"/>
      <x:c r="J32" s="1"/>
      <x:c r="K32" s="1"/>
    </x:row>
    <x:row r="33">
      <x:c r="B33" s="1"/>
      <x:c r="C33" s="5"/>
      <x:c r="D33" s="5"/>
      <x:c r="E33" s="5"/>
      <x:c r="F33" s="5"/>
      <x:c r="G33" s="5"/>
      <x:c r="H33" s="6"/>
      <x:c r="I33" s="1"/>
      <x:c r="J33" s="1"/>
      <x:c r="K33" s="1"/>
    </x:row>
    <x:row r="34">
      <x:c r="B34" s="1"/>
      <x:c r="C34" s="5"/>
      <x:c r="D34" s="5"/>
      <x:c r="E34" s="5"/>
      <x:c r="F34" s="5"/>
      <x:c r="G34" s="5"/>
      <x:c r="H34" s="6"/>
      <x:c r="I34" s="1"/>
      <x:c r="J34" s="1"/>
      <x:c r="K34" s="1"/>
    </x:row>
    <x:row r="35">
      <x:c r="B35" s="1"/>
      <x:c r="C35" s="5"/>
      <x:c r="D35" s="5"/>
      <x:c r="E35" s="5"/>
      <x:c r="F35" s="5"/>
      <x:c r="G35" s="5"/>
      <x:c r="H35" s="6"/>
      <x:c r="I35" s="1"/>
      <x:c r="J35" s="1"/>
      <x:c r="K35" s="1"/>
    </x:row>
    <x:row r="36">
      <x:c r="B36" s="1"/>
      <x:c r="C36" s="5"/>
      <x:c r="D36" s="5"/>
      <x:c r="E36" s="5"/>
      <x:c r="F36" s="5"/>
      <x:c r="G36" s="5"/>
      <x:c r="H36" s="6"/>
      <x:c r="I36" s="1"/>
      <x:c r="J36" s="1"/>
      <x:c r="K36" s="1"/>
    </x:row>
    <x:row r="37">
      <x:c r="B37" s="1"/>
      <x:c r="C37" s="5"/>
      <x:c r="D37" s="5"/>
      <x:c r="E37" s="5"/>
      <x:c r="F37" s="5"/>
      <x:c r="G37" s="5"/>
      <x:c r="H37" s="6"/>
      <x:c r="I37" s="1"/>
      <x:c r="J37" s="1"/>
      <x:c r="K37" s="1"/>
    </x:row>
    <x:row r="38">
      <x:c r="B38" s="1"/>
      <x:c r="C38" s="5"/>
      <x:c r="D38" s="5"/>
      <x:c r="E38" s="5"/>
      <x:c r="F38" s="5"/>
      <x:c r="G38" s="5"/>
      <x:c r="H38" s="6"/>
      <x:c r="I38" s="1"/>
      <x:c r="J38" s="1"/>
      <x:c r="K38" s="1"/>
    </x:row>
    <x:row r="39">
      <x:c r="B39" s="1"/>
      <x:c r="C39" s="5"/>
      <x:c r="D39" s="5"/>
      <x:c r="E39" s="5"/>
      <x:c r="F39" s="5"/>
      <x:c r="G39" s="5"/>
      <x:c r="H39" s="6"/>
      <x:c r="I39" s="1"/>
      <x:c r="J39" s="1"/>
      <x:c r="K39" s="1"/>
    </x:row>
    <x:row r="40">
      <x:c r="B40" s="1"/>
      <x:c r="C40" s="5"/>
      <x:c r="D40" s="5"/>
      <x:c r="E40" s="5"/>
      <x:c r="F40" s="5"/>
      <x:c r="G40" s="5"/>
      <x:c r="H40" s="6"/>
      <x:c r="I40" s="1"/>
      <x:c r="J40" s="1"/>
      <x:c r="K40" s="1"/>
    </x:row>
    <x:row r="41">
      <x:c r="B41" s="1"/>
      <x:c r="C41" s="5"/>
      <x:c r="D41" s="5"/>
      <x:c r="E41" s="5"/>
      <x:c r="F41" s="5"/>
      <x:c r="G41" s="5"/>
      <x:c r="H41" s="6"/>
      <x:c r="I41" s="1"/>
      <x:c r="J41" s="1"/>
      <x:c r="K41" s="1"/>
    </x:row>
    <x:row r="42">
      <x:c r="B42" s="1"/>
      <x:c r="C42" s="5"/>
      <x:c r="D42" s="5"/>
      <x:c r="E42" s="5"/>
      <x:c r="F42" s="5"/>
      <x:c r="G42" s="5"/>
      <x:c r="H42" s="6"/>
      <x:c r="I42" s="1"/>
      <x:c r="J42" s="1"/>
      <x:c r="K42" s="1"/>
    </x:row>
    <x:row r="43">
      <x:c r="B43" s="1"/>
      <x:c r="C43" s="5"/>
      <x:c r="D43" s="5"/>
      <x:c r="E43" s="5"/>
      <x:c r="F43" s="5"/>
      <x:c r="G43" s="5"/>
      <x:c r="H43" s="6"/>
      <x:c r="I43" s="1"/>
      <x:c r="J43" s="1"/>
      <x:c r="K43" s="1"/>
    </x:row>
    <x:row r="44">
      <x:c r="B44" s="1"/>
      <x:c r="C44" s="5"/>
      <x:c r="D44" s="5"/>
      <x:c r="E44" s="5"/>
      <x:c r="F44" s="5"/>
      <x:c r="G44" s="5"/>
      <x:c r="H44" s="6"/>
      <x:c r="I44" s="1"/>
      <x:c r="J44" s="1"/>
      <x:c r="K44" s="1"/>
    </x:row>
    <x:row r="45">
      <x:c r="B45" s="1"/>
      <x:c r="C45" s="5"/>
      <x:c r="D45" s="5"/>
      <x:c r="E45" s="5"/>
      <x:c r="F45" s="5"/>
      <x:c r="G45" s="5"/>
      <x:c r="H45" s="6"/>
      <x:c r="I45" s="1"/>
      <x:c r="J45" s="1"/>
      <x:c r="K45" s="1"/>
    </x:row>
    <x:row r="46">
      <x:c r="B46" s="1"/>
      <x:c r="C46" s="5"/>
      <x:c r="D46" s="5"/>
      <x:c r="E46" s="5"/>
      <x:c r="F46" s="5"/>
      <x:c r="G46" s="5"/>
      <x:c r="H46" s="6"/>
      <x:c r="I46" s="1"/>
      <x:c r="J46" s="1"/>
      <x:c r="K46" s="1"/>
    </x:row>
    <x:row r="47">
      <x:c r="B47" s="1"/>
      <x:c r="C47" s="5"/>
      <x:c r="D47" s="5"/>
      <x:c r="E47" s="5"/>
      <x:c r="F47" s="5"/>
      <x:c r="G47" s="5"/>
      <x:c r="H47" s="6"/>
      <x:c r="I47" s="1"/>
      <x:c r="J47" s="1"/>
      <x:c r="K47" s="1"/>
    </x:row>
    <x:row r="48">
      <x:c r="B48" s="1"/>
      <x:c r="C48" s="5"/>
      <x:c r="D48" s="5"/>
      <x:c r="E48" s="5"/>
      <x:c r="F48" s="5"/>
      <x:c r="G48" s="5"/>
      <x:c r="H48" s="6"/>
      <x:c r="I48" s="1"/>
      <x:c r="J48" s="1"/>
      <x:c r="K48" s="1"/>
    </x:row>
    <x:row r="49">
      <x:c r="B49" s="1"/>
      <x:c r="C49" s="5"/>
      <x:c r="D49" s="5"/>
      <x:c r="E49" s="5"/>
      <x:c r="F49" s="5"/>
      <x:c r="G49" s="5"/>
      <x:c r="H49" s="6"/>
      <x:c r="I49" s="1"/>
      <x:c r="J49" s="1"/>
      <x:c r="K49" s="1"/>
    </x:row>
    <x:row r="50">
      <x:c r="B50" s="1"/>
      <x:c r="C50" s="5"/>
      <x:c r="D50" s="5"/>
      <x:c r="E50" s="5"/>
      <x:c r="F50" s="5"/>
      <x:c r="G50" s="5"/>
      <x:c r="H50" s="6"/>
      <x:c r="I50" s="1"/>
      <x:c r="J50" s="1"/>
      <x:c r="K50" s="1"/>
    </x:row>
    <x:row r="51">
      <x:c r="B51" s="1"/>
      <x:c r="C51" s="5"/>
      <x:c r="D51" s="5"/>
      <x:c r="E51" s="5"/>
      <x:c r="F51" s="5"/>
      <x:c r="G51" s="5"/>
      <x:c r="H51" s="6"/>
      <x:c r="I51" s="1"/>
      <x:c r="J51" s="1"/>
      <x:c r="K51" s="1"/>
    </x:row>
    <x:row r="52">
      <x:c r="B52" s="1"/>
      <x:c r="C52" s="5"/>
      <x:c r="D52" s="5"/>
      <x:c r="E52" s="5"/>
      <x:c r="F52" s="5"/>
      <x:c r="G52" s="5"/>
      <x:c r="H52" s="6"/>
      <x:c r="I52" s="1"/>
      <x:c r="J52" s="1"/>
      <x:c r="K52" s="1"/>
    </x:row>
    <x:row r="53">
      <x:c r="B53" s="1"/>
      <x:c r="C53" s="5"/>
      <x:c r="D53" s="5"/>
      <x:c r="E53" s="5"/>
      <x:c r="F53" s="5"/>
      <x:c r="G53" s="5"/>
      <x:c r="H53" s="6"/>
      <x:c r="I53" s="1"/>
      <x:c r="J53" s="1"/>
      <x:c r="K53" s="1"/>
    </x:row>
    <x:row r="54">
      <x:c r="B54" s="1"/>
      <x:c r="C54" s="5"/>
      <x:c r="D54" s="5"/>
      <x:c r="E54" s="5"/>
      <x:c r="F54" s="5"/>
      <x:c r="G54" s="5"/>
      <x:c r="H54" s="6"/>
      <x:c r="I54" s="1"/>
      <x:c r="J54" s="1"/>
      <x:c r="K54" s="1"/>
    </x:row>
    <x:row r="55">
      <x:c r="B55" s="1"/>
      <x:c r="C55" s="5"/>
      <x:c r="D55" s="5"/>
      <x:c r="E55" s="5"/>
      <x:c r="F55" s="5"/>
      <x:c r="G55" s="5"/>
      <x:c r="H55" s="6"/>
      <x:c r="I55" s="1"/>
      <x:c r="J55" s="1"/>
      <x:c r="K55" s="1"/>
    </x:row>
    <x:row r="56">
      <x:c r="B56" s="1"/>
      <x:c r="C56" s="5"/>
      <x:c r="D56" s="5"/>
      <x:c r="E56" s="5"/>
      <x:c r="F56" s="5"/>
      <x:c r="G56" s="5"/>
      <x:c r="H56" s="6"/>
      <x:c r="I56" s="1"/>
      <x:c r="J56" s="1"/>
      <x:c r="K56" s="1"/>
    </x:row>
    <x:row r="57">
      <x:c r="B57" s="1"/>
      <x:c r="C57" s="5"/>
      <x:c r="D57" s="5"/>
      <x:c r="E57" s="5"/>
      <x:c r="F57" s="5"/>
      <x:c r="G57" s="5"/>
      <x:c r="H57" s="6"/>
      <x:c r="I57" s="1"/>
      <x:c r="J57" s="1"/>
      <x:c r="K57" s="1"/>
    </x:row>
    <x:row r="58">
      <x:c r="B58" s="1"/>
      <x:c r="C58" s="5"/>
      <x:c r="D58" s="5"/>
      <x:c r="E58" s="5"/>
      <x:c r="F58" s="5"/>
      <x:c r="G58" s="5"/>
      <x:c r="H58" s="6"/>
      <x:c r="I58" s="1"/>
      <x:c r="J58" s="1"/>
      <x:c r="K58" s="1"/>
    </x:row>
    <x:row r="59">
      <x:c r="B59" s="1"/>
      <x:c r="C59" s="5"/>
      <x:c r="D59" s="5"/>
      <x:c r="E59" s="5"/>
      <x:c r="F59" s="5"/>
      <x:c r="G59" s="5"/>
      <x:c r="H59" s="6"/>
      <x:c r="I59" s="1"/>
      <x:c r="J59" s="1"/>
      <x:c r="K59" s="1"/>
    </x:row>
    <x:row r="60">
      <x:c r="B60" s="1"/>
      <x:c r="C60" s="5"/>
      <x:c r="D60" s="5"/>
      <x:c r="E60" s="5"/>
      <x:c r="F60" s="5"/>
      <x:c r="G60" s="5"/>
      <x:c r="H60" s="6"/>
      <x:c r="I60" s="1"/>
      <x:c r="J60" s="1"/>
      <x:c r="K60" s="1"/>
    </x:row>
    <x:row r="61">
      <x:c r="B61" s="1"/>
      <x:c r="C61" s="5"/>
      <x:c r="D61" s="5"/>
      <x:c r="E61" s="5"/>
      <x:c r="F61" s="5"/>
      <x:c r="G61" s="5"/>
      <x:c r="H61" s="6"/>
      <x:c r="I61" s="1"/>
      <x:c r="J61" s="1"/>
      <x:c r="K61" s="1"/>
    </x:row>
    <x:row r="62">
      <x:c r="B62" s="1"/>
      <x:c r="C62" s="5"/>
      <x:c r="D62" s="5"/>
      <x:c r="E62" s="5"/>
      <x:c r="F62" s="5"/>
      <x:c r="G62" s="5"/>
      <x:c r="H62" s="6"/>
      <x:c r="I62" s="1"/>
      <x:c r="J62" s="1"/>
      <x:c r="K62" s="1"/>
    </x:row>
    <x:row r="63">
      <x:c r="B63" s="1"/>
      <x:c r="C63" s="5"/>
      <x:c r="D63" s="5"/>
      <x:c r="E63" s="5"/>
      <x:c r="F63" s="5"/>
      <x:c r="G63" s="5"/>
      <x:c r="H63" s="6"/>
      <x:c r="I63" s="1"/>
      <x:c r="J63" s="1"/>
      <x:c r="K63" s="1"/>
    </x:row>
    <x:row r="64">
      <x:c r="B64" s="1"/>
      <x:c r="C64" s="5"/>
      <x:c r="D64" s="5"/>
      <x:c r="E64" s="5"/>
      <x:c r="F64" s="5"/>
      <x:c r="G64" s="5"/>
      <x:c r="H64" s="6"/>
      <x:c r="I64" s="1"/>
      <x:c r="J64" s="1"/>
      <x:c r="K64" s="1"/>
    </x:row>
    <x:row r="65">
      <x:c r="B65" s="1"/>
      <x:c r="C65" s="5"/>
      <x:c r="D65" s="5"/>
      <x:c r="E65" s="5"/>
      <x:c r="F65" s="5"/>
      <x:c r="G65" s="5"/>
      <x:c r="H65" s="6"/>
      <x:c r="I65" s="1"/>
      <x:c r="J65" s="1"/>
      <x:c r="K65" s="1"/>
    </x:row>
    <x:row r="66">
      <x:c r="B66" s="1"/>
      <x:c r="C66" s="5"/>
      <x:c r="D66" s="5"/>
      <x:c r="E66" s="5"/>
      <x:c r="F66" s="5"/>
      <x:c r="G66" s="5"/>
      <x:c r="H66" s="6"/>
      <x:c r="I66" s="1"/>
      <x:c r="J66" s="1"/>
      <x:c r="K66" s="1"/>
    </x:row>
    <x:row r="67">
      <x:c r="B67" s="1"/>
      <x:c r="C67" s="5"/>
      <x:c r="D67" s="5"/>
      <x:c r="E67" s="5"/>
      <x:c r="F67" s="5"/>
      <x:c r="G67" s="5"/>
      <x:c r="H67" s="6"/>
      <x:c r="I67" s="1"/>
      <x:c r="J67" s="1"/>
      <x:c r="K67" s="1"/>
    </x:row>
    <x:row r="68">
      <x:c r="B68" s="1"/>
      <x:c r="C68" s="5"/>
      <x:c r="D68" s="5"/>
      <x:c r="E68" s="5"/>
      <x:c r="F68" s="5"/>
      <x:c r="G68" s="5"/>
      <x:c r="H68" s="6"/>
      <x:c r="I68" s="1"/>
      <x:c r="J68" s="1"/>
      <x:c r="K68" s="1"/>
    </x:row>
    <x:row r="69">
      <x:c r="B69" s="1"/>
      <x:c r="C69" s="5"/>
      <x:c r="D69" s="5"/>
      <x:c r="E69" s="5"/>
      <x:c r="F69" s="5"/>
      <x:c r="G69" s="5"/>
      <x:c r="H69" s="6"/>
      <x:c r="I69" s="1"/>
      <x:c r="J69" s="1"/>
      <x:c r="K69" s="1"/>
    </x:row>
    <x:row r="70">
      <x:c r="B70" s="1"/>
      <x:c r="C70" s="5"/>
      <x:c r="D70" s="5"/>
      <x:c r="E70" s="5"/>
      <x:c r="F70" s="5"/>
      <x:c r="G70" s="5"/>
      <x:c r="H70" s="6"/>
      <x:c r="I70" s="1"/>
      <x:c r="J70" s="1"/>
      <x:c r="K70" s="1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"/>
    </x:row>
    <x:row r="73">
      <x:c r="B73" s="1"/>
      <x:c r="C73" s="5"/>
      <x:c r="D73" s="5"/>
      <x:c r="E73" s="5"/>
      <x:c r="F73" s="5"/>
      <x:c r="G73" s="5"/>
      <x:c r="H73" s="6"/>
      <x:c r="I73" s="1"/>
      <x:c r="J73" s="1"/>
      <x:c r="K73" s="1"/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/>
      <x:c r="C76" s="5"/>
      <x:c r="D76" s="5"/>
      <x:c r="E76" s="5"/>
      <x:c r="F76" s="5"/>
      <x:c r="G76" s="5"/>
      <x:c r="H76" s="6"/>
      <x:c r="I76" s="1"/>
      <x:c r="J76" s="1"/>
      <x:c r="K76" s="1"/>
    </x:row>
    <x:row r="77">
      <x:c r="B77" s="1"/>
      <x:c r="C77" s="5"/>
      <x:c r="D77" s="5"/>
      <x:c r="E77" s="5"/>
      <x:c r="F77" s="5"/>
      <x:c r="G77" s="5"/>
      <x:c r="H77" s="6"/>
      <x:c r="I77" s="1"/>
      <x:c r="J77" s="1"/>
      <x:c r="K77" s="1"/>
    </x:row>
    <x:row r="78">
      <x:c r="B78" s="1"/>
      <x:c r="C78" s="5"/>
      <x:c r="D78" s="5"/>
      <x:c r="E78" s="5"/>
      <x:c r="F78" s="5"/>
      <x:c r="G78" s="5"/>
      <x:c r="H78" s="6"/>
      <x:c r="I78" s="1"/>
      <x:c r="J78" s="1"/>
      <x:c r="K78" s="1"/>
    </x:row>
    <x:row r="79">
      <x:c r="B79" s="1"/>
      <x:c r="C79" s="5"/>
      <x:c r="D79" s="5"/>
      <x:c r="E79" s="5"/>
      <x:c r="F79" s="5"/>
      <x:c r="G79" s="5"/>
      <x:c r="H79" s="6"/>
      <x:c r="I79" s="1"/>
      <x:c r="J79" s="1"/>
      <x:c r="K79" s="1"/>
    </x:row>
    <x:row r="80">
      <x:c r="B80" s="1"/>
      <x:c r="C80" s="5"/>
      <x:c r="D80" s="5"/>
      <x:c r="E80" s="5"/>
      <x:c r="F80" s="5"/>
      <x:c r="G80" s="5"/>
      <x:c r="H80" s="6"/>
      <x:c r="I80" s="1"/>
      <x:c r="J80" s="1"/>
      <x:c r="K80" s="1"/>
    </x:row>
    <x:row r="81">
      <x:c r="B81" s="1"/>
      <x:c r="C81" s="5"/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3" width="20" customWidth="1"/>
    <x:col min="4" max="4" width="22" customWidth="1"/>
    <x:col min="5" max="5" width="74" customWidth="1"/>
    <x:col min="6" max="6" width="33" customWidth="1"/>
    <x:col min="7" max="8" width="14" customWidth="1"/>
    <x:col min="10" max="10" width="16" customWidth="1"/>
    <x:col min="11" max="11" width="95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329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 ht="27">
      <x:c r="B10" s="1" t="s">
        <x:v>330</x:v>
      </x:c>
      <x:c r="C10" s="5" t="s">
        <x:v>331</x:v>
      </x:c>
      <x:c r="D10" s="5" t="s">
        <x:v>332</x:v>
      </x:c>
      <x:c r="E10" s="5" t="s">
        <x:v>333</x:v>
      </x:c>
      <x:c r="F10" s="5" t="s">
        <x:v>334</x:v>
      </x:c>
      <x:c r="G10" s="5"/>
      <x:c r="H10" s="6"/>
      <x:c r="I10" s="1"/>
      <x:c r="J10" s="1"/>
      <x:c r="K10" s="1"/>
    </x:row>
    <x:row r="11" ht="27">
      <x:c r="B11" s="1" t="s">
        <x:v>335</x:v>
      </x:c>
      <x:c r="C11" s="5" t="s">
        <x:v>336</x:v>
      </x:c>
      <x:c r="D11" s="5" t="s">
        <x:v>337</x:v>
      </x:c>
      <x:c r="E11" s="37" t="s">
        <x:v>338</x:v>
      </x:c>
      <x:c r="F11" s="5" t="s">
        <x:v>339</x:v>
      </x:c>
      <x:c r="G11" s="5"/>
      <x:c r="H11" s="6"/>
      <x:c r="I11" s="1"/>
      <x:c r="J11" s="1"/>
      <x:c r="K11" s="1"/>
    </x:row>
    <x:row r="12" ht="27">
      <x:c r="B12" s="1" t="s">
        <x:v>340</x:v>
      </x:c>
      <x:c r="C12" s="5" t="s">
        <x:v>336</x:v>
      </x:c>
      <x:c r="D12" s="5" t="s">
        <x:v>337</x:v>
      </x:c>
      <x:c r="E12" s="37" t="s">
        <x:v>341</x:v>
      </x:c>
      <x:c r="F12" s="5" t="s">
        <x:v>342</x:v>
      </x:c>
      <x:c r="G12" s="5"/>
      <x:c r="H12" s="6"/>
      <x:c r="I12" s="1"/>
      <x:c r="J12" s="1"/>
      <x:c r="K12" s="1"/>
    </x:row>
    <x:row r="13" ht="27">
      <x:c r="B13" s="1" t="s">
        <x:v>343</x:v>
      </x:c>
      <x:c r="C13" s="5" t="s">
        <x:v>344</x:v>
      </x:c>
      <x:c r="D13" s="5" t="s">
        <x:v>345</x:v>
      </x:c>
      <x:c r="E13" s="37" t="s">
        <x:v>346</x:v>
      </x:c>
      <x:c r="F13" s="5" t="s">
        <x:v>347</x:v>
      </x:c>
      <x:c r="G13" s="5"/>
      <x:c r="H13" s="6"/>
      <x:c r="I13" s="1"/>
      <x:c r="J13" s="1"/>
      <x:c r="K13" s="1"/>
    </x:row>
    <x:row r="14" ht="27">
      <x:c r="B14" s="1" t="s">
        <x:v>348</x:v>
      </x:c>
      <x:c r="C14" s="5" t="s">
        <x:v>349</x:v>
      </x:c>
      <x:c r="D14" s="5" t="s">
        <x:v>345</x:v>
      </x:c>
      <x:c r="E14" s="37" t="s">
        <x:v>350</x:v>
      </x:c>
      <x:c r="F14" s="5" t="s">
        <x:v>351</x:v>
      </x:c>
      <x:c r="G14" s="5"/>
      <x:c r="H14" s="6"/>
      <x:c r="I14" s="1"/>
      <x:c r="J14" s="1"/>
      <x:c r="K14" s="1"/>
    </x:row>
    <x:row r="15" ht="27">
      <x:c r="B15" s="1" t="s">
        <x:v>352</x:v>
      </x:c>
      <x:c r="C15" s="5" t="s">
        <x:v>353</x:v>
      </x:c>
      <x:c r="D15" s="5" t="s">
        <x:v>345</x:v>
      </x:c>
      <x:c r="E15" s="37" t="s">
        <x:v>354</x:v>
      </x:c>
      <x:c r="F15" s="5" t="s">
        <x:v>355</x:v>
      </x:c>
      <x:c r="G15" s="5"/>
      <x:c r="H15" s="6"/>
      <x:c r="I15" s="1"/>
      <x:c r="J15" s="1"/>
      <x:c r="K15" s="1"/>
    </x:row>
    <x:row r="16" ht="27">
      <x:c r="B16" s="1" t="s">
        <x:v>356</x:v>
      </x:c>
      <x:c r="C16" s="5" t="s">
        <x:v>315</x:v>
      </x:c>
      <x:c r="D16" s="5" t="s">
        <x:v>345</x:v>
      </x:c>
      <x:c r="E16" s="37" t="s">
        <x:v>357</x:v>
      </x:c>
      <x:c r="F16" s="5" t="s">
        <x:v>358</x:v>
      </x:c>
      <x:c r="G16" s="5"/>
      <x:c r="H16" s="6"/>
      <x:c r="I16" s="1"/>
      <x:c r="J16" s="1"/>
      <x:c r="K16" s="1"/>
    </x:row>
    <x:row r="17" ht="27">
      <x:c r="B17" s="1" t="s">
        <x:v>359</x:v>
      </x:c>
      <x:c r="C17" s="5" t="s">
        <x:v>349</x:v>
      </x:c>
      <x:c r="D17" s="5" t="s">
        <x:v>360</x:v>
      </x:c>
      <x:c r="E17" s="37" t="s">
        <x:v>361</x:v>
      </x:c>
      <x:c r="F17" s="5" t="s">
        <x:v>362</x:v>
      </x:c>
      <x:c r="G17" s="5"/>
      <x:c r="H17" s="6"/>
      <x:c r="I17" s="1"/>
      <x:c r="J17" s="1"/>
      <x:c r="K17" s="1"/>
    </x:row>
    <x:row r="18" ht="27">
      <x:c r="B18" s="1" t="s">
        <x:v>363</x:v>
      </x:c>
      <x:c r="C18" s="5" t="s">
        <x:v>315</x:v>
      </x:c>
      <x:c r="D18" s="5" t="s">
        <x:v>360</x:v>
      </x:c>
      <x:c r="E18" s="37" t="s">
        <x:v>364</x:v>
      </x:c>
      <x:c r="F18" s="5" t="s">
        <x:v>365</x:v>
      </x:c>
      <x:c r="G18" s="5"/>
      <x:c r="H18" s="6"/>
      <x:c r="I18" s="1"/>
      <x:c r="J18" s="1"/>
      <x:c r="K18" s="1"/>
    </x:row>
    <x:row r="19" ht="27">
      <x:c r="B19" s="1" t="s">
        <x:v>366</x:v>
      </x:c>
      <x:c r="C19" s="5" t="s">
        <x:v>315</x:v>
      </x:c>
      <x:c r="D19" s="5" t="s">
        <x:v>367</x:v>
      </x:c>
      <x:c r="E19" s="37" t="s">
        <x:v>368</x:v>
      </x:c>
      <x:c r="F19" s="5" t="s">
        <x:v>369</x:v>
      </x:c>
      <x:c r="G19" s="5"/>
      <x:c r="H19" s="6"/>
      <x:c r="I19" s="1"/>
      <x:c r="J19" s="1"/>
      <x:c r="K19" s="1"/>
    </x:row>
    <x:row r="20" ht="27">
      <x:c r="B20" s="1" t="s">
        <x:v>370</x:v>
      </x:c>
      <x:c r="C20" s="5" t="s">
        <x:v>336</x:v>
      </x:c>
      <x:c r="D20" s="5" t="s">
        <x:v>371</x:v>
      </x:c>
      <x:c r="E20" s="37" t="s">
        <x:v>372</x:v>
      </x:c>
      <x:c r="F20" s="5" t="s">
        <x:v>373</x:v>
      </x:c>
      <x:c r="G20" s="5"/>
      <x:c r="H20" s="6"/>
      <x:c r="I20" s="1"/>
      <x:c r="J20" s="1"/>
      <x:c r="K20" s="1"/>
    </x:row>
    <x:row r="21" ht="27">
      <x:c r="B21" s="1" t="s">
        <x:v>374</x:v>
      </x:c>
      <x:c r="C21" s="5" t="s">
        <x:v>349</x:v>
      </x:c>
      <x:c r="D21" s="5" t="s">
        <x:v>345</x:v>
      </x:c>
      <x:c r="E21" s="37" t="s">
        <x:v>375</x:v>
      </x:c>
      <x:c r="F21" s="5" t="s">
        <x:v>376</x:v>
      </x:c>
      <x:c r="G21" s="5"/>
      <x:c r="H21" s="6"/>
      <x:c r="I21" s="1"/>
      <x:c r="J21" s="1"/>
      <x:c r="K21" s="1"/>
    </x:row>
    <x:row r="22">
      <x:c r="B22" s="1"/>
      <x:c r="C22" s="5"/>
      <x:c r="D22" s="5"/>
      <x:c r="E22" s="5"/>
      <x:c r="F22" s="5"/>
      <x:c r="G22" s="5"/>
      <x:c r="H22" s="6"/>
      <x:c r="I22" s="1"/>
      <x:c r="J22" s="1"/>
      <x:c r="K22" s="18" t="s">
        <x:v>13</x:v>
      </x:c>
    </x:row>
    <x:row r="23" ht="31.5">
      <x:c r="B23" s="1" t="s">
        <x:v>377</x:v>
      </x:c>
      <x:c r="C23" s="5" t="s">
        <x:v>378</x:v>
      </x:c>
      <x:c r="D23" s="5"/>
      <x:c r="E23" s="5"/>
      <x:c r="F23" s="5"/>
      <x:c r="G23" s="5"/>
      <x:c r="H23" s="6"/>
      <x:c r="I23" s="1"/>
      <x:c r="J23" s="1"/>
      <x:c r="K23" s="18" t="s">
        <x:v>379</x:v>
      </x:c>
    </x:row>
    <x:row r="24" ht="31.5">
      <x:c r="B24" s="1" t="s">
        <x:v>380</x:v>
      </x:c>
      <x:c r="C24" s="5" t="s">
        <x:v>378</x:v>
      </x:c>
      <x:c r="D24" s="5"/>
      <x:c r="E24" s="5"/>
      <x:c r="F24" s="5"/>
      <x:c r="G24" s="5"/>
      <x:c r="H24" s="6"/>
      <x:c r="I24" s="1"/>
      <x:c r="J24" s="1"/>
      <x:c r="K24" s="18" t="s">
        <x:v>381</x:v>
      </x:c>
    </x:row>
    <x:row r="25" ht="31.5">
      <x:c r="B25" s="1" t="s">
        <x:v>382</x:v>
      </x:c>
      <x:c r="C25" s="5" t="s">
        <x:v>378</x:v>
      </x:c>
      <x:c r="D25" s="5"/>
      <x:c r="E25" s="5"/>
      <x:c r="F25" s="5"/>
      <x:c r="G25" s="5"/>
      <x:c r="H25" s="6"/>
      <x:c r="I25" s="1"/>
      <x:c r="J25" s="1"/>
      <x:c r="K25" s="18" t="s">
        <x:v>383</x:v>
      </x:c>
    </x:row>
    <x:row r="26">
      <x:c r="B26" s="1"/>
      <x:c r="C26" s="5"/>
      <x:c r="D26" s="5"/>
      <x:c r="E26" s="5"/>
      <x:c r="F26" s="5"/>
      <x:c r="G26" s="5"/>
      <x:c r="H26" s="6"/>
      <x:c r="I26" s="1"/>
      <x:c r="J26" s="1"/>
      <x:c r="K26" s="1"/>
    </x:row>
    <x:row r="27">
      <x:c r="B27" s="1" t="s">
        <x:v>384</x:v>
      </x:c>
      <x:c r="C27" s="5" t="s">
        <x:v>27</x:v>
      </x:c>
      <x:c r="D27" s="5"/>
      <x:c r="E27" s="5"/>
      <x:c r="F27" s="5"/>
      <x:c r="G27" s="5"/>
      <x:c r="H27" s="6"/>
      <x:c r="I27" s="1"/>
      <x:c r="J27" s="1"/>
      <x:c r="K27" s="1"/>
    </x:row>
    <x:row r="28">
      <x:c r="B28" s="1" t="s">
        <x:v>385</x:v>
      </x:c>
      <x:c r="C28" s="5"/>
      <x:c r="D28" s="5"/>
      <x:c r="E28" s="5" t="s">
        <x:v>386</x:v>
      </x:c>
      <x:c r="F28" s="5"/>
      <x:c r="G28" s="5"/>
      <x:c r="H28" s="6"/>
      <x:c r="I28" s="1"/>
      <x:c r="J28" s="1"/>
      <x:c r="K28" s="1"/>
    </x:row>
    <x:row r="29">
      <x:c r="B29" s="1" t="s">
        <x:v>387</x:v>
      </x:c>
      <x:c r="C29" s="5"/>
      <x:c r="D29" s="5"/>
      <x:c r="E29" s="5" t="s">
        <x:v>388</x:v>
      </x:c>
      <x:c r="F29" s="5"/>
      <x:c r="G29" s="5"/>
      <x:c r="H29" s="6"/>
      <x:c r="I29" s="1"/>
      <x:c r="J29" s="1"/>
      <x:c r="K29" s="1"/>
    </x:row>
    <x:row r="30">
      <x:c r="B30" s="1" t="s">
        <x:v>389</x:v>
      </x:c>
      <x:c r="C30" s="5"/>
      <x:c r="D30" s="5"/>
      <x:c r="E30" s="13" t="str">
        <x:f>Inputs!C80</x:f>
        <x:v>466cfdf5041c003c2add1a43299d70d2554c3b222a3ada272df67c1f2d6d327a</x:v>
      </x:c>
      <x:c r="F30" s="5"/>
      <x:c r="G30" s="5"/>
      <x:c r="H30" s="6"/>
      <x:c r="I30" s="1"/>
      <x:c r="J30" s="1"/>
      <x:c r="K30" s="1"/>
    </x:row>
    <x:row r="31">
      <x:c r="B31" s="1"/>
      <x:c r="C31" s="5"/>
      <x:c r="D31" s="5"/>
      <x:c r="E31" s="5"/>
      <x:c r="F31" s="5"/>
      <x:c r="G31" s="5"/>
      <x:c r="H31" s="6"/>
      <x:c r="I31" s="1"/>
      <x:c r="J31" s="1"/>
      <x:c r="K31" s="1"/>
    </x:row>
    <x:row r="32">
      <x:c r="B32" s="1"/>
      <x:c r="C32" s="5"/>
      <x:c r="D32" s="5"/>
      <x:c r="E32" s="5"/>
      <x:c r="F32" s="5"/>
      <x:c r="G32" s="5"/>
      <x:c r="H32" s="6"/>
      <x:c r="I32" s="1"/>
      <x:c r="J32" s="1"/>
      <x:c r="K32" s="1"/>
    </x:row>
    <x:row r="33">
      <x:c r="B33" s="1"/>
      <x:c r="C33" s="5"/>
      <x:c r="D33" s="5"/>
      <x:c r="E33" s="5"/>
      <x:c r="F33" s="5"/>
      <x:c r="G33" s="5"/>
      <x:c r="H33" s="6"/>
      <x:c r="I33" s="1"/>
      <x:c r="J33" s="1"/>
      <x:c r="K33" s="1"/>
    </x:row>
    <x:row r="34">
      <x:c r="B34" s="1"/>
      <x:c r="C34" s="5"/>
      <x:c r="D34" s="5"/>
      <x:c r="E34" s="5"/>
      <x:c r="F34" s="5"/>
      <x:c r="G34" s="5"/>
      <x:c r="H34" s="6"/>
      <x:c r="I34" s="1"/>
      <x:c r="J34" s="1"/>
      <x:c r="K34" s="1"/>
    </x:row>
    <x:row r="35">
      <x:c r="B35" s="1"/>
      <x:c r="C35" s="5"/>
      <x:c r="D35" s="5"/>
      <x:c r="E35" s="5"/>
      <x:c r="F35" s="5"/>
      <x:c r="G35" s="5"/>
      <x:c r="H35" s="6"/>
      <x:c r="I35" s="1"/>
      <x:c r="J35" s="1"/>
      <x:c r="K35" s="1"/>
    </x:row>
    <x:row r="36">
      <x:c r="B36" s="1"/>
      <x:c r="C36" s="5"/>
      <x:c r="D36" s="5"/>
      <x:c r="E36" s="5"/>
      <x:c r="F36" s="5"/>
      <x:c r="G36" s="5"/>
      <x:c r="H36" s="6"/>
      <x:c r="I36" s="1"/>
      <x:c r="J36" s="1"/>
      <x:c r="K36" s="1"/>
    </x:row>
    <x:row r="37">
      <x:c r="B37" s="1"/>
      <x:c r="C37" s="5"/>
      <x:c r="D37" s="5"/>
      <x:c r="E37" s="5"/>
      <x:c r="F37" s="5"/>
      <x:c r="G37" s="5"/>
      <x:c r="H37" s="6"/>
      <x:c r="I37" s="1"/>
      <x:c r="J37" s="1"/>
      <x:c r="K37" s="1"/>
    </x:row>
    <x:row r="38">
      <x:c r="B38" s="1"/>
      <x:c r="C38" s="5"/>
      <x:c r="D38" s="5"/>
      <x:c r="E38" s="5"/>
      <x:c r="F38" s="5"/>
      <x:c r="G38" s="5"/>
      <x:c r="H38" s="6"/>
      <x:c r="I38" s="1"/>
      <x:c r="J38" s="1"/>
      <x:c r="K38" s="1"/>
    </x:row>
    <x:row r="39">
      <x:c r="B39" s="1"/>
      <x:c r="C39" s="5"/>
      <x:c r="D39" s="5"/>
      <x:c r="E39" s="5"/>
      <x:c r="F39" s="5"/>
      <x:c r="G39" s="5"/>
      <x:c r="H39" s="6"/>
      <x:c r="I39" s="1"/>
      <x:c r="J39" s="1"/>
      <x:c r="K39" s="1"/>
    </x:row>
    <x:row r="40">
      <x:c r="B40" s="1"/>
      <x:c r="C40" s="5"/>
      <x:c r="D40" s="5"/>
      <x:c r="E40" s="5"/>
      <x:c r="F40" s="5"/>
      <x:c r="G40" s="5"/>
      <x:c r="H40" s="6"/>
      <x:c r="I40" s="1"/>
      <x:c r="J40" s="1"/>
      <x:c r="K40" s="1"/>
    </x:row>
    <x:row r="41">
      <x:c r="B41" s="1"/>
      <x:c r="C41" s="5"/>
      <x:c r="D41" s="5"/>
      <x:c r="E41" s="5"/>
      <x:c r="F41" s="5"/>
      <x:c r="G41" s="5"/>
      <x:c r="H41" s="6"/>
      <x:c r="I41" s="1"/>
      <x:c r="J41" s="1"/>
      <x:c r="K41" s="1"/>
    </x:row>
    <x:row r="42">
      <x:c r="B42" s="1"/>
      <x:c r="C42" s="5"/>
      <x:c r="D42" s="5"/>
      <x:c r="E42" s="5"/>
      <x:c r="F42" s="5"/>
      <x:c r="G42" s="5"/>
      <x:c r="H42" s="6"/>
      <x:c r="I42" s="1"/>
      <x:c r="J42" s="1"/>
      <x:c r="K42" s="1"/>
    </x:row>
    <x:row r="43">
      <x:c r="B43" s="1"/>
      <x:c r="C43" s="5"/>
      <x:c r="D43" s="5"/>
      <x:c r="E43" s="5"/>
      <x:c r="F43" s="5"/>
      <x:c r="G43" s="5"/>
      <x:c r="H43" s="6"/>
      <x:c r="I43" s="1"/>
      <x:c r="J43" s="1"/>
      <x:c r="K43" s="1"/>
    </x:row>
    <x:row r="44">
      <x:c r="B44" s="1"/>
      <x:c r="C44" s="5"/>
      <x:c r="D44" s="5"/>
      <x:c r="E44" s="5"/>
      <x:c r="F44" s="5"/>
      <x:c r="G44" s="5"/>
      <x:c r="H44" s="6"/>
      <x:c r="I44" s="1"/>
      <x:c r="J44" s="1"/>
      <x:c r="K44" s="1"/>
    </x:row>
    <x:row r="45">
      <x:c r="B45" s="1"/>
      <x:c r="C45" s="5"/>
      <x:c r="D45" s="5"/>
      <x:c r="E45" s="5"/>
      <x:c r="F45" s="5"/>
      <x:c r="G45" s="5"/>
      <x:c r="H45" s="6"/>
      <x:c r="I45" s="1"/>
      <x:c r="J45" s="1"/>
      <x:c r="K45" s="1"/>
    </x:row>
    <x:row r="46">
      <x:c r="B46" s="1"/>
      <x:c r="C46" s="5"/>
      <x:c r="D46" s="5"/>
      <x:c r="E46" s="5"/>
      <x:c r="F46" s="5"/>
      <x:c r="G46" s="5"/>
      <x:c r="H46" s="6"/>
      <x:c r="I46" s="1"/>
      <x:c r="J46" s="1"/>
      <x:c r="K46" s="1"/>
    </x:row>
    <x:row r="47">
      <x:c r="B47" s="1"/>
      <x:c r="C47" s="5"/>
      <x:c r="D47" s="5"/>
      <x:c r="E47" s="5"/>
      <x:c r="F47" s="5"/>
      <x:c r="G47" s="5"/>
      <x:c r="H47" s="6"/>
      <x:c r="I47" s="1"/>
      <x:c r="J47" s="1"/>
      <x:c r="K47" s="1"/>
    </x:row>
    <x:row r="48">
      <x:c r="B48" s="1"/>
      <x:c r="C48" s="5"/>
      <x:c r="D48" s="5"/>
      <x:c r="E48" s="5"/>
      <x:c r="F48" s="5"/>
      <x:c r="G48" s="5"/>
      <x:c r="H48" s="6"/>
      <x:c r="I48" s="1"/>
      <x:c r="J48" s="1"/>
      <x:c r="K48" s="1"/>
    </x:row>
    <x:row r="49">
      <x:c r="B49" s="1"/>
      <x:c r="C49" s="5"/>
      <x:c r="D49" s="5"/>
      <x:c r="E49" s="5"/>
      <x:c r="F49" s="5"/>
      <x:c r="G49" s="5"/>
      <x:c r="H49" s="6"/>
      <x:c r="I49" s="1"/>
      <x:c r="J49" s="1"/>
      <x:c r="K49" s="1"/>
    </x:row>
    <x:row r="50">
      <x:c r="B50" s="1"/>
      <x:c r="C50" s="5"/>
      <x:c r="D50" s="5"/>
      <x:c r="E50" s="5"/>
      <x:c r="F50" s="5"/>
      <x:c r="G50" s="5"/>
      <x:c r="H50" s="6"/>
      <x:c r="I50" s="1"/>
      <x:c r="J50" s="1"/>
      <x:c r="K50" s="1"/>
    </x:row>
    <x:row r="51">
      <x:c r="B51" s="1"/>
      <x:c r="C51" s="5"/>
      <x:c r="D51" s="5"/>
      <x:c r="E51" s="5"/>
      <x:c r="F51" s="5"/>
      <x:c r="G51" s="5"/>
      <x:c r="H51" s="6"/>
      <x:c r="I51" s="1"/>
      <x:c r="J51" s="1"/>
      <x:c r="K51" s="1"/>
    </x:row>
    <x:row r="52">
      <x:c r="B52" s="1"/>
      <x:c r="C52" s="5"/>
      <x:c r="D52" s="5"/>
      <x:c r="E52" s="5"/>
      <x:c r="F52" s="5"/>
      <x:c r="G52" s="5"/>
      <x:c r="H52" s="6"/>
      <x:c r="I52" s="1"/>
      <x:c r="J52" s="1"/>
      <x:c r="K52" s="1"/>
    </x:row>
    <x:row r="53">
      <x:c r="B53" s="1"/>
      <x:c r="C53" s="5"/>
      <x:c r="D53" s="5"/>
      <x:c r="E53" s="5"/>
      <x:c r="F53" s="5"/>
      <x:c r="G53" s="5"/>
      <x:c r="H53" s="6"/>
      <x:c r="I53" s="1"/>
      <x:c r="J53" s="1"/>
      <x:c r="K53" s="1"/>
    </x:row>
    <x:row r="54">
      <x:c r="B54" s="1"/>
      <x:c r="C54" s="5"/>
      <x:c r="D54" s="5"/>
      <x:c r="E54" s="5"/>
      <x:c r="F54" s="5"/>
      <x:c r="G54" s="5"/>
      <x:c r="H54" s="6"/>
      <x:c r="I54" s="1"/>
      <x:c r="J54" s="1"/>
      <x:c r="K54" s="1"/>
    </x:row>
    <x:row r="55">
      <x:c r="B55" s="1"/>
      <x:c r="C55" s="5"/>
      <x:c r="D55" s="5"/>
      <x:c r="E55" s="5"/>
      <x:c r="F55" s="5"/>
      <x:c r="G55" s="5"/>
      <x:c r="H55" s="6"/>
      <x:c r="I55" s="1"/>
      <x:c r="J55" s="1"/>
      <x:c r="K55" s="1"/>
    </x:row>
    <x:row r="56">
      <x:c r="B56" s="1"/>
      <x:c r="C56" s="5"/>
      <x:c r="D56" s="5"/>
      <x:c r="E56" s="5"/>
      <x:c r="F56" s="5"/>
      <x:c r="G56" s="5"/>
      <x:c r="H56" s="6"/>
      <x:c r="I56" s="1"/>
      <x:c r="J56" s="1"/>
      <x:c r="K56" s="1"/>
    </x:row>
    <x:row r="57">
      <x:c r="B57" s="1"/>
      <x:c r="C57" s="5"/>
      <x:c r="D57" s="5"/>
      <x:c r="E57" s="5"/>
      <x:c r="F57" s="5"/>
      <x:c r="G57" s="5"/>
      <x:c r="H57" s="6"/>
      <x:c r="I57" s="1"/>
      <x:c r="J57" s="1"/>
      <x:c r="K57" s="1"/>
    </x:row>
    <x:row r="58">
      <x:c r="B58" s="1"/>
      <x:c r="C58" s="5"/>
      <x:c r="D58" s="5"/>
      <x:c r="E58" s="5"/>
      <x:c r="F58" s="5"/>
      <x:c r="G58" s="5"/>
      <x:c r="H58" s="6"/>
      <x:c r="I58" s="1"/>
      <x:c r="J58" s="1"/>
      <x:c r="K58" s="1"/>
    </x:row>
    <x:row r="59">
      <x:c r="B59" s="1"/>
      <x:c r="C59" s="5"/>
      <x:c r="D59" s="5"/>
      <x:c r="E59" s="5"/>
      <x:c r="F59" s="5"/>
      <x:c r="G59" s="5"/>
      <x:c r="H59" s="6"/>
      <x:c r="I59" s="1"/>
      <x:c r="J59" s="1"/>
      <x:c r="K59" s="1"/>
    </x:row>
    <x:row r="60">
      <x:c r="B60" s="1"/>
      <x:c r="C60" s="5"/>
      <x:c r="D60" s="5"/>
      <x:c r="E60" s="5"/>
      <x:c r="F60" s="5"/>
      <x:c r="G60" s="5"/>
      <x:c r="H60" s="6"/>
      <x:c r="I60" s="1"/>
      <x:c r="J60" s="1"/>
      <x:c r="K60" s="1"/>
    </x:row>
    <x:row r="61">
      <x:c r="B61" s="1"/>
      <x:c r="C61" s="5"/>
      <x:c r="D61" s="5"/>
      <x:c r="E61" s="5"/>
      <x:c r="F61" s="5"/>
      <x:c r="G61" s="5"/>
      <x:c r="H61" s="6"/>
      <x:c r="I61" s="1"/>
      <x:c r="J61" s="1"/>
      <x:c r="K61" s="1"/>
    </x:row>
    <x:row r="62">
      <x:c r="B62" s="1"/>
      <x:c r="C62" s="5"/>
      <x:c r="D62" s="5"/>
      <x:c r="E62" s="5"/>
      <x:c r="F62" s="5"/>
      <x:c r="G62" s="5"/>
      <x:c r="H62" s="6"/>
      <x:c r="I62" s="1"/>
      <x:c r="J62" s="1"/>
      <x:c r="K62" s="1"/>
    </x:row>
    <x:row r="63">
      <x:c r="B63" s="1"/>
      <x:c r="C63" s="5"/>
      <x:c r="D63" s="5"/>
      <x:c r="E63" s="5"/>
      <x:c r="F63" s="5"/>
      <x:c r="G63" s="5"/>
      <x:c r="H63" s="6"/>
      <x:c r="I63" s="1"/>
      <x:c r="J63" s="1"/>
      <x:c r="K63" s="1"/>
    </x:row>
    <x:row r="64">
      <x:c r="B64" s="1"/>
      <x:c r="C64" s="5"/>
      <x:c r="D64" s="5"/>
      <x:c r="E64" s="5"/>
      <x:c r="F64" s="5"/>
      <x:c r="G64" s="5"/>
      <x:c r="H64" s="6"/>
      <x:c r="I64" s="1"/>
      <x:c r="J64" s="1"/>
      <x:c r="K64" s="1"/>
    </x:row>
    <x:row r="65">
      <x:c r="B65" s="1"/>
      <x:c r="C65" s="5"/>
      <x:c r="D65" s="5"/>
      <x:c r="E65" s="5"/>
      <x:c r="F65" s="5"/>
      <x:c r="G65" s="5"/>
      <x:c r="H65" s="6"/>
      <x:c r="I65" s="1"/>
      <x:c r="J65" s="1"/>
      <x:c r="K65" s="1"/>
    </x:row>
    <x:row r="66">
      <x:c r="B66" s="1"/>
      <x:c r="C66" s="5"/>
      <x:c r="D66" s="5"/>
      <x:c r="E66" s="5"/>
      <x:c r="F66" s="5"/>
      <x:c r="G66" s="5"/>
      <x:c r="H66" s="6"/>
      <x:c r="I66" s="1"/>
      <x:c r="J66" s="1"/>
      <x:c r="K66" s="1"/>
    </x:row>
    <x:row r="67">
      <x:c r="B67" s="1"/>
      <x:c r="C67" s="5"/>
      <x:c r="D67" s="5"/>
      <x:c r="E67" s="5"/>
      <x:c r="F67" s="5"/>
      <x:c r="G67" s="5"/>
      <x:c r="H67" s="6"/>
      <x:c r="I67" s="1"/>
      <x:c r="J67" s="1"/>
      <x:c r="K67" s="1"/>
    </x:row>
    <x:row r="68">
      <x:c r="B68" s="1"/>
      <x:c r="C68" s="5"/>
      <x:c r="D68" s="5"/>
      <x:c r="E68" s="5"/>
      <x:c r="F68" s="5"/>
      <x:c r="G68" s="5"/>
      <x:c r="H68" s="6"/>
      <x:c r="I68" s="1"/>
      <x:c r="J68" s="1"/>
      <x:c r="K68" s="1"/>
    </x:row>
    <x:row r="69">
      <x:c r="B69" s="1"/>
      <x:c r="C69" s="5"/>
      <x:c r="D69" s="5"/>
      <x:c r="E69" s="5"/>
      <x:c r="F69" s="5"/>
      <x:c r="G69" s="5"/>
      <x:c r="H69" s="6"/>
      <x:c r="I69" s="1"/>
      <x:c r="J69" s="1"/>
      <x:c r="K69" s="1"/>
    </x:row>
    <x:row r="70">
      <x:c r="B70" s="1"/>
      <x:c r="C70" s="5"/>
      <x:c r="D70" s="5"/>
      <x:c r="E70" s="5"/>
      <x:c r="F70" s="5"/>
      <x:c r="G70" s="5"/>
      <x:c r="H70" s="6"/>
      <x:c r="I70" s="1"/>
      <x:c r="J70" s="1"/>
      <x:c r="K70" s="1"/>
    </x:row>
    <x:row r="71">
      <x:c r="B71" s="1"/>
      <x:c r="C71" s="5"/>
      <x:c r="D71" s="5"/>
      <x:c r="E71" s="5"/>
      <x:c r="F71" s="5"/>
      <x:c r="G71" s="5"/>
      <x:c r="H71" s="6"/>
      <x:c r="I71" s="1"/>
      <x:c r="J71" s="1"/>
      <x:c r="K71" s="1"/>
    </x:row>
    <x:row r="72">
      <x:c r="B72" s="1"/>
      <x:c r="C72" s="5"/>
      <x:c r="D72" s="5"/>
      <x:c r="E72" s="5"/>
      <x:c r="F72" s="5"/>
      <x:c r="G72" s="5"/>
      <x:c r="H72" s="6"/>
      <x:c r="I72" s="1"/>
      <x:c r="J72" s="1"/>
      <x:c r="K72" s="1"/>
    </x:row>
    <x:row r="73">
      <x:c r="B73" s="1"/>
      <x:c r="C73" s="5"/>
      <x:c r="D73" s="5"/>
      <x:c r="E73" s="5"/>
      <x:c r="F73" s="5"/>
      <x:c r="G73" s="5"/>
      <x:c r="H73" s="6"/>
      <x:c r="I73" s="1"/>
      <x:c r="J73" s="1"/>
      <x:c r="K73" s="1"/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/>
      <x:c r="C76" s="5"/>
      <x:c r="D76" s="5"/>
      <x:c r="E76" s="5"/>
      <x:c r="F76" s="5"/>
      <x:c r="G76" s="5"/>
      <x:c r="H76" s="6"/>
      <x:c r="I76" s="1"/>
      <x:c r="J76" s="1"/>
      <x:c r="K76" s="1"/>
    </x:row>
    <x:row r="77">
      <x:c r="B77" s="1"/>
      <x:c r="C77" s="5"/>
      <x:c r="D77" s="5"/>
      <x:c r="E77" s="5"/>
      <x:c r="F77" s="5"/>
      <x:c r="G77" s="5"/>
      <x:c r="H77" s="6"/>
      <x:c r="I77" s="1"/>
      <x:c r="J77" s="1"/>
      <x:c r="K77" s="1"/>
    </x:row>
    <x:row r="78">
      <x:c r="B78" s="1"/>
      <x:c r="C78" s="5"/>
      <x:c r="D78" s="5"/>
      <x:c r="E78" s="5"/>
      <x:c r="F78" s="5"/>
      <x:c r="G78" s="5"/>
      <x:c r="H78" s="6"/>
      <x:c r="I78" s="1"/>
      <x:c r="J78" s="1"/>
      <x:c r="K78" s="1"/>
    </x:row>
    <x:row r="79">
      <x:c r="B79" s="1"/>
      <x:c r="C79" s="5"/>
      <x:c r="D79" s="5"/>
      <x:c r="E79" s="5"/>
      <x:c r="F79" s="5"/>
      <x:c r="G79" s="5"/>
      <x:c r="H79" s="6"/>
      <x:c r="I79" s="1"/>
      <x:c r="J79" s="1"/>
      <x:c r="K79" s="1"/>
    </x:row>
    <x:row r="80">
      <x:c r="B80" s="1"/>
      <x:c r="C80" s="5"/>
      <x:c r="D80" s="5"/>
      <x:c r="E80" s="5"/>
      <x:c r="F80" s="5"/>
      <x:c r="G80" s="5"/>
      <x:c r="H80" s="6"/>
      <x:c r="I80" s="1"/>
      <x:c r="J80" s="1"/>
      <x:c r="K80" s="1"/>
    </x:row>
    <x:row r="81">
      <x:c r="B81" s="1"/>
      <x:c r="C81" s="5"/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3" width="40" customWidth="1"/>
    <x:col min="4" max="8" width="22" customWidth="1"/>
    <x:col min="9" max="9" width="20" customWidth="1"/>
    <x:col min="10" max="10" width="16" customWidth="1"/>
    <x:col min="11" max="11" width="100" customWidth="1"/>
  </x:cols>
  <x:sheetData>
    <x:row r="2">
      <x:c r="B2" s="9" t="s">
        <x:v>0</x:v>
      </x:c>
      <x:c r="C2" s="9"/>
      <x:c r="D2" s="9"/>
      <x:c r="E2" s="9"/>
      <x:c r="F2" s="9"/>
      <x:c r="G2" s="9"/>
      <x:c r="H2" s="9"/>
      <x:c r="I2" s="1"/>
      <x:c r="J2" s="1"/>
      <x:c r="K2" s="1"/>
    </x:row>
    <x:row r="3">
      <x:c r="B3" s="1" t="s">
        <x:v>390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B6" s="8" t="s">
        <x:v>3</x:v>
      </x:c>
      <x:c r="C6" s="51" t="s">
        <x:v>4</x:v>
      </x:c>
      <x:c r="D6" s="51" t="s">
        <x:v>5</x:v>
      </x:c>
      <x:c r="E6" s="51" t="s">
        <x:v>6</x:v>
      </x:c>
      <x:c r="F6" s="51" t="s">
        <x:v>7</x:v>
      </x:c>
      <x:c r="G6" s="51" t="s">
        <x:v>8</x:v>
      </x:c>
      <x:c r="H6" s="51" t="s">
        <x:v>9</x:v>
      </x:c>
      <x:c r="I6" s="1"/>
      <x:c r="J6" s="1"/>
      <x:c r="K6" s="1"/>
    </x:row>
    <x:row r="7">
      <x:c r="B7" s="8" t="s">
        <x:v>10</x:v>
      </x:c>
      <x:c r="C7" s="17">
        <x:v>45900</x:v>
      </x:c>
      <x:c r="D7" s="17">
        <x:v>45991</x:v>
      </x:c>
      <x:c r="E7" s="17">
        <x:v>45991</x:v>
      </x:c>
      <x:c r="F7" s="17">
        <x:v>46081</x:v>
      </x:c>
      <x:c r="G7" s="17">
        <x:v>46173</x:v>
      </x:c>
      <x:c r="H7" s="17">
        <x:v>46265</x:v>
      </x:c>
      <x:c r="I7" s="1"/>
      <x:c r="J7" s="1"/>
      <x:c r="K7" s="1"/>
    </x:row>
    <x:row r="8">
      <x:c r="B8" s="8" t="s">
        <x:v>11</x:v>
      </x:c>
      <x:c r="C8" s="8">
        <x:v>92</x:v>
      </x:c>
      <x:c r="D8" s="8">
        <x:v>91</x:v>
      </x:c>
      <x:c r="E8" s="8">
        <x:v>365</x:v>
      </x:c>
      <x:c r="F8" s="8">
        <x:v>90</x:v>
      </x:c>
      <x:c r="G8" s="8">
        <x:v>92</x:v>
      </x:c>
      <x:c r="H8" s="8">
        <x:v>92</x:v>
      </x:c>
      <x:c r="I8" s="1"/>
      <x:c r="J8" s="1"/>
      <x:c r="K8" s="1"/>
    </x:row>
    <x:row r="9">
      <x:c r="B9" s="1"/>
      <x:c r="C9" s="1"/>
      <x:c r="D9" s="1"/>
      <x:c r="E9" s="1"/>
      <x:c r="F9" s="1"/>
      <x:c r="G9" s="1"/>
      <x:c r="H9" s="43"/>
      <x:c r="I9" s="1"/>
      <x:c r="J9" s="1"/>
      <x:c r="K9" s="1"/>
    </x:row>
    <x:row r="10">
      <x:c r="B10" s="1" t="s">
        <x:v>391</x:v>
      </x:c>
      <x:c r="C10" s="53" t="s">
        <x:v>392</x:v>
      </x:c>
      <x:c r="D10" s="53" t="s">
        <x:v>393</x:v>
      </x:c>
      <x:c r="E10" s="53" t="s">
        <x:v>394</x:v>
      </x:c>
      <x:c r="F10" s="53" t="s">
        <x:v>395</x:v>
      </x:c>
      <x:c r="G10" s="53" t="s">
        <x:v>396</x:v>
      </x:c>
      <x:c r="H10" s="54" t="s">
        <x:v>397</x:v>
      </x:c>
      <x:c r="I10" s="55" t="str">
        <x:v>report_date</x:v>
      </x:c>
      <x:c r="J10" s="1"/>
      <x:c r="K10" s="1"/>
    </x:row>
    <x:row r="11">
      <x:c r="B11" s="40">
        <x:v>45716</x:v>
      </x:c>
      <x:c r="C11" s="4">
        <x:v>0.64</x:v>
      </x:c>
      <x:c r="D11" s="4">
        <x:v>0.6</x:v>
      </x:c>
      <x:c r="E11" s="4">
        <x:v>0.65</x:v>
      </x:c>
      <x:c r="F11" s="4">
        <x:v>0.6</x:v>
      </x:c>
      <x:c r="G11" s="4">
        <x:v>1614.11</x:v>
      </x:c>
      <x:c r="H11" s="34">
        <x:v>1605.5</x:v>
      </x:c>
      <x:c r="I11" s="7">
        <x:v>45741</x:v>
      </x:c>
      <x:c r="J11" s="1"/>
      <x:c r="K11" s="1"/>
    </x:row>
    <x:row r="12">
      <x:c r="B12" s="40">
        <x:v>45808</x:v>
      </x:c>
      <x:c r="C12" s="4">
        <x:v>0.65</x:v>
      </x:c>
      <x:c r="D12" s="4">
        <x:v>0.69</x:v>
      </x:c>
      <x:c r="E12" s="4">
        <x:v>0.66</x:v>
      </x:c>
      <x:c r="F12" s="4">
        <x:v>0.65</x:v>
      </x:c>
      <x:c r="G12" s="4">
        <x:v>1661.41</x:v>
      </x:c>
      <x:c r="H12" s="34">
        <x:v>1659.5</x:v>
      </x:c>
      <x:c r="I12" s="7">
        <x:v>45834</x:v>
      </x:c>
      <x:c r="J12" s="1"/>
      <x:c r="K12" s="1"/>
    </x:row>
    <x:row r="13">
      <x:c r="B13" s="40">
        <x:v>45900</x:v>
      </x:c>
      <x:c r="C13" s="4">
        <x:v>0.82</x:v>
      </x:c>
      <x:c r="D13" s="4">
        <x:v>0.85</x:v>
      </x:c>
      <x:c r="E13" s="4">
        <x:v>0.82</x:v>
      </x:c>
      <x:c r="F13" s="4">
        <x:v>0.84</x:v>
      </x:c>
      <x:c r="G13" s="4">
        <x:v>1711.98</x:v>
      </x:c>
      <x:c r="H13" s="34">
        <x:v>1724.9</x:v>
      </x:c>
      <x:c r="I13" s="7">
        <x:v>45937</x:v>
      </x:c>
      <x:c r="J13" s="1"/>
      <x:c r="K13" s="1"/>
    </x:row>
    <x:row r="14">
      <x:c r="B14" s="40">
        <x:v>45991</x:v>
      </x:c>
      <x:c r="C14" s="4">
        <x:v>0.88</x:v>
      </x:c>
      <x:c r="D14" s="4">
        <x:v>0.86</x:v>
      </x:c>
      <x:c r="E14" s="4">
        <x:v>0.88</x:v>
      </x:c>
      <x:c r="F14" s="4">
        <x:v>0.84</x:v>
      </x:c>
      <x:c r="G14" s="4">
        <x:v>1847.7</x:v>
      </x:c>
      <x:c r="H14" s="34">
        <x:v>1850.4</x:v>
      </x:c>
      <x:c r="I14" s="7">
        <x:v>46044</x:v>
      </x:c>
      <x:c r="J14" s="1"/>
      <x:c r="K14" s="1"/>
    </x:row>
    <x:row r="15">
      <x:c r="B15" s="40">
        <x:v>46081</x:v>
      </x:c>
      <x:c r="C15" s="4">
        <x:v>0.6</x:v>
      </x:c>
      <x:c r="D15" s="4">
        <x:v>0.66</x:v>
      </x:c>
      <x:c r="E15" s="4">
        <x:v>0.6</x:v>
      </x:c>
      <x:c r="F15" s="4">
        <x:v>3.77</x:v>
      </x:c>
      <x:c r="G15" s="4">
        <x:v>1788.65</x:v>
      </x:c>
      <x:c r="H15" s="34">
        <x:v>1873.9</x:v>
      </x:c>
      <x:c r="I15" s="7">
        <x:v>46112</x:v>
      </x:c>
      <x:c r="J15" s="1"/>
      <x:c r="K15" s="1"/>
    </x:row>
    <x:row r="16">
      <x:c r="B16" s="40">
        <x:v>46173</x:v>
      </x:c>
      <x:c r="C16" s="4">
        <x:v>0.7</x:v>
      </x:c>
      <x:c r="D16" s="4">
        <x:v>0.8</x:v>
      </x:c>
      <x:c r="E16" s="4">
        <x:v>0.71</x:v>
      </x:c>
      <x:c r="F16" s="4">
        <x:v>0.56</x:v>
      </x:c>
      <x:c r="G16" s="4">
        <x:v>1913.16</x:v>
      </x:c>
      <x:c r="H16" s="34">
        <x:v>1936.6</x:v>
      </x:c>
      <x:c r="I16" s="7">
        <x:v>46198</x:v>
      </x:c>
      <x:c r="J16" s="1"/>
      <x:c r="K16" s="1"/>
    </x:row>
    <x:row r="17">
      <x:c r="B17" s="1"/>
      <x:c r="C17" s="5"/>
      <x:c r="D17" s="5"/>
      <x:c r="E17" s="5"/>
      <x:c r="F17" s="5"/>
      <x:c r="G17" s="5"/>
      <x:c r="H17" s="6"/>
      <x:c r="I17" s="1"/>
      <x:c r="J17" s="1"/>
      <x:c r="K17" s="1"/>
    </x:row>
    <x:row r="18">
      <x:c r="B18" s="1"/>
      <x:c r="C18" s="5"/>
      <x:c r="D18" s="5"/>
      <x:c r="E18" s="5"/>
      <x:c r="F18" s="5"/>
      <x:c r="G18" s="5"/>
      <x:c r="H18" s="6"/>
      <x:c r="I18" s="1"/>
      <x:c r="J18" s="1"/>
      <x:c r="K18" s="1"/>
    </x:row>
    <x:row r="19">
      <x:c r="B19" s="1" t="s">
        <x:v>398</x:v>
      </x:c>
      <x:c r="C19" s="5"/>
      <x:c r="D19" s="5"/>
      <x:c r="E19" s="5"/>
      <x:c r="F19" s="5"/>
      <x:c r="G19" s="5"/>
      <x:c r="H19" s="6"/>
      <x:c r="I19" s="1"/>
      <x:c r="J19" s="1"/>
      <x:c r="K19" s="1"/>
    </x:row>
    <x:row r="20">
      <x:c r="B20" s="1" t="s">
        <x:v>399</x:v>
      </x:c>
      <x:c r="C20" s="39" t="s">
        <x:v>400</x:v>
      </x:c>
      <x:c r="D20" s="5"/>
      <x:c r="E20" s="5"/>
      <x:c r="F20" s="5"/>
      <x:c r="G20" s="5"/>
      <x:c r="H20" s="6"/>
      <x:c r="I20" s="1"/>
      <x:c r="J20" s="1"/>
      <x:c r="K20" s="1"/>
    </x:row>
    <x:row r="21">
      <x:c r="B21" s="1" t="s">
        <x:v>401</x:v>
      </x:c>
      <x:c r="C21" s="39" t="s">
        <x:v>0</x:v>
      </x:c>
      <x:c r="D21" s="5"/>
      <x:c r="E21" s="5"/>
      <x:c r="F21" s="5"/>
      <x:c r="G21" s="5"/>
      <x:c r="H21" s="6"/>
      <x:c r="I21" s="1"/>
      <x:c r="J21" s="1"/>
      <x:c r="K21" s="1"/>
    </x:row>
    <x:row r="22">
      <x:c r="B22" s="1" t="s">
        <x:v>402</x:v>
      </x:c>
      <x:c r="C22" s="39" t="s">
        <x:v>403</x:v>
      </x:c>
      <x:c r="D22" s="5"/>
      <x:c r="E22" s="5"/>
      <x:c r="F22" s="5"/>
      <x:c r="G22" s="5"/>
      <x:c r="H22" s="6"/>
      <x:c r="I22" s="1"/>
      <x:c r="J22" s="1"/>
      <x:c r="K22" s="1"/>
    </x:row>
    <x:row r="23">
      <x:c r="B23" s="1" t="s">
        <x:v>404</x:v>
      </x:c>
      <x:c r="C23" s="4">
        <x:v>181176</x:v>
      </x:c>
      <x:c r="D23" s="5"/>
      <x:c r="E23" s="5"/>
      <x:c r="F23" s="5"/>
      <x:c r="G23" s="5"/>
      <x:c r="H23" s="6"/>
      <x:c r="I23" s="1"/>
      <x:c r="J23" s="1"/>
      <x:c r="K23" s="1"/>
    </x:row>
    <x:row r="24">
      <x:c r="B24" s="1" t="s">
        <x:v>405</x:v>
      </x:c>
      <x:c r="C24" s="4">
        <x:v>16</x:v>
      </x:c>
      <x:c r="D24" s="5"/>
      <x:c r="E24" s="5"/>
      <x:c r="F24" s="5"/>
      <x:c r="G24" s="5"/>
      <x:c r="H24" s="6"/>
      <x:c r="I24" s="1"/>
      <x:c r="J24" s="1"/>
      <x:c r="K24" s="1"/>
    </x:row>
    <x:row r="25">
      <x:c r="B25" s="1" t="s">
        <x:v>406</x:v>
      </x:c>
      <x:c r="C25" s="39" t="s">
        <x:v>407</x:v>
      </x:c>
      <x:c r="D25" s="5"/>
      <x:c r="E25" s="5"/>
      <x:c r="F25" s="5"/>
      <x:c r="G25" s="5"/>
      <x:c r="H25" s="6"/>
      <x:c r="I25" s="1"/>
      <x:c r="J25" s="1"/>
      <x:c r="K25" s="1"/>
    </x:row>
    <x:row r="26">
      <x:c r="B26" s="1" t="s">
        <x:v>408</x:v>
      </x:c>
      <x:c r="C26" s="39" t="s">
        <x:v>409</x:v>
      </x:c>
      <x:c r="D26" s="5"/>
      <x:c r="E26" s="5"/>
      <x:c r="F26" s="5"/>
      <x:c r="G26" s="5"/>
      <x:c r="H26" s="6"/>
      <x:c r="I26" s="1"/>
      <x:c r="J26" s="1"/>
      <x:c r="K26" s="1"/>
    </x:row>
    <x:row r="27">
      <x:c r="B27" s="1" t="s">
        <x:v>391</x:v>
      </x:c>
      <x:c r="C27" s="39" t="s">
        <x:v>410</x:v>
      </x:c>
      <x:c r="D27" s="5"/>
      <x:c r="E27" s="5"/>
      <x:c r="F27" s="5"/>
      <x:c r="G27" s="5"/>
      <x:c r="H27" s="6"/>
      <x:c r="I27" s="1"/>
      <x:c r="J27" s="1"/>
      <x:c r="K27" s="1"/>
    </x:row>
    <x:row r="28">
      <x:c r="B28" s="1" t="s">
        <x:v>411</x:v>
      </x:c>
      <x:c r="C28" s="39" t="s">
        <x:v>412</x:v>
      </x:c>
      <x:c r="D28" s="5"/>
      <x:c r="E28" s="5"/>
      <x:c r="F28" s="5"/>
      <x:c r="G28" s="5"/>
      <x:c r="H28" s="6"/>
      <x:c r="I28" s="1"/>
      <x:c r="J28" s="1"/>
      <x:c r="K28" s="1"/>
    </x:row>
    <x:row r="29">
      <x:c r="B29" s="1" t="s">
        <x:v>413</x:v>
      </x:c>
      <x:c r="C29" s="4">
        <x:v>0.76</x:v>
      </x:c>
      <x:c r="D29" s="5"/>
      <x:c r="E29" s="5"/>
      <x:c r="F29" s="5"/>
      <x:c r="G29" s="5"/>
      <x:c r="H29" s="6"/>
      <x:c r="I29" s="1"/>
      <x:c r="J29" s="1"/>
      <x:c r="K29" s="1"/>
    </x:row>
    <x:row r="30">
      <x:c r="B30" s="1" t="s">
        <x:v>414</x:v>
      </x:c>
      <x:c r="C30" s="4">
        <x:v>0.76</x:v>
      </x:c>
      <x:c r="D30" s="5"/>
      <x:c r="E30" s="5"/>
      <x:c r="F30" s="5"/>
      <x:c r="G30" s="5"/>
      <x:c r="H30" s="6"/>
      <x:c r="I30" s="1"/>
      <x:c r="J30" s="1"/>
      <x:c r="K30" s="1"/>
    </x:row>
    <x:row r="31">
      <x:c r="B31" s="1" t="s">
        <x:v>415</x:v>
      </x:c>
      <x:c r="C31" s="4">
        <x:v>0.8</x:v>
      </x:c>
      <x:c r="D31" s="5"/>
      <x:c r="E31" s="5"/>
      <x:c r="F31" s="5"/>
      <x:c r="G31" s="5"/>
      <x:c r="H31" s="6"/>
      <x:c r="I31" s="1"/>
      <x:c r="J31" s="1"/>
      <x:c r="K31" s="1"/>
    </x:row>
    <x:row r="32">
      <x:c r="B32" s="1" t="s">
        <x:v>416</x:v>
      </x:c>
      <x:c r="C32" s="4">
        <x:v>0.73</x:v>
      </x:c>
      <x:c r="D32" s="5"/>
      <x:c r="E32" s="5"/>
      <x:c r="F32" s="5"/>
      <x:c r="G32" s="5"/>
      <x:c r="H32" s="6"/>
      <x:c r="I32" s="1"/>
      <x:c r="J32" s="1"/>
      <x:c r="K32" s="1"/>
    </x:row>
    <x:row r="33">
      <x:c r="B33" s="1" t="s">
        <x:v>417</x:v>
      </x:c>
      <x:c r="C33" s="4">
        <x:v>0.02</x:v>
      </x:c>
      <x:c r="D33" s="5"/>
      <x:c r="E33" s="5"/>
      <x:c r="F33" s="5"/>
      <x:c r="G33" s="5"/>
      <x:c r="H33" s="6"/>
      <x:c r="I33" s="1"/>
      <x:c r="J33" s="1"/>
      <x:c r="K33" s="1"/>
    </x:row>
    <x:row r="34">
      <x:c r="B34" s="1" t="s">
        <x:v>418</x:v>
      </x:c>
      <x:c r="C34" s="4">
        <x:v>11</x:v>
      </x:c>
      <x:c r="D34" s="5"/>
      <x:c r="E34" s="5"/>
      <x:c r="F34" s="5"/>
      <x:c r="G34" s="5"/>
      <x:c r="H34" s="6"/>
      <x:c r="I34" s="1"/>
      <x:c r="J34" s="1"/>
      <x:c r="K34" s="1"/>
    </x:row>
    <x:row r="35">
      <x:c r="B35" s="1" t="s">
        <x:v>419</x:v>
      </x:c>
      <x:c r="C35" s="39"/>
      <x:c r="D35" s="5"/>
      <x:c r="E35" s="5"/>
      <x:c r="F35" s="5"/>
      <x:c r="G35" s="5"/>
      <x:c r="H35" s="6"/>
      <x:c r="I35" s="1"/>
      <x:c r="J35" s="1"/>
      <x:c r="K35" s="1"/>
    </x:row>
    <x:row r="36">
      <x:c r="B36" s="1" t="s">
        <x:v>420</x:v>
      </x:c>
      <x:c r="C36" s="39"/>
      <x:c r="D36" s="5"/>
      <x:c r="E36" s="5"/>
      <x:c r="F36" s="5"/>
      <x:c r="G36" s="5"/>
      <x:c r="H36" s="6"/>
      <x:c r="I36" s="1"/>
      <x:c r="J36" s="1"/>
      <x:c r="K36" s="1"/>
    </x:row>
    <x:row r="37">
      <x:c r="B37" s="1" t="s">
        <x:v>421</x:v>
      </x:c>
      <x:c r="C37" s="39"/>
      <x:c r="D37" s="5"/>
      <x:c r="E37" s="5"/>
      <x:c r="F37" s="5"/>
      <x:c r="G37" s="5"/>
      <x:c r="H37" s="6"/>
      <x:c r="I37" s="1"/>
      <x:c r="J37" s="1"/>
      <x:c r="K37" s="1"/>
    </x:row>
    <x:row r="38">
      <x:c r="B38" s="1" t="s">
        <x:v>422</x:v>
      </x:c>
      <x:c r="C38" s="4">
        <x:v>0.76</x:v>
      </x:c>
      <x:c r="D38" s="5"/>
      <x:c r="E38" s="5"/>
      <x:c r="F38" s="5"/>
      <x:c r="G38" s="5"/>
      <x:c r="H38" s="6"/>
      <x:c r="I38" s="1"/>
      <x:c r="J38" s="1"/>
      <x:c r="K38" s="1"/>
    </x:row>
    <x:row r="39">
      <x:c r="B39" s="1" t="s">
        <x:v>423</x:v>
      </x:c>
      <x:c r="C39" s="4">
        <x:v>0.76</x:v>
      </x:c>
      <x:c r="D39" s="5"/>
      <x:c r="E39" s="5"/>
      <x:c r="F39" s="5"/>
      <x:c r="G39" s="5"/>
      <x:c r="H39" s="6"/>
      <x:c r="I39" s="1"/>
      <x:c r="J39" s="1"/>
      <x:c r="K39" s="1"/>
    </x:row>
    <x:row r="40">
      <x:c r="B40" s="1" t="s">
        <x:v>424</x:v>
      </x:c>
      <x:c r="C40" s="4">
        <x:v>0.77</x:v>
      </x:c>
      <x:c r="D40" s="5"/>
      <x:c r="E40" s="5"/>
      <x:c r="F40" s="5"/>
      <x:c r="G40" s="5"/>
      <x:c r="H40" s="6"/>
      <x:c r="I40" s="1"/>
      <x:c r="J40" s="1"/>
      <x:c r="K40" s="1"/>
    </x:row>
    <x:row r="41">
      <x:c r="B41" s="1" t="s">
        <x:v>425</x:v>
      </x:c>
      <x:c r="C41" s="4">
        <x:v>0.76</x:v>
      </x:c>
      <x:c r="D41" s="5"/>
      <x:c r="E41" s="5"/>
      <x:c r="F41" s="5"/>
      <x:c r="G41" s="5"/>
      <x:c r="H41" s="6"/>
      <x:c r="I41" s="1"/>
      <x:c r="J41" s="1"/>
      <x:c r="K41" s="1"/>
    </x:row>
    <x:row r="42">
      <x:c r="B42" s="1" t="s">
        <x:v>426</x:v>
      </x:c>
      <x:c r="C42" s="4">
        <x:v>0</x:v>
      </x:c>
      <x:c r="D42" s="5"/>
      <x:c r="E42" s="5"/>
      <x:c r="F42" s="5"/>
      <x:c r="G42" s="5"/>
      <x:c r="H42" s="6"/>
      <x:c r="I42" s="1"/>
      <x:c r="J42" s="1"/>
      <x:c r="K42" s="1"/>
    </x:row>
    <x:row r="43">
      <x:c r="B43" s="1" t="s">
        <x:v>427</x:v>
      </x:c>
      <x:c r="C43" s="4">
        <x:v>3</x:v>
      </x:c>
      <x:c r="D43" s="5"/>
      <x:c r="E43" s="5"/>
      <x:c r="F43" s="5"/>
      <x:c r="G43" s="5"/>
      <x:c r="H43" s="6"/>
      <x:c r="I43" s="1"/>
      <x:c r="J43" s="1"/>
      <x:c r="K43" s="1"/>
    </x:row>
    <x:row r="44">
      <x:c r="B44" s="1" t="s">
        <x:v>428</x:v>
      </x:c>
      <x:c r="C44" s="39"/>
      <x:c r="D44" s="5"/>
      <x:c r="E44" s="5"/>
      <x:c r="F44" s="5"/>
      <x:c r="G44" s="5"/>
      <x:c r="H44" s="6"/>
      <x:c r="I44" s="1"/>
      <x:c r="J44" s="1"/>
      <x:c r="K44" s="1"/>
    </x:row>
    <x:row r="45">
      <x:c r="B45" s="1" t="s">
        <x:v>429</x:v>
      </x:c>
      <x:c r="C45" s="39"/>
      <x:c r="D45" s="5"/>
      <x:c r="E45" s="5"/>
      <x:c r="F45" s="5"/>
      <x:c r="G45" s="5"/>
      <x:c r="H45" s="6"/>
      <x:c r="I45" s="1"/>
      <x:c r="J45" s="1"/>
      <x:c r="K45" s="1"/>
    </x:row>
    <x:row r="46">
      <x:c r="B46" s="1" t="s">
        <x:v>430</x:v>
      </x:c>
      <x:c r="C46" s="4">
        <x:v>1978.62</x:v>
      </x:c>
      <x:c r="D46" s="5"/>
      <x:c r="E46" s="5"/>
      <x:c r="F46" s="5"/>
      <x:c r="G46" s="5"/>
      <x:c r="H46" s="6"/>
      <x:c r="I46" s="1"/>
      <x:c r="J46" s="1"/>
      <x:c r="K46" s="1"/>
    </x:row>
    <x:row r="47">
      <x:c r="B47" s="1" t="s">
        <x:v>431</x:v>
      </x:c>
      <x:c r="C47" s="4">
        <x:v>1978.05</x:v>
      </x:c>
      <x:c r="D47" s="5"/>
      <x:c r="E47" s="5"/>
      <x:c r="F47" s="5"/>
      <x:c r="G47" s="5"/>
      <x:c r="H47" s="6"/>
      <x:c r="I47" s="1"/>
      <x:c r="J47" s="1"/>
      <x:c r="K47" s="1"/>
    </x:row>
    <x:row r="48">
      <x:c r="B48" s="1" t="s">
        <x:v>432</x:v>
      </x:c>
      <x:c r="C48" s="4">
        <x:v>1995</x:v>
      </x:c>
      <x:c r="D48" s="5"/>
      <x:c r="E48" s="5"/>
      <x:c r="F48" s="5"/>
      <x:c r="G48" s="5"/>
      <x:c r="H48" s="6"/>
      <x:c r="I48" s="1"/>
      <x:c r="J48" s="1"/>
      <x:c r="K48" s="1"/>
    </x:row>
    <x:row r="49">
      <x:c r="B49" s="1" t="s">
        <x:v>433</x:v>
      </x:c>
      <x:c r="C49" s="4">
        <x:v>1960.28</x:v>
      </x:c>
      <x:c r="D49" s="5"/>
      <x:c r="E49" s="5"/>
      <x:c r="F49" s="5"/>
      <x:c r="G49" s="5"/>
      <x:c r="H49" s="6"/>
      <x:c r="I49" s="1"/>
      <x:c r="J49" s="1"/>
      <x:c r="K49" s="1"/>
    </x:row>
    <x:row r="50">
      <x:c r="B50" s="1" t="s">
        <x:v>434</x:v>
      </x:c>
      <x:c r="C50" s="4">
        <x:v>8.98</x:v>
      </x:c>
      <x:c r="D50" s="5"/>
      <x:c r="E50" s="5"/>
      <x:c r="F50" s="5"/>
      <x:c r="G50" s="5"/>
      <x:c r="H50" s="6"/>
      <x:c r="I50" s="1"/>
      <x:c r="J50" s="1"/>
      <x:c r="K50" s="1"/>
    </x:row>
    <x:row r="51">
      <x:c r="B51" s="1" t="s">
        <x:v>435</x:v>
      </x:c>
      <x:c r="C51" s="4">
        <x:v>9</x:v>
      </x:c>
      <x:c r="D51" s="5"/>
      <x:c r="E51" s="5"/>
      <x:c r="F51" s="5"/>
      <x:c r="G51" s="5"/>
      <x:c r="H51" s="6"/>
      <x:c r="I51" s="1"/>
      <x:c r="J51" s="1"/>
      <x:c r="K51" s="1"/>
    </x:row>
    <x:row r="52">
      <x:c r="B52" s="1" t="s">
        <x:v>436</x:v>
      </x:c>
      <x:c r="C52" s="39"/>
      <x:c r="D52" s="5"/>
      <x:c r="E52" s="5"/>
      <x:c r="F52" s="5"/>
      <x:c r="G52" s="5"/>
      <x:c r="H52" s="6"/>
      <x:c r="I52" s="1"/>
      <x:c r="J52" s="1"/>
      <x:c r="K52" s="1"/>
    </x:row>
    <x:row r="53">
      <x:c r="B53" s="1" t="s">
        <x:v>437</x:v>
      </x:c>
      <x:c r="C53" s="39"/>
      <x:c r="D53" s="5"/>
      <x:c r="E53" s="5"/>
      <x:c r="F53" s="5"/>
      <x:c r="G53" s="5"/>
      <x:c r="H53" s="6"/>
      <x:c r="I53" s="1"/>
      <x:c r="J53" s="1"/>
      <x:c r="K53" s="1"/>
    </x:row>
    <x:row r="54">
      <x:c r="B54" s="1" t="s">
        <x:v>438</x:v>
      </x:c>
      <x:c r="C54" s="4">
        <x:v>387.7</x:v>
      </x:c>
      <x:c r="D54" s="5"/>
      <x:c r="E54" s="5"/>
      <x:c r="F54" s="5"/>
      <x:c r="G54" s="5"/>
      <x:c r="H54" s="6"/>
      <x:c r="I54" s="1"/>
      <x:c r="J54" s="1"/>
      <x:c r="K54" s="1"/>
    </x:row>
    <x:row r="55">
      <x:c r="B55" s="1" t="s">
        <x:v>439</x:v>
      </x:c>
      <x:c r="C55" s="4">
        <x:v>323.64</x:v>
      </x:c>
      <x:c r="D55" s="5"/>
      <x:c r="E55" s="5"/>
      <x:c r="F55" s="5"/>
      <x:c r="G55" s="5"/>
      <x:c r="H55" s="6"/>
      <x:c r="I55" s="1"/>
      <x:c r="J55" s="1"/>
      <x:c r="K55" s="1"/>
    </x:row>
    <x:row r="56">
      <x:c r="B56" s="1" t="s">
        <x:v>440</x:v>
      </x:c>
      <x:c r="C56" s="4">
        <x:v>203.57</x:v>
      </x:c>
      <x:c r="D56" s="5"/>
      <x:c r="E56" s="5"/>
      <x:c r="F56" s="5"/>
      <x:c r="G56" s="5"/>
      <x:c r="H56" s="6"/>
      <x:c r="I56" s="1"/>
      <x:c r="J56" s="1"/>
      <x:c r="K56" s="1"/>
    </x:row>
    <x:row r="57">
      <x:c r="B57" s="1" t="s">
        <x:v>441</x:v>
      </x:c>
      <x:c r="C57" s="4">
        <x:v>206</x:v>
      </x:c>
      <x:c r="D57" s="5"/>
      <x:c r="E57" s="5"/>
      <x:c r="F57" s="5"/>
      <x:c r="G57" s="5"/>
      <x:c r="H57" s="6"/>
      <x:c r="I57" s="1"/>
      <x:c r="J57" s="1"/>
      <x:c r="K57" s="1"/>
    </x:row>
    <x:row r="58">
      <x:c r="B58" s="1" t="s">
        <x:v>442</x:v>
      </x:c>
      <x:c r="C58" s="4">
        <x:v>38.15</x:v>
      </x:c>
      <x:c r="D58" s="5"/>
      <x:c r="E58" s="5"/>
      <x:c r="F58" s="5"/>
      <x:c r="G58" s="5"/>
      <x:c r="H58" s="6"/>
      <x:c r="I58" s="1"/>
      <x:c r="J58" s="1"/>
      <x:c r="K58" s="1"/>
    </x:row>
    <x:row r="59">
      <x:c r="B59" s="1" t="s">
        <x:v>443</x:v>
      </x:c>
      <x:c r="C59" s="4">
        <x:v>23.5</x:v>
      </x:c>
      <x:c r="D59" s="5"/>
      <x:c r="E59" s="5"/>
      <x:c r="F59" s="5"/>
      <x:c r="G59" s="5"/>
      <x:c r="H59" s="6"/>
      <x:c r="I59" s="1"/>
      <x:c r="J59" s="1"/>
      <x:c r="K59" s="1"/>
    </x:row>
    <x:row r="60">
      <x:c r="B60" s="1" t="s">
        <x:v>444</x:v>
      </x:c>
      <x:c r="C60" s="4">
        <x:v>-70.35</x:v>
      </x:c>
      <x:c r="D60" s="5"/>
      <x:c r="E60" s="5"/>
      <x:c r="F60" s="5"/>
      <x:c r="G60" s="5"/>
      <x:c r="H60" s="6"/>
      <x:c r="I60" s="1"/>
      <x:c r="J60" s="1"/>
      <x:c r="K60" s="1"/>
    </x:row>
    <x:row r="61">
      <x:c r="B61" s="1" t="s">
        <x:v>445</x:v>
      </x:c>
      <x:c r="C61" s="4">
        <x:v>87</x:v>
      </x:c>
      <x:c r="D61" s="5"/>
      <x:c r="E61" s="5"/>
      <x:c r="F61" s="5"/>
      <x:c r="G61" s="5"/>
      <x:c r="H61" s="6"/>
      <x:c r="I61" s="1"/>
      <x:c r="J61" s="1"/>
      <x:c r="K61" s="1"/>
    </x:row>
    <x:row r="62">
      <x:c r="B62" s="1" t="s">
        <x:v>446</x:v>
      </x:c>
      <x:c r="C62" s="4">
        <x:v>167</x:v>
      </x:c>
      <x:c r="D62" s="5"/>
      <x:c r="E62" s="5"/>
      <x:c r="F62" s="5"/>
      <x:c r="G62" s="5"/>
      <x:c r="H62" s="6"/>
      <x:c r="I62" s="1"/>
      <x:c r="J62" s="1"/>
      <x:c r="K62" s="1"/>
    </x:row>
    <x:row r="63">
      <x:c r="B63" s="1" t="s">
        <x:v>447</x:v>
      </x:c>
      <x:c r="C63" s="4">
        <x:v>64.33</x:v>
      </x:c>
      <x:c r="D63" s="5"/>
      <x:c r="E63" s="5"/>
      <x:c r="F63" s="5"/>
      <x:c r="G63" s="5"/>
      <x:c r="H63" s="6"/>
      <x:c r="I63" s="1"/>
      <x:c r="J63" s="1"/>
      <x:c r="K63" s="1"/>
    </x:row>
    <x:row r="64">
      <x:c r="B64" s="1" t="s">
        <x:v>448</x:v>
      </x:c>
      <x:c r="C64" s="4">
        <x:v>60.08</x:v>
      </x:c>
      <x:c r="D64" s="5"/>
      <x:c r="E64" s="5"/>
      <x:c r="F64" s="5"/>
      <x:c r="G64" s="5"/>
      <x:c r="H64" s="6"/>
      <x:c r="I64" s="1"/>
      <x:c r="J64" s="1"/>
      <x:c r="K64" s="1"/>
    </x:row>
    <x:row r="65">
      <x:c r="B65" s="1" t="s">
        <x:v>449</x:v>
      </x:c>
      <x:c r="C65" s="4">
        <x:v>59</x:v>
      </x:c>
      <x:c r="D65" s="5"/>
      <x:c r="E65" s="5"/>
      <x:c r="F65" s="5"/>
      <x:c r="G65" s="5"/>
      <x:c r="H65" s="6"/>
      <x:c r="I65" s="1"/>
      <x:c r="J65" s="1"/>
      <x:c r="K65" s="1"/>
    </x:row>
    <x:row r="66">
      <x:c r="B66" s="1" t="s">
        <x:v>450</x:v>
      </x:c>
      <x:c r="C66" s="4">
        <x:v>75</x:v>
      </x:c>
      <x:c r="D66" s="5"/>
      <x:c r="E66" s="5"/>
      <x:c r="F66" s="5"/>
      <x:c r="G66" s="5"/>
      <x:c r="H66" s="6"/>
      <x:c r="I66" s="1"/>
      <x:c r="J66" s="1"/>
      <x:c r="K66" s="1"/>
    </x:row>
    <x:row r="67">
      <x:c r="B67" s="1" t="s">
        <x:v>451</x:v>
      </x:c>
      <x:c r="C67" s="4">
        <x:v>52</x:v>
      </x:c>
      <x:c r="D67" s="5"/>
      <x:c r="E67" s="5"/>
      <x:c r="F67" s="5"/>
      <x:c r="G67" s="5"/>
      <x:c r="H67" s="6"/>
      <x:c r="I67" s="1"/>
      <x:c r="J67" s="1"/>
      <x:c r="K67" s="1"/>
    </x:row>
    <x:row r="68">
      <x:c r="B68" s="1" t="s">
        <x:v>452</x:v>
      </x:c>
      <x:c r="C68" s="4">
        <x:v>6.6</x:v>
      </x:c>
      <x:c r="D68" s="5"/>
      <x:c r="E68" s="5"/>
      <x:c r="F68" s="5"/>
      <x:c r="G68" s="5"/>
      <x:c r="H68" s="6"/>
      <x:c r="I68" s="1"/>
      <x:c r="J68" s="1"/>
      <x:c r="K68" s="1"/>
    </x:row>
    <x:row r="69">
      <x:c r="B69" s="1" t="s">
        <x:v>453</x:v>
      </x:c>
      <x:c r="C69" s="4">
        <x:v>13</x:v>
      </x:c>
      <x:c r="D69" s="5"/>
      <x:c r="E69" s="5"/>
      <x:c r="F69" s="5"/>
      <x:c r="G69" s="5"/>
      <x:c r="H69" s="6"/>
      <x:c r="I69" s="1"/>
      <x:c r="J69" s="1"/>
      <x:c r="K69" s="1"/>
    </x:row>
    <x:row r="70">
      <x:c r="B70" s="1" t="s">
        <x:v>454</x:v>
      </x:c>
      <x:c r="C70" s="39" t="s">
        <x:v>455</x:v>
      </x:c>
      <x:c r="D70" s="5"/>
      <x:c r="E70" s="5"/>
      <x:c r="F70" s="5"/>
      <x:c r="G70" s="5"/>
      <x:c r="H70" s="6"/>
      <x:c r="I70" s="1"/>
      <x:c r="J70" s="1"/>
      <x:c r="K70" s="1"/>
    </x:row>
    <x:row r="71">
      <x:c r="B71" s="1" t="s">
        <x:v>456</x:v>
      </x:c>
      <x:c r="C71" s="4">
        <x:v>2.27</x:v>
      </x:c>
      <x:c r="D71" s="5"/>
      <x:c r="E71" s="5"/>
      <x:c r="F71" s="5"/>
      <x:c r="G71" s="5"/>
      <x:c r="H71" s="6"/>
      <x:c r="I71" s="1"/>
      <x:c r="J71" s="1"/>
      <x:c r="K71" s="1"/>
    </x:row>
    <x:row r="72">
      <x:c r="B72" s="1" t="s">
        <x:v>457</x:v>
      </x:c>
      <x:c r="C72" s="4">
        <x:v>47.82</x:v>
      </x:c>
      <x:c r="D72" s="5"/>
      <x:c r="E72" s="5"/>
      <x:c r="F72" s="5"/>
      <x:c r="G72" s="5"/>
      <x:c r="H72" s="6"/>
      <x:c r="I72" s="1"/>
      <x:c r="J72" s="1"/>
      <x:c r="K72" s="18" t="s">
        <x:v>458</x:v>
      </x:c>
    </x:row>
    <x:row r="73" ht="41.25">
      <x:c r="B73" s="1" t="s">
        <x:v>459</x:v>
      </x:c>
      <x:c r="C73" s="39"/>
      <x:c r="D73" s="5"/>
      <x:c r="E73" s="5"/>
      <x:c r="F73" s="5"/>
      <x:c r="G73" s="5"/>
      <x:c r="H73" s="6"/>
      <x:c r="I73" s="1"/>
      <x:c r="J73" s="1"/>
      <x:c r="K73" s="18" t="s">
        <x:v>460</x:v>
      </x:c>
    </x:row>
    <x:row r="74">
      <x:c r="B74" s="1"/>
      <x:c r="C74" s="5"/>
      <x:c r="D74" s="5"/>
      <x:c r="E74" s="5"/>
      <x:c r="F74" s="5"/>
      <x:c r="G74" s="5"/>
      <x:c r="H74" s="6"/>
      <x:c r="I74" s="1"/>
      <x:c r="J74" s="1"/>
      <x:c r="K74" s="1"/>
    </x:row>
    <x:row r="75">
      <x:c r="B75" s="1"/>
      <x:c r="C75" s="5"/>
      <x:c r="D75" s="5"/>
      <x:c r="E75" s="5"/>
      <x:c r="F75" s="5"/>
      <x:c r="G75" s="5"/>
      <x:c r="H75" s="6"/>
      <x:c r="I75" s="1"/>
      <x:c r="J75" s="1"/>
      <x:c r="K75" s="1"/>
    </x:row>
    <x:row r="76">
      <x:c r="B76" s="1" t="s">
        <x:v>461</x:v>
      </x:c>
      <x:c r="C76" s="5" t="s">
        <x:v>336</x:v>
      </x:c>
      <x:c r="D76" s="5"/>
      <x:c r="E76" s="5"/>
      <x:c r="F76" s="5"/>
      <x:c r="G76" s="5"/>
      <x:c r="H76" s="6"/>
      <x:c r="I76" s="1"/>
      <x:c r="J76" s="1"/>
      <x:c r="K76" s="1"/>
    </x:row>
    <x:row r="77">
      <x:c r="B77" s="1" t="s">
        <x:v>462</x:v>
      </x:c>
      <x:c r="C77" s="5" t="s">
        <x:v>463</x:v>
      </x:c>
      <x:c r="D77" s="5"/>
      <x:c r="E77" s="5"/>
      <x:c r="F77" s="5"/>
      <x:c r="G77" s="5"/>
      <x:c r="H77" s="6"/>
      <x:c r="I77" s="1"/>
      <x:c r="J77" s="1"/>
      <x:c r="K77" s="1"/>
    </x:row>
    <x:row r="78">
      <x:c r="B78" s="1" t="s">
        <x:v>464</x:v>
      </x:c>
      <x:c r="C78" s="5" t="s">
        <x:v>386</x:v>
      </x:c>
      <x:c r="D78" s="5"/>
      <x:c r="E78" s="5"/>
      <x:c r="F78" s="5"/>
      <x:c r="G78" s="5"/>
      <x:c r="H78" s="6"/>
      <x:c r="I78" s="1"/>
      <x:c r="J78" s="1"/>
      <x:c r="K78" s="1"/>
    </x:row>
    <x:row r="79">
      <x:c r="B79" s="1" t="s">
        <x:v>465</x:v>
      </x:c>
      <x:c r="C79" s="5" t="s">
        <x:v>388</x:v>
      </x:c>
      <x:c r="D79" s="5"/>
      <x:c r="E79" s="5"/>
      <x:c r="F79" s="5"/>
      <x:c r="G79" s="5"/>
      <x:c r="H79" s="6"/>
      <x:c r="I79" s="1"/>
      <x:c r="J79" s="1"/>
      <x:c r="K79" s="1"/>
    </x:row>
    <x:row r="80">
      <x:c r="B80" s="1" t="s">
        <x:v>389</x:v>
      </x:c>
      <x:c r="C80" s="5" t="s">
        <x:v>466</x:v>
      </x:c>
      <x:c r="D80" s="5"/>
      <x:c r="E80" s="5"/>
      <x:c r="F80" s="5"/>
      <x:c r="G80" s="5"/>
      <x:c r="H80" s="6"/>
      <x:c r="I80" s="1"/>
      <x:c r="J80" s="1"/>
      <x:c r="K80" s="1"/>
    </x:row>
    <x:row r="81">
      <x:c r="B81" s="1" t="s">
        <x:v>467</x:v>
      </x:c>
      <x:c r="C81" s="5" t="s">
        <x:v>468</x:v>
      </x:c>
      <x:c r="D81" s="5"/>
      <x:c r="E81" s="5"/>
      <x:c r="F81" s="5"/>
      <x:c r="G81" s="5"/>
      <x:c r="H81" s="6"/>
      <x:c r="I81" s="1"/>
      <x:c r="J81" s="1"/>
      <x:c r="K81" s="1"/>
    </x:row>
    <x:row r="82">
      <x:c r="C82" s="2"/>
      <x:c r="D82" s="2"/>
      <x:c r="E82" s="2"/>
      <x:c r="F82" s="2"/>
      <x:c r="G82" s="2"/>
      <x:c r="H82" s="3"/>
    </x:row>
    <x:row r="83">
      <x:c r="C83" s="2"/>
      <x:c r="D83" s="2"/>
      <x:c r="E83" s="2"/>
      <x:c r="F83" s="2"/>
      <x:c r="G83" s="2"/>
      <x:c r="H83" s="3"/>
    </x:row>
    <x:row r="84">
      <x:c r="C84" s="2"/>
      <x:c r="D84" s="2"/>
      <x:c r="E84" s="2"/>
      <x:c r="F84" s="2"/>
      <x:c r="G84" s="2"/>
      <x:c r="H84" s="3"/>
    </x:row>
    <x:row r="85">
      <x:c r="C85" s="2"/>
      <x:c r="D85" s="2"/>
      <x:c r="E85" s="2"/>
      <x:c r="F85" s="2"/>
      <x:c r="G85" s="2"/>
      <x:c r="H85" s="3"/>
    </x:row>
    <x:row r="86">
      <x:c r="C86" s="2"/>
      <x:c r="D86" s="2"/>
      <x:c r="E86" s="2"/>
      <x:c r="F86" s="2"/>
      <x:c r="G86" s="2"/>
      <x:c r="H86" s="3"/>
    </x:row>
    <x:row r="87">
      <x:c r="C87" s="2"/>
      <x:c r="D87" s="2"/>
      <x:c r="E87" s="2"/>
      <x:c r="F87" s="2"/>
      <x:c r="G87" s="2"/>
      <x:c r="H87" s="3"/>
    </x:row>
    <x:row r="88">
      <x:c r="C88" s="2"/>
      <x:c r="D88" s="2"/>
      <x:c r="E88" s="2"/>
      <x:c r="F88" s="2"/>
      <x:c r="G88" s="2"/>
      <x:c r="H88" s="3"/>
    </x:row>
    <x:row r="89">
      <x:c r="C89" s="2"/>
      <x:c r="D89" s="2"/>
      <x:c r="E89" s="2"/>
      <x:c r="F89" s="2"/>
      <x:c r="G89" s="2"/>
      <x:c r="H89" s="3"/>
    </x:row>
    <x:row r="90">
      <x:c r="C90" s="2"/>
      <x:c r="D90" s="2"/>
      <x:c r="E90" s="2"/>
      <x:c r="F90" s="2"/>
      <x:c r="G90" s="2"/>
      <x:c r="H90" s="3"/>
    </x:row>
    <x:row r="91">
      <x:c r="C91" s="2"/>
      <x:c r="D91" s="2"/>
      <x:c r="E91" s="2"/>
      <x:c r="F91" s="2"/>
      <x:c r="G91" s="2"/>
      <x:c r="H91" s="3"/>
    </x:row>
    <x:row r="92">
      <x:c r="C92" s="2"/>
      <x:c r="D92" s="2"/>
      <x:c r="E92" s="2"/>
      <x:c r="F92" s="2"/>
      <x:c r="G92" s="2"/>
      <x:c r="H92" s="3"/>
    </x:row>
    <x:row r="93">
      <x:c r="C93" s="2"/>
      <x:c r="D93" s="2"/>
      <x:c r="E93" s="2"/>
      <x:c r="F93" s="2"/>
      <x:c r="G93" s="2"/>
      <x:c r="H93" s="3"/>
    </x:row>
    <x:row r="94">
      <x:c r="C94" s="2"/>
      <x:c r="D94" s="2"/>
      <x:c r="E94" s="2"/>
      <x:c r="F94" s="2"/>
      <x:c r="G94" s="2"/>
      <x:c r="H94" s="3"/>
    </x:row>
    <x:row r="95">
      <x:c r="C95" s="2"/>
      <x:c r="D95" s="2"/>
      <x:c r="E95" s="2"/>
      <x:c r="F95" s="2"/>
      <x:c r="G95" s="2"/>
      <x:c r="H95" s="3"/>
    </x:row>
    <x:row r="96">
      <x:c r="C96" s="2"/>
      <x:c r="D96" s="2"/>
      <x:c r="E96" s="2"/>
      <x:c r="F96" s="2"/>
      <x:c r="G96" s="2"/>
      <x:c r="H96" s="3"/>
    </x:row>
    <x:row r="97">
      <x:c r="C97" s="2"/>
      <x:c r="D97" s="2"/>
      <x:c r="E97" s="2"/>
      <x:c r="F97" s="2"/>
      <x:c r="G97" s="2"/>
      <x:c r="H97" s="3"/>
    </x:row>
    <x:row r="98">
      <x:c r="C98" s="2"/>
      <x:c r="D98" s="2"/>
      <x:c r="E98" s="2"/>
      <x:c r="F98" s="2"/>
      <x:c r="G98" s="2"/>
      <x:c r="H98" s="3"/>
    </x:row>
    <x:row r="99">
      <x:c r="C99" s="2"/>
      <x:c r="D99" s="2"/>
      <x:c r="E99" s="2"/>
      <x:c r="F99" s="2"/>
      <x:c r="G99" s="2"/>
      <x:c r="H99" s="3"/>
    </x:row>
    <x:row r="100">
      <x:c r="C100" s="2"/>
      <x:c r="D100" s="2"/>
      <x:c r="E100" s="2"/>
      <x:c r="F100" s="2"/>
      <x:c r="G100" s="2"/>
      <x:c r="H100" s="3"/>
    </x:row>
    <x:row r="101">
      <x:c r="C101" s="2"/>
      <x:c r="D101" s="2"/>
      <x:c r="E101" s="2"/>
      <x:c r="F101" s="2"/>
      <x:c r="G101" s="2"/>
      <x:c r="H101" s="3"/>
    </x:row>
    <x:row r="102">
      <x:c r="C102" s="2"/>
      <x:c r="D102" s="2"/>
      <x:c r="E102" s="2"/>
      <x:c r="F102" s="2"/>
      <x:c r="G102" s="2"/>
      <x:c r="H102" s="3"/>
    </x:row>
    <x:row r="103">
      <x:c r="C103" s="2"/>
      <x:c r="D103" s="2"/>
      <x:c r="E103" s="2"/>
      <x:c r="F103" s="2"/>
      <x:c r="G103" s="2"/>
      <x:c r="H103" s="3"/>
    </x:row>
    <x:row r="104">
      <x:c r="C104" s="2"/>
      <x:c r="D104" s="2"/>
      <x:c r="E104" s="2"/>
      <x:c r="F104" s="2"/>
      <x:c r="G104" s="2"/>
      <x:c r="H104" s="3"/>
    </x:row>
    <x:row r="105">
      <x:c r="C105" s="2"/>
      <x:c r="D105" s="2"/>
      <x:c r="E105" s="2"/>
      <x:c r="F105" s="2"/>
      <x:c r="G105" s="2"/>
      <x:c r="H105" s="3"/>
    </x:row>
    <x:row r="106">
      <x:c r="C106" s="2"/>
      <x:c r="D106" s="2"/>
      <x:c r="E106" s="2"/>
      <x:c r="F106" s="2"/>
      <x:c r="G106" s="2"/>
      <x:c r="H106" s="3"/>
    </x:row>
    <x:row r="107">
      <x:c r="C107" s="2"/>
      <x:c r="D107" s="2"/>
      <x:c r="E107" s="2"/>
      <x:c r="F107" s="2"/>
      <x:c r="G107" s="2"/>
      <x:c r="H107" s="3"/>
    </x:row>
    <x:row r="108">
      <x:c r="C108" s="2"/>
      <x:c r="D108" s="2"/>
      <x:c r="E108" s="2"/>
      <x:c r="F108" s="2"/>
      <x:c r="G108" s="2"/>
      <x:c r="H108" s="3"/>
    </x:row>
    <x:row r="109">
      <x:c r="C109" s="2"/>
      <x:c r="D109" s="2"/>
      <x:c r="E109" s="2"/>
      <x:c r="F109" s="2"/>
      <x:c r="G109" s="2"/>
      <x:c r="H109" s="3"/>
    </x:row>
    <x:row r="110">
      <x:c r="C110" s="2"/>
      <x:c r="D110" s="2"/>
      <x:c r="E110" s="2"/>
      <x:c r="F110" s="2"/>
      <x:c r="G110" s="2"/>
      <x:c r="H110" s="3"/>
    </x:row>
  </x:sheetData>
  <x:pageMargins left="0.7" right="0.7" top="0.75" bottom="0.75" header="0.3" footer="0.3"/>
</x:worksheet>
</file>