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ca84135f044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ver" sheetId="1" r:id="R73e14b93f2ae46e3"/>
    <x:sheet xmlns:r="http://schemas.openxmlformats.org/officeDocument/2006/relationships" name="Revenue summary" sheetId="2" r:id="R551aacbc459d4511"/>
    <x:sheet xmlns:r="http://schemas.openxmlformats.org/officeDocument/2006/relationships" name="Segment - Regulated Industries" sheetId="3" r:id="R014d7cdbb6b34998"/>
    <x:sheet xmlns:r="http://schemas.openxmlformats.org/officeDocument/2006/relationships" name="Segment - Intelligent Infra" sheetId="4" r:id="R5b60abbe0bb1450a"/>
    <x:sheet xmlns:r="http://schemas.openxmlformats.org/officeDocument/2006/relationships" name="Segment - Connected Living" sheetId="5" r:id="R304815198ccb463a"/>
    <x:sheet xmlns:r="http://schemas.openxmlformats.org/officeDocument/2006/relationships" name="Income Statement" sheetId="6" r:id="R53cc413550494814"/>
    <x:sheet xmlns:r="http://schemas.openxmlformats.org/officeDocument/2006/relationships" name="Balance Sheet" sheetId="7" r:id="Rea400d5f12614377"/>
    <x:sheet xmlns:r="http://schemas.openxmlformats.org/officeDocument/2006/relationships" name="Cash Flow Statement" sheetId="8" r:id="Rfcf6205cd35a49fe"/>
    <x:sheet xmlns:r="http://schemas.openxmlformats.org/officeDocument/2006/relationships" name="Geo" sheetId="9" r:id="Re37205ec543e4a6f"/>
    <x:sheet xmlns:r="http://schemas.openxmlformats.org/officeDocument/2006/relationships" name="Share Count" sheetId="10" r:id="R3d8abfe0670e49e7"/>
    <x:sheet xmlns:r="http://schemas.openxmlformats.org/officeDocument/2006/relationships" name="Guidance" sheetId="11" r:id="R1d05b3521f294a3c"/>
    <x:sheet xmlns:r="http://schemas.openxmlformats.org/officeDocument/2006/relationships" name="Sources" sheetId="12" r:id="Raf027673c0b74367"/>
    <x:sheet xmlns:r="http://schemas.openxmlformats.org/officeDocument/2006/relationships" name="Inputs" sheetId="13" r:id="R7dae00995cbf4756"/>
  </x:sheets>
</x:workbook>
</file>

<file path=xl/sharedStrings.xml><?xml version="1.0" encoding="utf-8"?>
<x:sst xmlns:x="http://schemas.openxmlformats.org/spreadsheetml/2006/main">
  <x:si>
    <x:t xml:space="preserve">Jabil Inc.</x:t>
  </x:si>
  <x:si>
    <x:t xml:space="preserve">Company Model — built by Shortcut</x:t>
  </x:si>
  <x:si>
    <x:t xml:space="preserve">$ millions, except per common share</x:t>
  </x:si>
  <x:si>
    <x:t xml:space="preserve">Period</x:t>
  </x:si>
  <x:si>
    <x:t xml:space="preserve">FY25A</x:t>
  </x:si>
  <x:si>
    <x:t xml:space="preserve">4Q25A</x:t>
  </x:si>
  <x:si>
    <x:t xml:space="preserve">1Q26A</x:t>
  </x:si>
  <x:si>
    <x:t xml:space="preserve">2Q26A</x:t>
  </x:si>
  <x:si>
    <x:t xml:space="preserve">3Q26A</x:t>
  </x:si>
  <x:si>
    <x:t xml:space="preserve">4Q26E</x:t>
  </x:si>
  <x:si>
    <x:t xml:space="preserve">Period end</x:t>
  </x:si>
  <x:si>
    <x:t xml:space="preserve">Days in period</x:t>
  </x:si>
  <x:si>
    <x:t xml:space="preserve">Company</x:t>
  </x:si>
  <x:si>
    <x:t xml:space="preserve">Ticker / exchange</x:t>
  </x:si>
  <x:si>
    <x:t xml:space="preserve">JBL  |  NYSE</x:t>
  </x:si>
  <x:si>
    <x:t xml:space="preserve">Fiscal year end / currency</x:t>
  </x:si>
  <x:si>
    <x:t xml:space="preserve">August 31  |  USD</x:t>
  </x:si>
  <x:si>
    <x:t xml:space="preserve">EPS basis</x:t>
  </x:si>
  <x:si>
    <x:t xml:space="preserve">Core / normalized diluted, USD per common share</x:t>
  </x:si>
  <x:si>
    <x:t xml:space="preserve">Information cutoff (UTC)</x:t>
  </x:si>
  <x:si>
    <x:t xml:space="preserve">2026-09-29 16:49:46</x:t>
  </x:si>
  <x:si>
    <x:t xml:space="preserve">Expected earnings release</x:t>
  </x:si>
  <x:si>
    <x:t xml:space="preserve">2026-09-30, before market open</x:t>
  </x:si>
  <x:si>
    <x:t xml:space="preserve">Consensus captured</x:t>
  </x:si>
  <x:si>
    <x:t xml:space="preserve">2026-09-24 (date only, confirmed)</x:t>
  </x:si>
  <x:si>
    <x:t xml:space="preserve">Headline forecast</x:t>
  </x:si>
  <x:si>
    <x:t xml:space="preserve">Shortcut estimate</x:t>
  </x:si>
  <x:si>
    <x:t xml:space="preserve">CapIQ Sept24 mean</x:t>
  </x:si>
  <x:si>
    <x:t xml:space="preserve">Vs. mean</x:t>
  </x:si>
  <x:si>
    <x:t xml:space="preserve">Guide midpoint</x:t>
  </x:si>
  <x:si>
    <x:t xml:space="preserve">Revenue ($m)</x:t>
  </x:si>
  <x:si>
    <x:t xml:space="preserve">Normalized net income ($m)</x:t>
  </x:si>
  <x:si>
    <x:t xml:space="preserve">Core / normalized EPS ($)</x:t>
  </x:si>
  <x:si>
    <x:t xml:space="preserve">GAAP diluted EPS ($)</x:t>
  </x:si>
  <x:si>
    <x:t xml:space="preserve">P(beat consensus EPS)</x:t>
  </x:si>
  <x:si>
    <x:t xml:space="preserve">Confidence</x:t>
  </x:si>
  <x:si>
    <x:t xml:space="preserve">Model checks (see artifacts/checks.md)</x:t>
  </x:si>
  <x:si>
    <x:t xml:space="preserve">Notes →</x:t>
  </x:si>
  <x:si>
    <x:t xml:space="preserve">Net-income guidance derived as guided core EPS × projected diluted shares; not directly published.</x:t>
  </x:si>
  <x:si>
    <x:t xml:space="preserve">Only pre-September-30 public information; FY26 fourth-quarter result was not used.</x:t>
  </x:si>
  <x:si>
    <x:t xml:space="preserve">Revenue summary</x:t>
  </x:si>
  <x:si>
    <x:t xml:space="preserve">Regulated Industries</x:t>
  </x:si>
  <x:si>
    <x:t xml:space="preserve">  Y/Y growth</x:t>
  </x:si>
  <x:si>
    <x:t xml:space="preserve">  Q/Q growth</x:t>
  </x:si>
  <x:si>
    <x:t xml:space="preserve">  % of group revenue</x:t>
  </x:si>
  <x:si>
    <x:t xml:space="preserve">Intelligent Infrastructure</x:t>
  </x:si>
  <x:si>
    <x:t xml:space="preserve">Connected Living &amp; Digital Commerce</x:t>
  </x:si>
  <x:si>
    <x:t xml:space="preserve">Total net revenue</x:t>
  </x:si>
  <x:si>
    <x:t xml:space="preserve">  Total Y/Y growth</x:t>
  </x:si>
  <x:si>
    <x:t xml:space="preserve">  Total Q/Q growth</x:t>
  </x:si>
  <x:si>
    <x:t xml:space="preserve">Segment-to-total check</x:t>
  </x:si>
  <x:si>
    <x:t xml:space="preserve">  Organic Y/Y growth</x:t>
  </x:si>
  <x:si>
    <x:t xml:space="preserve">  M&amp;A / scope growth</x:t>
  </x:si>
  <x:si>
    <x:t xml:space="preserve">  FX contribution</x:t>
  </x:si>
  <x:si>
    <x:t xml:space="preserve">Capital IQ actual revenue — attached input</x:t>
  </x:si>
  <x:si>
    <x:t xml:space="preserve">  Filing less Capital IQ difference</x:t>
  </x:si>
  <x:si>
    <x:t xml:space="preserve">AI-related revenue: quarterly sub-line not separately disclosed</x:t>
  </x:si>
  <x:si>
    <x:t xml:space="preserve">  Regulated Industries — Organic Y/Y</x:t>
  </x:si>
  <x:si>
    <x:t xml:space="preserve">  Regulated Industries — M&amp;A / scope</x:t>
  </x:si>
  <x:si>
    <x:t xml:space="preserve">  Regulated Industries — FX contribution</x:t>
  </x:si>
  <x:si>
    <x:t xml:space="preserve">  Regulated Industries — Total Y/Y</x:t>
  </x:si>
  <x:si>
    <x:t xml:space="preserve">  Regulated Industries — sequential revenue $m</x:t>
  </x:si>
  <x:si>
    <x:t xml:space="preserve">  Intelligent Infrastructure — Organic Y/Y</x:t>
  </x:si>
  <x:si>
    <x:t xml:space="preserve">  Intelligent Infrastructure — M&amp;A / scope</x:t>
  </x:si>
  <x:si>
    <x:t xml:space="preserve">  Intelligent Infrastructure — FX contribution</x:t>
  </x:si>
  <x:si>
    <x:t xml:space="preserve">  Intelligent Infrastructure — Total Y/Y</x:t>
  </x:si>
  <x:si>
    <x:t xml:space="preserve">  Intelligent Infrastructure — sequential revenue $m</x:t>
  </x:si>
  <x:si>
    <x:t xml:space="preserve">  Connected Living &amp; Digital Commerce — Organic Y/Y</x:t>
  </x:si>
  <x:si>
    <x:t xml:space="preserve">  Connected Living &amp; Digital Commerce — M&amp;A / scope</x:t>
  </x:si>
  <x:si>
    <x:t xml:space="preserve">  Connected Living &amp; Digital Commerce — FX contribution</x:t>
  </x:si>
  <x:si>
    <x:t xml:space="preserve">  Connected Living &amp; Digital Commerce — Total Y/Y</x:t>
  </x:si>
  <x:si>
    <x:t xml:space="preserve">  Connected Living &amp; Digital Commerce — sequential revenue $m</x:t>
  </x:si>
  <x:si>
    <x:t xml:space="preserve">Segment - Regulated Industries</x:t>
  </x:si>
  <x:si>
    <x:t xml:space="preserve">Point-in-time revenue</x:t>
  </x:si>
  <x:si>
    <x:t xml:space="preserve">  Y/Y change</x:t>
  </x:si>
  <x:si>
    <x:t xml:space="preserve">  Sequential change</x:t>
  </x:si>
  <x:si>
    <x:t xml:space="preserve">Over-time revenue</x:t>
  </x:si>
  <x:si>
    <x:t xml:space="preserve">Segment net revenue</x:t>
  </x:si>
  <x:si>
    <x:t xml:space="preserve">  M&amp;A / scope contribution</x:t>
  </x:si>
  <x:si>
    <x:t xml:space="preserve">Point-in-time mix</x:t>
  </x:si>
  <x:si>
    <x:t xml:space="preserve">  Mix change (bp)</x:t>
  </x:si>
  <x:si>
    <x:t xml:space="preserve">Segment expenses</x:t>
  </x:si>
  <x:si>
    <x:t xml:space="preserve">Segment operating income</x:t>
  </x:si>
  <x:si>
    <x:t xml:space="preserve">Segment operating margin</x:t>
  </x:si>
  <x:si>
    <x:t xml:space="preserve">  Margin change (bp)</x:t>
  </x:si>
  <x:si>
    <x:t xml:space="preserve">Disclosed end-market categories (quarterly $ not provided)</x:t>
  </x:si>
  <x:si>
    <x:t xml:space="preserve">Automotive &amp; transportation</x:t>
  </x:si>
  <x:si>
    <x:t xml:space="preserve">End-market named by issuer; quarterly dollars not separately reported.</x:t>
  </x:si>
  <x:si>
    <x:t xml:space="preserve">Healthcare &amp; packaging</x:t>
  </x:si>
  <x:si>
    <x:t xml:space="preserve">Renewables &amp; energy infrastructure</x:t>
  </x:si>
  <x:si>
    <x:t xml:space="preserve">Forecast segment margin assumption</x:t>
  </x:si>
  <x:si>
    <x:t xml:space="preserve">Scope / acquisition assumption</x:t>
  </x:si>
  <x:si>
    <x:t xml:space="preserve">FX assumption</x:t>
  </x:si>
  <x:si>
    <x:t xml:space="preserve">Quarterly unit counts / ASP / backlog: unavailable in filings</x:t>
  </x:si>
  <x:si>
    <x:t xml:space="preserve">Assumed point-in-time revenue mix, %</x:t>
  </x:si>
  <x:si>
    <x:t xml:space="preserve">Revenue above management approximate segment guide</x:t>
  </x:si>
  <x:si>
    <x:t xml:space="preserve">June 17 approximate segment revenue guide</x:t>
  </x:si>
  <x:si>
    <x:t xml:space="preserve">Forecast shipment / program revenue vs. 3Q26</x:t>
  </x:si>
  <x:si>
    <x:t xml:space="preserve">Point-in-time revenue growth breakdown</x:t>
  </x:si>
  <x:si>
    <x:t xml:space="preserve">  Absolute Q/Q change</x:t>
  </x:si>
  <x:si>
    <x:t xml:space="preserve">Over-time revenue growth breakdown</x:t>
  </x:si>
  <x:si>
    <x:t xml:space="preserve">Segment net revenue absolute Q/Q change</x:t>
  </x:si>
  <x:si>
    <x:t xml:space="preserve">Segment - Intelligent Infrastructure</x:t>
  </x:si>
  <x:si>
    <x:t xml:space="preserve">Capital equipment</x:t>
  </x:si>
  <x:si>
    <x:t xml:space="preserve">Cloud &amp; data center infrastructure</x:t>
  </x:si>
  <x:si>
    <x:t xml:space="preserve">Networking &amp; communications</x:t>
  </x:si>
  <x:si>
    <x:t xml:space="preserve">Segment - Connected Living and Digital Commerce</x:t>
  </x:si>
  <x:si>
    <x:t xml:space="preserve">Connected living</x:t>
  </x:si>
  <x:si>
    <x:t xml:space="preserve">Digital commerce</x:t>
  </x:si>
  <x:si>
    <x:t xml:space="preserve">Income Statement</x:t>
  </x:si>
  <x:si>
    <x:t xml:space="preserve">Net revenue</x:t>
  </x:si>
  <x:si>
    <x:t xml:space="preserve">  Revenue Y/Y growth</x:t>
  </x:si>
  <x:si>
    <x:t xml:space="preserve">Cost of revenue</x:t>
  </x:si>
  <x:si>
    <x:t xml:space="preserve">Gross profit</x:t>
  </x:si>
  <x:si>
    <x:t xml:space="preserve">  Gross margin</x:t>
  </x:si>
  <x:si>
    <x:t xml:space="preserve">  Gross-margin Q/Q change (bp)</x:t>
  </x:si>
  <x:si>
    <x:t xml:space="preserve">Selling, general &amp; administrative</x:t>
  </x:si>
  <x:si>
    <x:t xml:space="preserve">Research &amp; development</x:t>
  </x:si>
  <x:si>
    <x:t xml:space="preserve">Stock compensation memo (included in SG&amp;A)</x:t>
  </x:si>
  <x:si>
    <x:t xml:space="preserve">Amortization of intangible assets</x:t>
  </x:si>
  <x:si>
    <x:t xml:space="preserve">Restructuring &amp; severance</x:t>
  </x:si>
  <x:si>
    <x:t xml:space="preserve">Loss / (gain) on divestitures</x:t>
  </x:si>
  <x:si>
    <x:t xml:space="preserve">Acquisition and disposal charges</x:t>
  </x:si>
  <x:si>
    <x:t xml:space="preserve">GAAP operating income</x:t>
  </x:si>
  <x:si>
    <x:t xml:space="preserve">  GAAP operating margin</x:t>
  </x:si>
  <x:si>
    <x:t xml:space="preserve">Interest and other expense, net</x:t>
  </x:si>
  <x:si>
    <x:t xml:space="preserve">GAAP income before tax</x:t>
  </x:si>
  <x:si>
    <x:t xml:space="preserve">GAAP income tax expense</x:t>
  </x:si>
  <x:si>
    <x:t xml:space="preserve">GAAP net income</x:t>
  </x:si>
  <x:si>
    <x:t xml:space="preserve">Net loss attributable to minority</x:t>
  </x:si>
  <x:si>
    <x:t xml:space="preserve">GAAP net income attributable to Jabil</x:t>
  </x:si>
  <x:si>
    <x:t xml:space="preserve">Weighted-average diluted shares, m</x:t>
  </x:si>
  <x:si>
    <x:t xml:space="preserve">GAAP diluted EPS, USD</x:t>
  </x:si>
  <x:si>
    <x:t xml:space="preserve">  EPS denominator check</x:t>
  </x:si>
  <x:si>
    <x:t xml:space="preserve">Weighted-average basic shares, m</x:t>
  </x:si>
  <x:si>
    <x:t xml:space="preserve">GAAP basic EPS, USD</x:t>
  </x:si>
  <x:si>
    <x:t xml:space="preserve">GAAP-to-core reconciliation</x:t>
  </x:si>
  <x:si>
    <x:t xml:space="preserve">  Add: amortization of intangibles</x:t>
  </x:si>
  <x:si>
    <x:t xml:space="preserve">  Add: stock-based compensation</x:t>
  </x:si>
  <x:si>
    <x:t xml:space="preserve">  Add: restructuring and severance</x:t>
  </x:si>
  <x:si>
    <x:t xml:space="preserve">  Add: divestiture loss / (gain)</x:t>
  </x:si>
  <x:si>
    <x:t xml:space="preserve">  Add: acquisition charges</x:t>
  </x:si>
  <x:si>
    <x:t xml:space="preserve">Other operating charges + pension adjustments</x:t>
  </x:si>
  <x:si>
    <x:t xml:space="preserve">  Add: securities losses</x:t>
  </x:si>
  <x:si>
    <x:t xml:space="preserve">  Benefit plan / other adjustment</x:t>
  </x:si>
  <x:si>
    <x:t xml:space="preserve">  Tax normalization / other, net</x:t>
  </x:si>
  <x:si>
    <x:t xml:space="preserve">Normalized / core net income</x:t>
  </x:si>
  <x:si>
    <x:t xml:space="preserve">Normalized diluted EPS, USD</x:t>
  </x:si>
  <x:si>
    <x:t xml:space="preserve">  Core EPS arithmetic check</x:t>
  </x:si>
  <x:si>
    <x:t xml:space="preserve">Forecast gross-margin assumption</x:t>
  </x:si>
  <x:si>
    <x:t xml:space="preserve">Forecast core tax-rate assumption</x:t>
  </x:si>
  <x:si>
    <x:t xml:space="preserve">  Operating margin Q/Q change (bp)</x:t>
  </x:si>
  <x:si>
    <x:t xml:space="preserve">  Core diluted EPS Y/Y growth</x:t>
  </x:si>
  <x:si>
    <x:t xml:space="preserve">  Core diluted EPS Q/Q growth</x:t>
  </x:si>
  <x:si>
    <x:t xml:space="preserve">FY25 interest and other expense before securities loss</x:t>
  </x:si>
  <x:si>
    <x:t xml:space="preserve">Business interruption / impairment input</x:t>
  </x:si>
  <x:si>
    <x:t xml:space="preserve">Operating periodic benefit adjustment input</x:t>
  </x:si>
  <x:si>
    <x:t xml:space="preserve">  Interest / other expense absolute Q/Q change</x:t>
  </x:si>
  <x:si>
    <x:t xml:space="preserve">  Interest / other expense Y/Y growth</x:t>
  </x:si>
  <x:si>
    <x:t xml:space="preserve">  Interest / other expense reported prior Q4</x:t>
  </x:si>
  <x:si>
    <x:t xml:space="preserve">Balance Sheet</x:t>
  </x:si>
  <x:si>
    <x:t xml:space="preserve">Cash and cash equivalents</x:t>
  </x:si>
  <x:si>
    <x:t xml:space="preserve">Non-cash assets</x:t>
  </x:si>
  <x:si>
    <x:t xml:space="preserve">TOTAL ASSETS</x:t>
  </x:si>
  <x:si>
    <x:t xml:space="preserve">Total liabilities</x:t>
  </x:si>
  <x:si>
    <x:t xml:space="preserve">Liabilities other than long-term / current debt</x:t>
  </x:si>
  <x:si>
    <x:t xml:space="preserve">Borrowings, balancing forecast assumption</x:t>
  </x:si>
  <x:si>
    <x:t xml:space="preserve">Forecast borrowings H14 = prior reported G14 + scenario net debt repayment H21; CF financing independently links H21. Noncash operating assets H22 reconcile modeled profit, cash and financing.</x:t>
  </x:si>
  <x:si>
    <x:t xml:space="preserve">Total shareholders equity incl. minority</x:t>
  </x:si>
  <x:si>
    <x:t xml:space="preserve">Forecast dividends paid, assumption</x:t>
  </x:si>
  <x:si>
    <x:t xml:space="preserve">Forecast buybacks</x:t>
  </x:si>
  <x:si>
    <x:t xml:space="preserve">ASSETS − LIABILITIES − EQUITY</x:t>
  </x:si>
  <x:si>
    <x:t xml:space="preserve">Net borrowing / (repayment) scenario assumption</x:t>
  </x:si>
  <x:si>
    <x:t xml:space="preserve">Projected noncash asset movement / working capital</x:t>
  </x:si>
  <x:si>
    <x:t xml:space="preserve">As-reported detailed balance sheet</x:t>
  </x:si>
  <x:si>
    <x:t xml:space="preserve">Trade accounts receivable</x:t>
  </x:si>
  <x:si>
    <x:t xml:space="preserve">Contract assets</x:t>
  </x:si>
  <x:si>
    <x:t xml:space="preserve">Inventory</x:t>
  </x:si>
  <x:si>
    <x:t xml:space="preserve">Prepaids and other current assets</x:t>
  </x:si>
  <x:si>
    <x:t xml:space="preserve">Current assets subtotal</x:t>
  </x:si>
  <x:si>
    <x:t xml:space="preserve">Property, plant and equipment</x:t>
  </x:si>
  <x:si>
    <x:t xml:space="preserve">Operating lease right-of-use assets</x:t>
  </x:si>
  <x:si>
    <x:t xml:space="preserve">Goodwill</x:t>
  </x:si>
  <x:si>
    <x:t xml:space="preserve">Intangible assets</x:t>
  </x:si>
  <x:si>
    <x:t xml:space="preserve">Deferred tax assets</x:t>
  </x:si>
  <x:si>
    <x:t xml:space="preserve">Other assets</x:t>
  </x:si>
  <x:si>
    <x:t xml:space="preserve">TOTAL ASSETS (detailed)</x:t>
  </x:si>
  <x:si>
    <x:t xml:space="preserve">Current borrowings</x:t>
  </x:si>
  <x:si>
    <x:t xml:space="preserve">Accounts payable</x:t>
  </x:si>
  <x:si>
    <x:t xml:space="preserve">Accrued expenses</x:t>
  </x:si>
  <x:si>
    <x:t xml:space="preserve">Current operating lease liabilities</x:t>
  </x:si>
  <x:si>
    <x:t xml:space="preserve">Current liabilities subtotal</x:t>
  </x:si>
  <x:si>
    <x:t xml:space="preserve">Long-term borrowings</x:t>
  </x:si>
  <x:si>
    <x:t xml:space="preserve">Other non-current liabilities</x:t>
  </x:si>
  <x:si>
    <x:t xml:space="preserve">Long-term operating lease liabilities</x:t>
  </x:si>
  <x:si>
    <x:t xml:space="preserve">Income tax liabilities</x:t>
  </x:si>
  <x:si>
    <x:t xml:space="preserve">Deferred tax liabilities</x:t>
  </x:si>
  <x:si>
    <x:t xml:space="preserve">TOTAL LIABILITIES (detailed)</x:t>
  </x:si>
  <x:si>
    <x:t xml:space="preserve">Additional paid-in capital</x:t>
  </x:si>
  <x:si>
    <x:t xml:space="preserve">Retained earnings</x:t>
  </x:si>
  <x:si>
    <x:t xml:space="preserve">Accumulated other comprehensive loss</x:t>
  </x:si>
  <x:si>
    <x:t xml:space="preserve">Treasury shares at cost</x:t>
  </x:si>
  <x:si>
    <x:t xml:space="preserve">Noncontrolling interests</x:t>
  </x:si>
  <x:si>
    <x:t xml:space="preserve">TOTAL EQUITY (detailed)</x:t>
  </x:si>
  <x:si>
    <x:t xml:space="preserve">Detailed balance-sheet check</x:t>
  </x:si>
  <x:si>
    <x:t xml:space="preserve">Cash Flow Statement</x:t>
  </x:si>
  <x:si>
    <x:t xml:space="preserve">FY25 9M actual</x:t>
  </x:si>
  <x:si>
    <x:t xml:space="preserve">FY26 6M actual</x:t>
  </x:si>
  <x:si>
    <x:t xml:space="preserve">FY26 9M actual</x:t>
  </x:si>
  <x:si>
    <x:t xml:space="preserve">Cash from operating activities — modeled</x:t>
  </x:si>
  <x:si>
    <x:t xml:space="preserve">Cash from investing activities — modeled</x:t>
  </x:si>
  <x:si>
    <x:t xml:space="preserve">Cash from financing activities</x:t>
  </x:si>
  <x:si>
    <x:t xml:space="preserve">Currency translation effect</x:t>
  </x:si>
  <x:si>
    <x:t xml:space="preserve">Net change in cash</x:t>
  </x:si>
  <x:si>
    <x:t xml:space="preserve">Cash at start of period</x:t>
  </x:si>
  <x:si>
    <x:t xml:space="preserve">Cash at end of period</x:t>
  </x:si>
  <x:si>
    <x:t xml:space="preserve">Cash-flow to balance-sheet check</x:t>
  </x:si>
  <x:si>
    <x:t xml:space="preserve">Forecast capital expenditure, assumption</x:t>
  </x:si>
  <x:si>
    <x:t xml:space="preserve">Net borrowings less cash dividends</x:t>
  </x:si>
  <x:si>
    <x:t xml:space="preserve">Forecast shares repurchased</x:t>
  </x:si>
  <x:si>
    <x:t xml:space="preserve">Forecast cash assumptions →</x:t>
  </x:si>
  <x:si>
    <x:t xml:space="preserve">CFO derived from GAAP earnings + $215m D&amp;A + $50m working-capital assumption; capex $(170)m plus $10m investing proceeds; debt cash roll-forward tied to BS!H21.</x:t>
  </x:si>
  <x:si>
    <x:t xml:space="preserve">Reported 9M FY25 flow</x:t>
  </x:si>
  <x:si>
    <x:t xml:space="preserve">Reported 6M FY26 flow</x:t>
  </x:si>
  <x:si>
    <x:t xml:space="preserve">Reported 9M FY26 flow</x:t>
  </x:si>
  <x:si>
    <x:t xml:space="preserve">Financing cash vs debt/dividends/buybacks check</x:t>
  </x:si>
  <x:si>
    <x:t xml:space="preserve">Other investing proceeds, assumption</x:t>
  </x:si>
  <x:si>
    <x:t xml:space="preserve">Cash earnings: GAAP net income</x:t>
  </x:si>
  <x:si>
    <x:t xml:space="preserve">Depreciation / amortization cash addback assumption</x:t>
  </x:si>
  <x:si>
    <x:t xml:space="preserve">Working capital / other operating cash assumption</x:t>
  </x:si>
  <x:si>
    <x:t xml:space="preserve">Geo</x:t>
  </x:si>
  <x:si>
    <x:t xml:space="preserve">FY25 first-nine-month source inputs</x:t>
  </x:si>
  <x:si>
    <x:t xml:space="preserve">Foreign source revenue mix</x:t>
  </x:si>
  <x:si>
    <x:t xml:space="preserve">  Mix Q/Q change (bp)</x:t>
  </x:si>
  <x:si>
    <x:t xml:space="preserve">Foreign source sales</x:t>
  </x:si>
  <x:si>
    <x:t xml:space="preserve">U.S. source sales</x:t>
  </x:si>
  <x:si>
    <x:t xml:space="preserve">Total net revenue by source geography</x:t>
  </x:si>
  <x:si>
    <x:t xml:space="preserve">  Geography-to-revenue check</x:t>
  </x:si>
  <x:si>
    <x:t xml:space="preserve">Location of customer relationship; not country of final consumption</x:t>
  </x:si>
  <x:si>
    <x:t xml:space="preserve">  Foreign revenue absolute Q/Q change</x:t>
  </x:si>
  <x:si>
    <x:t xml:space="preserve">  U.S. revenue absolute Q/Q change</x:t>
  </x:si>
  <x:si>
    <x:t xml:space="preserve">  Foreign sales — organic Y/Y</x:t>
  </x:si>
  <x:si>
    <x:t xml:space="preserve">  Foreign sales — M&amp;A / scope</x:t>
  </x:si>
  <x:si>
    <x:t xml:space="preserve">  Foreign sales — FX contribution</x:t>
  </x:si>
  <x:si>
    <x:t xml:space="preserve">  Foreign sales — total Y/Y</x:t>
  </x:si>
  <x:si>
    <x:t xml:space="preserve">  U.S. sales — organic Y/Y</x:t>
  </x:si>
  <x:si>
    <x:t xml:space="preserve">  U.S. sales — M&amp;A / scope</x:t>
  </x:si>
  <x:si>
    <x:t xml:space="preserve">  U.S. sales — FX contribution</x:t>
  </x:si>
  <x:si>
    <x:t xml:space="preserve">  U.S. sales — total Y/Y</x:t>
  </x:si>
  <x:si>
    <x:t xml:space="preserve">Share Count</x:t>
  </x:si>
  <x:si>
    <x:t xml:space="preserve">Basic weighted-average shares, millions</x:t>
  </x:si>
  <x:si>
    <x:t xml:space="preserve">Diluted weighted-average shares, millions</x:t>
  </x:si>
  <x:si>
    <x:t xml:space="preserve">  Sequential change, millions</x:t>
  </x:si>
  <x:si>
    <x:t xml:space="preserve">Dilution, millions of shares</x:t>
  </x:si>
  <x:si>
    <x:t xml:space="preserve">Shares repurchased, $m</x:t>
  </x:si>
  <x:si>
    <x:t xml:space="preserve">  Sequential change, $m</x:t>
  </x:si>
  <x:si>
    <x:t xml:space="preserve">New share issuance, share count not disclosed quarterly</x:t>
  </x:si>
  <x:si>
    <x:t xml:space="preserve">Diluted shares behind forecast EPS</x:t>
  </x:si>
  <x:si>
    <x:t xml:space="preserve">Forecast repurchase dollars per share, illustrative</x:t>
  </x:si>
  <x:si>
    <x:t xml:space="preserve">Historical diluted EPS denominator check</x:t>
  </x:si>
  <x:si>
    <x:t xml:space="preserve">Basic weighted-average shares, absolute Q/Q change</x:t>
  </x:si>
  <x:si>
    <x:t xml:space="preserve">Guidance</x:t>
  </x:si>
  <x:si>
    <x:t xml:space="preserve">Guidance date</x:t>
  </x:si>
  <x:si>
    <x:t xml:space="preserve">Metric</x:t>
  </x:si>
  <x:si>
    <x:t xml:space="preserve">Low / point</x:t>
  </x:si>
  <x:si>
    <x:t xml:space="preserve">High</x:t>
  </x:si>
  <x:si>
    <x:t xml:space="preserve">Midpoint / point</x:t>
  </x:si>
  <x:si>
    <x:t xml:space="preserve">Reported actual</x:t>
  </x:si>
  <x:si>
    <x:t xml:space="preserve">Beat / miss midpoint</x:t>
  </x:si>
  <x:si>
    <x:t xml:space="preserve">Source ID</x:t>
  </x:si>
  <x:si>
    <x:t xml:space="preserve">1Q26</x:t>
  </x:si>
  <x:si>
    <x:t xml:space="preserve">Revenue</x:t>
  </x:si>
  <x:si>
    <x:t xml:space="preserve">S2</x:t>
  </x:si>
  <x:si>
    <x:t xml:space="preserve">Core diluted EPS</x:t>
  </x:si>
  <x:si>
    <x:t xml:space="preserve">GAAP diluted EPS</x:t>
  </x:si>
  <x:si>
    <x:t xml:space="preserve">2Q26</x:t>
  </x:si>
  <x:si>
    <x:t xml:space="preserve">S13</x:t>
  </x:si>
  <x:si>
    <x:t xml:space="preserve">3Q26</x:t>
  </x:si>
  <x:si>
    <x:t xml:space="preserve">S14</x:t>
  </x:si>
  <x:si>
    <x:t xml:space="preserve">4Q26</x:t>
  </x:si>
  <x:si>
    <x:t xml:space="preserve">S6</x:t>
  </x:si>
  <x:si>
    <x:t xml:space="preserve">Core operating income</x:t>
  </x:si>
  <x:si>
    <x:t xml:space="preserve">Approx. Regulated revenue</x:t>
  </x:si>
  <x:si>
    <x:t xml:space="preserve">S7</x:t>
  </x:si>
  <x:si>
    <x:t xml:space="preserve">Approx. Infrastructure revenue</x:t>
  </x:si>
  <x:si>
    <x:t xml:space="preserve">Approx. Connected revenue</x:t>
  </x:si>
  <x:si>
    <x:t xml:space="preserve">FY26</x:t>
  </x:si>
  <x:si>
    <x:t xml:space="preserve">Approx. annual revenue</x:t>
  </x:si>
  <x:si>
    <x:t xml:space="preserve">Approx. core operating margin</x:t>
  </x:si>
  <x:si>
    <x:t xml:space="preserve">Approx. core diluted EPS</x:t>
  </x:si>
  <x:si>
    <x:t xml:space="preserve">Adjusted free cash flow (minimum; no upper bound)</x:t>
  </x:si>
  <x:si>
    <x:t xml:space="preserve">Sources</x:t>
  </x:si>
  <x:si>
    <x:t xml:space="preserve">Publication date</x:t>
  </x:si>
  <x:si>
    <x:t xml:space="preserve">Publisher</x:t>
  </x:si>
  <x:si>
    <x:t xml:space="preserve">Feeds / usage</x:t>
  </x:si>
  <x:si>
    <x:t xml:space="preserve">URL or supplied input filename</x:t>
  </x:si>
  <x:si>
    <x:t xml:space="preserve">S1</x:t>
  </x:si>
  <x:si>
    <x:t xml:space="preserve">SEC / Jabil</x:t>
  </x:si>
  <x:si>
    <x:t xml:space="preserve">FY25 filing: segments, statements, geography</x:t>
  </x:si>
  <x:si>
    <x:t xml:space="preserve">https://www.sec.gov/Archives/edgar/data/898293/000162828025045293/jbl-20250831.htm</x:t>
  </x:si>
  <x:si>
    <x:t xml:space="preserve">FY25 4Q results, FY cash, historical core</x:t>
  </x:si>
  <x:si>
    <x:t xml:space="preserve">https://www.sec.gov/Archives/edgar/data/898293/000162828025042693/jbl-20250925ex991.htm</x:t>
  </x:si>
  <x:si>
    <x:t xml:space="preserve">S3</x:t>
  </x:si>
  <x:si>
    <x:t xml:space="preserve">FY26 Q1 income, balance and segment</x:t>
  </x:si>
  <x:si>
    <x:t xml:space="preserve">https://www.sec.gov/Archives/edgar/data/898293/000162828026001450/jbl-20251130.htm</x:t>
  </x:si>
  <x:si>
    <x:t xml:space="preserve">S4</x:t>
  </x:si>
  <x:si>
    <x:t xml:space="preserve">FY26 Q2 filing and operating segments</x:t>
  </x:si>
  <x:si>
    <x:t xml:space="preserve">Calibration inputs (experimental)</x:t>
  </x:si>
  <x:si>
    <x:t xml:space="preserve">https://www.sec.gov/Archives/edgar/data/898293/000162828026024148/jbl-20260228.htm</x:t>
  </x:si>
  <x:si>
    <x:t xml:space="preserve">S5</x:t>
  </x:si>
  <x:si>
    <x:t xml:space="preserve">FY26 Q3 10-Q and first 9M prior FY</x:t>
  </x:si>
  <x:si>
    <x:t xml:space="preserve">Large-cap / S&amp;P cohort prior</x:t>
  </x:si>
  <x:si>
    <x:t xml:space="preserve">https://www.sec.gov/Archives/edgar/data/898293/000162828026046138/jbl-20260531.htm</x:t>
  </x:si>
  <x:si>
    <x:t xml:space="preserve">FY26 Q4 guidance; core bridge</x:t>
  </x:si>
  <x:si>
    <x:t xml:space="preserve">Historical strict beats</x:t>
  </x:si>
  <x:si>
    <x:t xml:space="preserve">https://www.sec.gov/Archives/edgar/data/898293/000162828026043719/jbl-20260617ex991.htm</x:t>
  </x:si>
  <x:si>
    <x:t xml:space="preserve">Jabil earnings call</x:t>
  </x:si>
  <x:si>
    <x:t xml:space="preserve">Segment guidance, demand, inventories, tax</x:t>
  </x:si>
  <x:si>
    <x:t xml:space="preserve">Valid history pairs</x:t>
  </x:si>
  <x:si>
    <x:t xml:space="preserve">https://stockanalysis.com/stocks/jbl/transcripts/609377-q3-2026/</x:t>
  </x:si>
  <x:si>
    <x:t xml:space="preserve">S8</x:t>
  </x:si>
  <x:si>
    <x:t xml:space="preserve">edgar.tools / SEC</x:t>
  </x:si>
  <x:si>
    <x:t xml:space="preserve">Full FY25 annual segment recognition lines</x:t>
  </x:si>
  <x:si>
    <x:t xml:space="preserve">Prior pseudo-observations</x:t>
  </x:si>
  <x:si>
    <x:t xml:space="preserve">https://app.edgar.tools/companies/JBL/disclosures/segments</x:t>
  </x:si>
  <x:si>
    <x:t xml:space="preserve">S9</x:t>
  </x:si>
  <x:si>
    <x:t xml:space="preserve">S&amp;P Dow Jones Indices</x:t>
  </x:si>
  <x:si>
    <x:t xml:space="preserve">S&amp;P 500 constituent since Dec 2023</x:t>
  </x:si>
  <x:si>
    <x:t xml:space="preserve">Starting beat probability</x:t>
  </x:si>
  <x:si>
    <x:t xml:space="preserve">https://press.spglobal.com/2023-12-01-Uber-Technologies,-Jabil-and-Builders-FirstSource-Set-to-Join-S-P-500-Others-to-Join-S-P-MidCap-400-and-S-P-SmallCap-600</x:t>
  </x:si>
  <x:si>
    <x:t xml:space="preserve">S10</x:t>
  </x:si>
  <x:si>
    <x:t xml:space="preserve">Finhacker</x:t>
  </x:si>
  <x:si>
    <x:t xml:space="preserve">Dated $33.83bn market capitalization</x:t>
  </x:si>
  <x:si>
    <x:t xml:space="preserve">Quarter-specific probability update</x:t>
  </x:si>
  <x:si>
    <x:t xml:space="preserve">https://www.finhacker.cz/en/stocks/jabil-market-cap/</x:t>
  </x:si>
  <x:si>
    <x:t xml:space="preserve">S11</x:t>
  </x:si>
  <x:si>
    <x:t xml:space="preserve">Celestica</x:t>
  </x:si>
  <x:si>
    <x:t xml:space="preserve">Peer positive cloud infrastructure demand</x:t>
  </x:si>
  <x:si>
    <x:t xml:space="preserve">Final P(beat)</x:t>
  </x:si>
  <x:si>
    <x:t xml:space="preserve">https://corporate.celestica.com/news-releases/news-release-details/celestica-announces-second-quarter-2026-financial-results</x:t>
  </x:si>
  <x:si>
    <x:t xml:space="preserve">S12</x:t>
  </x:si>
  <x:si>
    <x:t xml:space="preserve">Alphastreet</x:t>
  </x:si>
  <x:si>
    <x:t xml:space="preserve">Pre-release public preview $4.07</x:t>
  </x:si>
  <x:si>
    <x:t xml:space="preserve">Model confidence</x:t>
  </x:si>
  <x:si>
    <x:t xml:space="preserve">medium</x:t>
  </x:si>
  <x:si>
    <x:t xml:space="preserve">https://news.alphastreet.com/jabil-jbl-q4-2026-preview-eps-est-4-07-reports-september-30/amp/</x:t>
  </x:si>
  <x:si>
    <x:t xml:space="preserve">Fiscal Q2 2026 guidance</x:t>
  </x:si>
  <x:si>
    <x:t xml:space="preserve">https://www.sec.gov/Archives/edgar/data/898293/000162828025057488/jbl-20251217ex991.htm</x:t>
  </x:si>
  <x:si>
    <x:t xml:space="preserve">Jabil IR</x:t>
  </x:si>
  <x:si>
    <x:t xml:space="preserve">Fiscal Q3 2026 guidance</x:t>
  </x:si>
  <x:si>
    <x:t xml:space="preserve">As-of Sept24 baseline; upside shipment carryover balanced against high Street hurdle.</x:t>
  </x:si>
  <x:si>
    <x:t xml:space="preserve">https://investors.jabil.com/news/news-details/2026/Jabil-Posts-Second-Quarter-Results/default.aspx</x:t>
  </x:si>
  <x:si>
    <x:t xml:space="preserve">I1</x:t>
  </x:si>
  <x:si>
    <x:t xml:space="preserve">S&amp;P Capital IQ</x:t>
  </x:si>
  <x:si>
    <x:t xml:space="preserve">Full summary row and consensus; date precision only</x:t>
  </x:si>
  <x:si>
    <x:t xml:space="preserve">JBL_consensus.json</x:t>
  </x:si>
  <x:si>
    <x:t xml:space="preserve">I2</x:t>
  </x:si>
  <x:si>
    <x:t xml:space="preserve">Six historical EPS and revenue actual/consensus pairs</x:t>
  </x:si>
  <x:si>
    <x:t xml:space="preserve">JBL_history.csv</x:t>
  </x:si>
  <x:si>
    <x:t xml:space="preserve">Input audit / exclusions</x:t>
  </x:si>
  <x:si>
    <x:t xml:space="preserve">JBL_history.csv SHA256</x:t>
  </x:si>
  <x:si>
    <x:t xml:space="preserve">0604add66df9efe7bd6bb9efc79091e539b53b1240c5aecfb0f9621ef40c9482</x:t>
  </x:si>
  <x:si>
    <x:t xml:space="preserve">JBL_consensus.json SHA256</x:t>
  </x:si>
  <x:si>
    <x:t xml:space="preserve">02182a81b4b2f3a6fd42ecb8fdbfa087569ca48155c4ade97e63f5922c5ebefe</x:t>
  </x:si>
  <x:si>
    <x:t xml:space="preserve">Consensus as of</x:t>
  </x:si>
  <x:si>
    <x:t xml:space="preserve">2026-09-24 — date only</x:t>
  </x:si>
  <x:si>
    <x:t xml:space="preserve">Cutoff (UTC)</x:t>
  </x:si>
  <x:si>
    <x:t xml:space="preserve">2026-09-29 16:49:46.891847</x:t>
  </x:si>
  <x:si>
    <x:t xml:space="preserve">Later separate consensus</x:t>
  </x:si>
  <x:si>
    <x:t xml:space="preserve">Unavailable / not verified</x:t>
  </x:si>
  <x:si>
    <x:t xml:space="preserve">No Dates / Consensus / Checks tabs</x:t>
  </x:si>
  <x:si>
    <x:t xml:space="preserve">2025 10-K S1; 2026 Q3 10-Q S5; headers, Cover and checks.md replace them.</x:t>
  </x:si>
  <x:si>
    <x:t xml:space="preserve">No separate customer / units tab</x:t>
  </x:si>
  <x:si>
    <x:t xml:space="preserve">2025 10-K S1 and FY26 Q3 10-Q S5: no quarterly unit counts, ASP, subscriber adds, churn or backlog. Model instead uses disclosed point-/over-time recognition and segment-level management guidance.</x:t>
  </x:si>
  <x:si>
    <x:t xml:space="preserve">Annual / quarterly scope</x:t>
  </x:si>
  <x:si>
    <x:t xml:space="preserve">FY25 annual C is separate complete year; 4Q25 D is its final quarter, not additive to annual.</x:t>
  </x:si>
  <x:si>
    <x:t xml:space="preserve">GAAP / normalized per share</x:t>
  </x:si>
  <x:si>
    <x:t xml:space="preserve">Core issuer reconciliation excludes amortization, share compensation and restructuring; historical rounded share counts create &lt;=$0.01 differences.</x:t>
  </x:si>
  <x:si>
    <x:t xml:space="preserve">Upside case</x:t>
  </x:si>
  <x:si>
    <x:t xml:space="preserve">Q3 held inventory shipment carryover ~$200m and Celestica cloud beat may lift Intelligent Infrastructure.</x:t>
  </x:si>
  <x:si>
    <x:t xml:space="preserve">Downside case</x:t>
  </x:si>
  <x:si>
    <x:t xml:space="preserve">Street $4.07 already $0.07 above core guide; customer ramp slippage / connected demand.</x:t>
  </x:si>
  <x:si>
    <x:t xml:space="preserve">Foreign source data</x:t>
  </x:si>
  <x:si>
    <x:t xml:space="preserve">2025 10-K S1 FY25 foreign 75.0%; FY26 Q1 10-Q S3 72.8%; FY26 Q2 10-Q S4 72.6%; FY26 Q3 10-Q S5 75.8%. 4Q25 derived from FY25 and first-nine-month 76.6% (S5). Customer-location basis, not destination country.</x:t>
  </x:si>
  <x:si>
    <x:t xml:space="preserve">Floor / estimate distinction</x:t>
  </x:si>
  <x:si>
    <x:t xml:space="preserve">Guidance!E23:E28 are approximate single-point issuer outlooks: no high bound; G23:G28 link to the single published point. FY26 adjusted free cash flow &gt;$1.4bn is a minimum at E29 only, no high or midpoint F29:G29.</x:t>
  </x:si>
  <x:si>
    <x:t xml:space="preserve">2026-09-09 earnings timing</x:t>
  </x:si>
  <x:si>
    <x:t xml:space="preserve">https://finance.yahoo.com/markets/stocks/articles/jabil-announces-date-fourth-quarter-201000077.html</x:t>
  </x:si>
  <x:si>
    <x:t xml:space="preserve">Segment-tab display length</x:t>
  </x:si>
  <x:si>
    <x:t xml:space="preserve">Excel limits tabs to 31 characters. Segment tab headings B2 preserve complete reported names; display-tab names are abbreviated only for Excel compatibility.</x:t>
  </x:si>
  <x:si>
    <x:t xml:space="preserve">Jabil Inc.  |  Capital IQ supplied inputs</x:t>
  </x:si>
  <x:si>
    <x:t xml:space="preserve">Attached data — Capital IQ inputs</x:t>
  </x:si>
  <x:si>
    <x:t xml:space="preserve">History — source JBL_history.csv; consensus captured 2026-09-24</x:t>
  </x:si>
  <x:si>
    <x:t xml:space="preserve">Norm. consensus</x:t>
  </x:si>
  <x:si>
    <x:t xml:space="preserve">Norm. actual</x:t>
  </x:si>
  <x:si>
    <x:t xml:space="preserve">GAAP consensus</x:t>
  </x:si>
  <x:si>
    <x:t xml:space="preserve">GAAP actual</x:t>
  </x:si>
  <x:si>
    <x:t xml:space="preserve">Revenue consensus</x:t>
  </x:si>
  <x:si>
    <x:t xml:space="preserve">Revenue actual</x:t>
  </x:si>
  <x:si>
    <x:t xml:space="preserve">Report date</x:t>
  </x:si>
  <x:si>
    <x:t xml:space="preserve">Full supplied summary row — JBL_consensus.json</x:t>
  </x:si>
  <x:si>
    <x:t xml:space="preserve">Field</x:t>
  </x:si>
  <x:si>
    <x:t xml:space="preserve">Supplied value</x:t>
  </x:si>
  <x:si>
    <x:t xml:space="preserve">Consensus capture date</x:t>
  </x:si>
  <x:si>
    <x:t xml:space="preserve">Attached file fingerprints</x:t>
  </x:si>
  <x:si>
    <x:t xml:space="preserve">ticker</x:t>
  </x:si>
  <x:si>
    <x:t xml:space="preserve">JBL</x:t>
  </x:si>
  <x:si>
    <x:t xml:space="preserve">Precision</x:t>
  </x:si>
  <x:si>
    <x:t xml:space="preserve">date only, user confirmed</x:t>
  </x:si>
  <x:si>
    <x:t xml:space="preserve">company</x:t>
  </x:si>
  <x:si>
    <x:t xml:space="preserve">History SHA256</x:t>
  </x:si>
  <x:si>
    <x:t xml:space="preserve">exchange_ticker</x:t>
  </x:si>
  <x:si>
    <x:t xml:space="preserve">NYSE:JBL</x:t>
  </x:si>
  <x:si>
    <x:t xml:space="preserve">Consensus SHA256</x:t>
  </x:si>
  <x:si>
    <x:t xml:space="preserve">capiq_company_id</x:t>
  </x:si>
  <x:si>
    <x:t xml:space="preserve">analyst_count</x:t>
  </x:si>
  <x:si>
    <x:t xml:space="preserve">fiscal_year_end</x:t>
  </x:si>
  <x:si>
    <x:t xml:space="preserve">Aug-31</x:t>
  </x:si>
  <x:si>
    <x:t xml:space="preserve">forward_quarter_label</x:t>
  </x:si>
  <x:si>
    <x:t xml:space="preserve">FQ4 2026 - Aug 2026</x:t>
  </x:si>
  <x:si>
    <x:t xml:space="preserve">period_end_date</x:t>
  </x:si>
  <x:si>
    <x:t xml:space="preserve">expected_report_date</x:t>
  </x:si>
  <x:si>
    <x:t xml:space="preserve">eps_normalized_mean</x:t>
  </x:si>
  <x:si>
    <x:t xml:space="preserve">eps_normalized_median</x:t>
  </x:si>
  <x:si>
    <x:t xml:space="preserve">eps_normalized_high</x:t>
  </x:si>
  <x:si>
    <x:t xml:space="preserve">eps_normalized_low</x:t>
  </x:si>
  <x:si>
    <x:t xml:space="preserve">eps_normalized_std_dev</x:t>
  </x:si>
  <x:si>
    <x:t xml:space="preserve">eps_normalized_n_est</x:t>
  </x:si>
  <x:si>
    <x:t xml:space="preserve">eps_normalized_guidance</x:t>
  </x:si>
  <x:si>
    <x:t xml:space="preserve">eps_normalized_guidance_low</x:t>
  </x:si>
  <x:si>
    <x:t xml:space="preserve">eps_normalized_guidance_high</x:t>
  </x:si>
  <x:si>
    <x:t xml:space="preserve">eps_gaap_mean</x:t>
  </x:si>
  <x:si>
    <x:t xml:space="preserve">eps_gaap_median</x:t>
  </x:si>
  <x:si>
    <x:t xml:space="preserve">eps_gaap_high</x:t>
  </x:si>
  <x:si>
    <x:t xml:space="preserve">eps_gaap_low</x:t>
  </x:si>
  <x:si>
    <x:t xml:space="preserve">eps_gaap_std_dev</x:t>
  </x:si>
  <x:si>
    <x:t xml:space="preserve">eps_gaap_n_est</x:t>
  </x:si>
  <x:si>
    <x:t xml:space="preserve">eps_gaap_guidance_low</x:t>
  </x:si>
  <x:si>
    <x:t xml:space="preserve">eps_gaap_guidance_high</x:t>
  </x:si>
  <x:si>
    <x:t xml:space="preserve">revenue_m_mean</x:t>
  </x:si>
  <x:si>
    <x:t xml:space="preserve">revenue_m_median</x:t>
  </x:si>
  <x:si>
    <x:t xml:space="preserve">revenue_m_high</x:t>
  </x:si>
  <x:si>
    <x:t xml:space="preserve">revenue_m_low</x:t>
  </x:si>
  <x:si>
    <x:t xml:space="preserve">revenue_m_std_dev</x:t>
  </x:si>
  <x:si>
    <x:t xml:space="preserve">revenue_m_n_est</x:t>
  </x:si>
  <x:si>
    <x:t xml:space="preserve">revenue_m_guidance_low</x:t>
  </x:si>
  <x:si>
    <x:t xml:space="preserve">revenue_m_guidance_high</x:t>
  </x:si>
  <x:si>
    <x:t xml:space="preserve">ebitda_m_mean</x:t>
  </x:si>
  <x:si>
    <x:t xml:space="preserve">ebit_m_mean</x:t>
  </x:si>
  <x:si>
    <x:t xml:space="preserve">net_income_excl_excep_m_mean</x:t>
  </x:si>
  <x:si>
    <x:t xml:space="preserve">net_income_gaap_m_mean</x:t>
  </x:si>
  <x:si>
    <x:t xml:space="preserve">gross_margin_pct_mean</x:t>
  </x:si>
  <x:si>
    <x:t xml:space="preserve">effective_tax_rate_pct_mean</x:t>
  </x:si>
  <x:si>
    <x:t xml:space="preserve">capex_m_mean</x:t>
  </x:si>
  <x:si>
    <x:t xml:space="preserve">fcf_m_mean</x:t>
  </x:si>
  <x:si>
    <x:t xml:space="preserve">cfo_m_mean</x:t>
  </x:si>
  <x:si>
    <x:t xml:space="preserve">d_and_a_m_mean</x:t>
  </x:si>
  <x:si>
    <x:t xml:space="preserve">target_price_mean</x:t>
  </x:si>
  <x:si>
    <x:t xml:space="preserve">target_price_median</x:t>
  </x:si>
  <x:si>
    <x:t xml:space="preserve">target_price_high</x:t>
  </x:si>
  <x:si>
    <x:t xml:space="preserve">target_price_low</x:t>
  </x:si>
  <x:si>
    <x:t xml:space="preserve">target_price_std_dev</x:t>
  </x:si>
  <x:si>
    <x:t xml:space="preserve">target_price_n_est</x:t>
  </x:si>
  <x:si>
    <x:t xml:space="preserve">recommendation</x:t>
  </x:si>
  <x:si>
    <x:t xml:space="preserve">Buy</x:t>
  </x:si>
  <x:si>
    <x:t xml:space="preserve">recommendation_score</x:t>
  </x:si>
  <x:si>
    <x:t xml:space="preserve">last_close_price</x:t>
  </x:si>
  <x:si>
    <x:t xml:space="preserve">notes</x:t>
  </x:si>
  <x:si>
    <x:t xml:space="preserve">Results before open Sep 30. 52wk range 428.93/189.60.</x:t>
  </x:si>
</x:sst>
</file>

<file path=xl/styles.xml><?xml version="1.0" encoding="utf-8"?>
<x:styleSheet xmlns:x="http://schemas.openxmlformats.org/spreadsheetml/2006/main">
  <x:numFmts count="5">
    <x:numFmt numFmtId="164" formatCode="#,##0.0_);(#,##0.0);–_)"/>
    <x:numFmt numFmtId="165" formatCode="0.0%_);(0.0%);–_)"/>
    <x:numFmt numFmtId="166" formatCode="yyyy-mm-dd"/>
    <x:numFmt numFmtId="167" formatCode="$0.00"/>
    <x:numFmt numFmtId="168" formatCode="General"/>
  </x:numFmts>
  <x:fonts count="12">
    <x:font>
      <x:sz val="11"/>
      <x:name val="Calibri"/>
    </x:font>
    <x:font>
      <x:sz val="11"/>
      <x:color rgb="FF000000"/>
      <x:name val="Aptos Narrow"/>
    </x:font>
    <x:font>
      <x:i/>
      <x:sz val="11"/>
      <x:color rgb="FF000000"/>
      <x:name val="Aptos Narrow"/>
    </x:font>
    <x:font>
      <x:b/>
      <x:sz val="11"/>
      <x:color rgb="FF000000"/>
      <x:name val="Aptos Narrow"/>
    </x:font>
    <x:font>
      <x:b/>
      <x:sz val="11"/>
      <x:color rgb="FF006100"/>
      <x:name val="Aptos Narrow"/>
    </x:font>
    <x:font>
      <x:i/>
      <x:sz val="11"/>
      <x:color rgb="FF0000FF"/>
      <x:name val="Aptos Narrow"/>
    </x:font>
    <x:font>
      <x:i/>
      <x:sz val="11"/>
      <x:color rgb="FF006100"/>
      <x:name val="Aptos Narrow"/>
    </x:font>
    <x:font>
      <x:b/>
      <x:sz val="13"/>
      <x:color rgb="FF000000"/>
      <x:name val="Aptos Narrow"/>
    </x:font>
    <x:font>
      <x:b/>
      <x:i/>
      <x:sz val="11"/>
      <x:color rgb="FF006100"/>
      <x:name val="Aptos Narrow"/>
    </x:font>
    <x:font>
      <x:sz val="11"/>
      <x:color rgb="FF0000FF"/>
      <x:name val="Aptos Narrow"/>
    </x:font>
    <x:font>
      <x:sz val="11"/>
      <x:color rgb="FF006100"/>
      <x:name val="Aptos Narrow"/>
    </x:font>
    <x:font>
      <x:b/>
      <x:sz val="11"/>
      <x:color rgb="FF0000FF"/>
      <x:name val="Aptos Narrow"/>
    </x:font>
  </x:fonts>
  <x:fills count="4">
    <x:fill>
      <x:patternFill patternType="none"/>
    </x:fill>
    <x:fill>
      <x:patternFill patternType="gray125"/>
    </x:fill>
    <x:fill>
      <x:patternFill patternType="solid">
        <x:fgColor rgb="FFE8EAEC"/>
      </x:patternFill>
    </x:fill>
    <x:fill>
      <x:patternFill patternType="solid">
        <x:fgColor rgb="FFF0F5F9"/>
      </x:patternFill>
    </x:fill>
  </x:fills>
  <x:borders count="7">
    <x:border/>
    <x:border>
      <x:top style="thin">
        <x:color rgb="FF9D9D9D"/>
      </x:top>
    </x:border>
    <x:border>
      <x:top style="thin">
        <x:color rgb="FFB8B8B8"/>
      </x:top>
      <x:bottom style="thin">
        <x:color rgb="FFB8B8B8"/>
      </x:bottom>
    </x:border>
    <x:border>
      <x:top style="thin">
        <x:color rgb="FF999999"/>
      </x:top>
      <x:bottom style="thin">
        <x:color rgb="FF999999"/>
      </x:bottom>
    </x:border>
    <x:border>
      <x:top style="thin">
        <x:color rgb="FFAAAAAA"/>
      </x:top>
      <x:bottom style="thin">
        <x:color rgb="FFAAAAAA"/>
      </x:bottom>
    </x:border>
    <x:border>
      <x:top style="thin">
        <x:color rgb="FF999999"/>
      </x:top>
    </x:border>
    <x:border>
      <x:top style="thin">
        <x:color rgb="FFBBBBBB"/>
      </x:top>
      <x:bottom style="thin">
        <x:color rgb="FFBBBBBB"/>
      </x:bottom>
    </x:border>
  </x:borders>
  <x:cellStyleXfs count="1">
    <x:xf numFmtId="0" fontId="0" fillId="0" borderId="0"/>
  </x:cellStyleXfs>
  <x:cellXfs count="70">
    <x:xf numFmtId="0" fontId="0" fillId="0" borderId="0" xfId="0"/>
    <x:xf numFmtId="0" fontId="1" fillId="0" borderId="0" xfId="0" applyFont="1" applyFill="1" applyAlignment="1">
      <x:alignment horizontal="general" vertical="bottom"/>
    </x:xf>
    <x:xf numFmtId="0" fontId="2" fillId="0" borderId="0" xfId="0" applyFont="1" applyFill="1" applyAlignment="1">
      <x:alignment horizontal="general" vertical="bottom"/>
    </x:xf>
    <x:xf numFmtId="164" fontId="3" fillId="0" borderId="1" xfId="0" applyNumberFormat="1" applyFont="1" applyFill="1" applyBorder="1" applyAlignment="1">
      <x:alignment horizontal="general" vertical="bottom"/>
    </x:xf>
    <x:xf numFmtId="165" fontId="2" fillId="0" borderId="0" xfId="0" applyNumberFormat="1" applyFont="1" applyFill="1" applyAlignment="1">
      <x:alignment horizontal="general" vertical="bottom"/>
    </x:xf>
    <x:xf numFmtId="164" fontId="4" fillId="0" borderId="1" xfId="0" applyNumberFormat="1" applyFont="1" applyFill="1" applyBorder="1" applyAlignment="1">
      <x:alignment horizontal="general" vertical="bottom"/>
    </x:xf>
    <x:xf numFmtId="164" fontId="1" fillId="0" borderId="0" xfId="0" applyNumberFormat="1" applyFont="1" applyFill="1" applyAlignment="1">
      <x:alignment horizontal="general" vertical="bottom"/>
    </x:xf>
    <x:xf numFmtId="166" fontId="3" fillId="2" borderId="2" xfId="0" applyNumberFormat="1" applyFont="1" applyFill="1" applyBorder="1" applyAlignment="1">
      <x:alignment horizontal="general" vertical="bottom"/>
    </x:xf>
    <x:xf numFmtId="0" fontId="3" fillId="2" borderId="2" xfId="0" applyFont="1" applyFill="1" applyBorder="1" applyAlignment="1">
      <x:alignment horizontal="general" vertical="bottom"/>
    </x:xf>
    <x:xf numFmtId="164" fontId="1" fillId="3" borderId="0" xfId="0" applyNumberFormat="1" applyFont="1" applyFill="1" applyAlignment="1">
      <x:alignment horizontal="general" vertical="bottom"/>
    </x:xf>
    <x:xf numFmtId="0" fontId="1" fillId="3" borderId="0" xfId="0" applyFont="1" applyFill="1" applyAlignment="1">
      <x:alignment horizontal="general" vertical="bottom"/>
    </x:xf>
    <x:xf numFmtId="165" fontId="2" fillId="3" borderId="0" xfId="0" applyNumberFormat="1" applyFont="1" applyFill="1" applyAlignment="1">
      <x:alignment horizontal="general" vertical="bottom"/>
    </x:xf>
    <x:xf numFmtId="0" fontId="3" fillId="0" borderId="1" xfId="0" applyFont="1" applyFill="1" applyBorder="1" applyAlignment="1">
      <x:alignment horizontal="general" vertical="bottom"/>
    </x:xf>
    <x:xf numFmtId="165" fontId="5" fillId="0" borderId="0" xfId="0" applyNumberFormat="1" applyFont="1" applyFill="1" applyAlignment="1">
      <x:alignment horizontal="general" vertical="bottom"/>
    </x:xf>
    <x:xf numFmtId="165" fontId="6" fillId="3" borderId="0" xfId="0" applyNumberFormat="1" applyFont="1" applyFill="1" applyAlignment="1">
      <x:alignment horizontal="general" vertical="bottom"/>
    </x:xf>
    <x:xf numFmtId="0" fontId="7" fillId="0" borderId="0" xfId="0" applyFont="1" applyFill="1" applyAlignment="1">
      <x:alignment horizontal="general" vertical="bottom"/>
    </x:xf>
    <x:xf numFmtId="165" fontId="8" fillId="0" borderId="0" xfId="0" applyNumberFormat="1" applyFont="1" applyFill="1" applyAlignment="1">
      <x:alignment horizontal="general" vertical="bottom"/>
    </x:xf>
    <x:xf numFmtId="164" fontId="3" fillId="3" borderId="1" xfId="0" applyNumberFormat="1" applyFont="1" applyFill="1" applyBorder="1" applyAlignment="1">
      <x:alignment horizontal="general" vertical="bottom"/>
    </x:xf>
    <x:xf numFmtId="167" fontId="4" fillId="0" borderId="1" xfId="0" applyNumberFormat="1" applyFont="1" applyFill="1" applyBorder="1" applyAlignment="1">
      <x:alignment horizontal="general" vertical="bottom"/>
    </x:xf>
    <x:xf numFmtId="164" fontId="4" fillId="3" borderId="1" xfId="0" applyNumberFormat="1" applyFont="1" applyFill="1" applyBorder="1" applyAlignment="1">
      <x:alignment horizontal="general" vertical="bottom"/>
    </x:xf>
    <x:xf numFmtId="165" fontId="6" fillId="0" borderId="0" xfId="0" applyNumberFormat="1" applyFont="1" applyFill="1" applyAlignment="1">
      <x:alignment horizontal="general" vertical="bottom"/>
    </x:xf>
    <x:xf numFmtId="167" fontId="3" fillId="0" borderId="1" xfId="0" applyNumberFormat="1" applyFont="1" applyFill="1" applyBorder="1" applyAlignment="1">
      <x:alignment horizontal="general" vertical="bottom"/>
    </x:xf>
    <x:xf numFmtId="164" fontId="3" fillId="2" borderId="3" xfId="0" applyNumberFormat="1" applyFont="1" applyFill="1" applyBorder="1" applyAlignment="1">
      <x:alignment horizontal="general" vertical="bottom"/>
    </x:xf>
    <x:xf numFmtId="166" fontId="9" fillId="0" borderId="0" xfId="0" applyNumberFormat="1" applyFont="1" applyFill="1" applyAlignment="1">
      <x:alignment horizontal="general" vertical="bottom"/>
    </x:xf>
    <x:xf numFmtId="164" fontId="9" fillId="0" borderId="0" xfId="0" applyNumberFormat="1" applyFont="1" applyFill="1" applyAlignment="1">
      <x:alignment horizontal="general" vertical="bottom"/>
    </x:xf>
    <x:xf numFmtId="167" fontId="1" fillId="0" borderId="0" xfId="0" applyNumberFormat="1" applyFont="1" applyFill="1" applyAlignment="1">
      <x:alignment horizontal="general" vertical="bottom"/>
    </x:xf>
    <x:xf numFmtId="164" fontId="10" fillId="0" borderId="0" xfId="0" applyNumberFormat="1" applyFont="1" applyFill="1" applyAlignment="1">
      <x:alignment horizontal="general" vertical="bottom"/>
    </x:xf>
    <x:xf numFmtId="0" fontId="3" fillId="2" borderId="4" xfId="0" applyFont="1" applyFill="1" applyBorder="1" applyAlignment="1">
      <x:alignment horizontal="general" vertical="bottom"/>
    </x:xf>
    <x:xf numFmtId="165" fontId="1" fillId="0" borderId="0" xfId="0" applyNumberFormat="1" applyFont="1" applyFill="1" applyAlignment="1">
      <x:alignment horizontal="general" vertical="bottom"/>
    </x:xf>
    <x:xf numFmtId="167" fontId="10" fillId="0" borderId="0" xfId="0" applyNumberFormat="1" applyFont="1" applyFill="1" applyAlignment="1">
      <x:alignment horizontal="general" vertical="bottom"/>
    </x:xf>
    <x:xf numFmtId="164" fontId="3" fillId="2" borderId="4" xfId="0" applyNumberFormat="1" applyFont="1" applyFill="1" applyBorder="1" applyAlignment="1">
      <x:alignment horizontal="general" vertical="bottom"/>
    </x:xf>
    <x:xf numFmtId="167" fontId="9" fillId="0" borderId="0" xfId="0" applyNumberFormat="1" applyFont="1" applyFill="1" applyAlignment="1">
      <x:alignment horizontal="general" vertical="bottom"/>
    </x:xf>
    <x:xf numFmtId="0" fontId="3" fillId="0" borderId="0" xfId="0" applyFont="1" applyFill="1" applyAlignment="1">
      <x:alignment horizontal="general" vertical="bottom"/>
    </x:xf>
    <x:xf numFmtId="165" fontId="9" fillId="0" borderId="0" xfId="0" applyNumberFormat="1" applyFont="1" applyFill="1" applyAlignment="1">
      <x:alignment horizontal="general" vertical="bottom"/>
    </x:xf>
    <x:xf numFmtId="164" fontId="4" fillId="0" borderId="0" xfId="0" applyNumberFormat="1" applyFont="1" applyFill="1" applyAlignment="1">
      <x:alignment horizontal="general" vertical="bottom"/>
    </x:xf>
    <x:xf numFmtId="0" fontId="3" fillId="2" borderId="3" xfId="0" applyFont="1" applyFill="1" applyBorder="1" applyAlignment="1">
      <x:alignment horizontal="general" vertical="bottom"/>
    </x:xf>
    <x:xf numFmtId="164" fontId="9" fillId="3" borderId="0" xfId="0" applyNumberFormat="1" applyFont="1" applyFill="1" applyAlignment="1">
      <x:alignment horizontal="general" vertical="bottom"/>
    </x:xf>
    <x:xf numFmtId="165" fontId="5" fillId="3" borderId="0" xfId="0" applyNumberFormat="1" applyFont="1" applyFill="1" applyAlignment="1">
      <x:alignment horizontal="general" vertical="bottom"/>
    </x:xf>
    <x:xf numFmtId="0" fontId="3" fillId="3" borderId="0" xfId="0" applyFont="1" applyFill="1" applyAlignment="1">
      <x:alignment horizontal="general" vertical="bottom"/>
    </x:xf>
    <x:xf numFmtId="167" fontId="1" fillId="3" borderId="0" xfId="0" applyNumberFormat="1" applyFont="1" applyFill="1" applyAlignment="1">
      <x:alignment horizontal="general" vertical="bottom"/>
    </x:xf>
    <x:xf numFmtId="0" fontId="9" fillId="0" borderId="0" xfId="0" applyFont="1" applyFill="1" applyAlignment="1">
      <x:alignment horizontal="general" vertical="bottom"/>
    </x:xf>
    <x:xf numFmtId="164" fontId="10" fillId="3" borderId="0" xfId="0" applyNumberFormat="1" applyFont="1" applyFill="1" applyAlignment="1">
      <x:alignment horizontal="general" vertical="bottom"/>
    </x:xf>
    <x:xf numFmtId="0" fontId="3" fillId="0" borderId="5" xfId="0" applyFont="1" applyFill="1" applyBorder="1" applyAlignment="1">
      <x:alignment horizontal="general" vertical="bottom"/>
    </x:xf>
    <x:xf numFmtId="0" fontId="3" fillId="2" borderId="6" xfId="0" applyFont="1" applyFill="1" applyBorder="1" applyAlignment="1">
      <x:alignment horizontal="general" vertical="bottom"/>
    </x:xf>
    <x:xf numFmtId="0" fontId="3" fillId="2" borderId="0" xfId="0" applyFont="1" applyFill="1" applyAlignment="1">
      <x:alignment horizontal="general" vertical="bottom"/>
    </x:xf>
    <x:xf numFmtId="164" fontId="11" fillId="0" borderId="1" xfId="0" applyNumberFormat="1" applyFont="1" applyFill="1" applyBorder="1" applyAlignment="1">
      <x:alignment horizontal="general" vertical="bottom"/>
    </x:xf>
    <x:xf numFmtId="164" fontId="3" fillId="0" borderId="5" xfId="0" applyNumberFormat="1" applyFont="1" applyFill="1" applyBorder="1" applyAlignment="1">
      <x:alignment horizontal="general" vertical="bottom"/>
    </x:xf>
    <x:xf numFmtId="0" fontId="11" fillId="2" borderId="6" xfId="0" applyFont="1" applyFill="1" applyBorder="1" applyAlignment="1">
      <x:alignment horizontal="general" vertical="bottom"/>
    </x:xf>
    <x:xf numFmtId="166" fontId="11" fillId="2" borderId="6" xfId="0" applyNumberFormat="1" applyFont="1" applyFill="1" applyBorder="1" applyAlignment="1">
      <x:alignment horizontal="general" vertical="bottom"/>
    </x:xf>
    <x:xf numFmtId="164" fontId="3" fillId="3" borderId="5" xfId="0" applyNumberFormat="1" applyFont="1" applyFill="1" applyBorder="1" applyAlignment="1">
      <x:alignment horizontal="general" vertical="bottom"/>
    </x:xf>
    <x:xf numFmtId="168" fontId="1" fillId="3" borderId="0" xfId="0" applyNumberFormat="1" applyFont="1" applyFill="1" applyAlignment="1">
      <x:alignment horizontal="general" vertical="bottom"/>
    </x:xf>
    <x:xf numFmtId="168" fontId="1" fillId="0" borderId="0" xfId="0" applyNumberFormat="1" applyFont="1" applyFill="1" applyAlignment="1">
      <x:alignment horizontal="general" vertical="bottom"/>
    </x:xf>
    <x:xf numFmtId="164" fontId="11" fillId="0" borderId="5" xfId="0" applyNumberFormat="1" applyFont="1" applyFill="1" applyBorder="1" applyAlignment="1">
      <x:alignment horizontal="general" vertical="bottom"/>
    </x:xf>
    <x:xf numFmtId="164" fontId="11" fillId="3" borderId="1" xfId="0" applyNumberFormat="1" applyFont="1" applyFill="1" applyBorder="1" applyAlignment="1">
      <x:alignment horizontal="general" vertical="bottom"/>
    </x:xf>
    <x:xf numFmtId="167" fontId="11" fillId="0" borderId="1" xfId="0" applyNumberFormat="1" applyFont="1" applyFill="1" applyBorder="1" applyAlignment="1">
      <x:alignment horizontal="general" vertical="bottom"/>
    </x:xf>
    <x:xf numFmtId="167" fontId="3" fillId="3" borderId="1" xfId="0" applyNumberFormat="1" applyFont="1" applyFill="1" applyBorder="1" applyAlignment="1">
      <x:alignment horizontal="general" vertical="bottom"/>
    </x:xf>
    <x:xf numFmtId="165" fontId="9" fillId="3" borderId="0" xfId="0" applyNumberFormat="1" applyFont="1" applyFill="1" applyAlignment="1">
      <x:alignment horizontal="general" vertical="bottom"/>
    </x:xf>
    <x:xf numFmtId="164" fontId="4" fillId="3" borderId="5" xfId="0" applyNumberFormat="1" applyFont="1" applyFill="1" applyBorder="1" applyAlignment="1">
      <x:alignment horizontal="general" vertical="bottom"/>
    </x:xf>
    <x:xf numFmtId="0" fontId="3" fillId="2" borderId="2" xfId="0" applyNumberFormat="1" applyFont="1" applyFill="1" applyBorder="1" applyAlignment="1">
      <x:alignment horizontal="right" vertical="bottom"/>
    </x:xf>
    <x:xf numFmtId="166" fontId="3" fillId="2" borderId="2" xfId="0" applyNumberFormat="1" applyFont="1" applyFill="1" applyBorder="1" applyAlignment="1">
      <x:alignment horizontal="right" vertical="bottom"/>
    </x:xf>
    <x:xf numFmtId="0" fontId="3" fillId="2" borderId="6" xfId="0" applyNumberFormat="1" applyFont="1" applyFill="1" applyBorder="1" applyAlignment="1">
      <x:alignment horizontal="right" vertical="bottom"/>
    </x:xf>
    <x:xf numFmtId="166" fontId="11" fillId="2" borderId="6" xfId="0" applyNumberFormat="1" applyFont="1" applyFill="1" applyBorder="1" applyAlignment="1">
      <x:alignment horizontal="right" vertical="bottom"/>
    </x:xf>
    <x:xf numFmtId="0" fontId="11" fillId="2" borderId="6" xfId="0" applyNumberFormat="1" applyFont="1" applyFill="1" applyBorder="1" applyAlignment="1">
      <x:alignment horizontal="right" vertical="bottom"/>
    </x:xf>
    <x:xf numFmtId="164" fontId="3" fillId="2" borderId="3" xfId="0" applyNumberFormat="1" applyFont="1" applyFill="1" applyBorder="1" applyAlignment="1">
      <x:alignment horizontal="right" vertical="bottom"/>
    </x:xf>
    <x:xf numFmtId="164" fontId="3" fillId="2" borderId="4" xfId="0" applyNumberFormat="1" applyFont="1" applyFill="1" applyBorder="1" applyAlignment="1">
      <x:alignment horizontal="right" vertical="bottom"/>
    </x:xf>
    <x:xf numFmtId="0" fontId="3" fillId="2" borderId="4" xfId="0" applyNumberFormat="1" applyFont="1" applyFill="1" applyBorder="1" applyAlignment="1">
      <x:alignment horizontal="right" vertical="bottom"/>
    </x:xf>
    <x:xf numFmtId="0" fontId="3" fillId="2" borderId="0" xfId="0" applyNumberFormat="1" applyFont="1" applyFill="1" applyBorder="1" applyAlignment="1">
      <x:alignment horizontal="right" vertical="bottom"/>
    </x:xf>
    <x:xf numFmtId="0" fontId="1" fillId="0" borderId="0" xfId="0" applyNumberFormat="1" applyFont="1" applyFill="1" applyBorder="1" applyAlignment="1">
      <x:alignment horizontal="right" vertical="bottom"/>
    </x:xf>
    <x:xf numFmtId="0" fontId="0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horizontal="general" vertical="bottom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b79e1a27f74159" /><Relationship Type="http://schemas.openxmlformats.org/officeDocument/2006/relationships/theme" Target="/xl/theme/theme1.xml" Id="R3508284d6b4a4ede" /><Relationship Type="http://schemas.openxmlformats.org/officeDocument/2006/relationships/sharedStrings" Target="/xl/sharedStrings.xml" Id="R0ff82b87d1654368" /><Relationship Type="http://schemas.openxmlformats.org/officeDocument/2006/relationships/worksheet" Target="/xl/worksheets/sheet1.xml" Id="R73e14b93f2ae46e3" /><Relationship Type="http://schemas.openxmlformats.org/officeDocument/2006/relationships/worksheet" Target="/xl/worksheets/sheet2.xml" Id="R551aacbc459d4511" /><Relationship Type="http://schemas.openxmlformats.org/officeDocument/2006/relationships/worksheet" Target="/xl/worksheets/sheet3.xml" Id="R014d7cdbb6b34998" /><Relationship Type="http://schemas.openxmlformats.org/officeDocument/2006/relationships/worksheet" Target="/xl/worksheets/sheet4.xml" Id="R5b60abbe0bb1450a" /><Relationship Type="http://schemas.openxmlformats.org/officeDocument/2006/relationships/worksheet" Target="/xl/worksheets/sheet5.xml" Id="R304815198ccb463a" /><Relationship Type="http://schemas.openxmlformats.org/officeDocument/2006/relationships/worksheet" Target="/xl/worksheets/sheet6.xml" Id="R53cc413550494814" /><Relationship Type="http://schemas.openxmlformats.org/officeDocument/2006/relationships/worksheet" Target="/xl/worksheets/sheet7.xml" Id="Rea400d5f12614377" /><Relationship Type="http://schemas.openxmlformats.org/officeDocument/2006/relationships/worksheet" Target="/xl/worksheets/sheet8.xml" Id="Rfcf6205cd35a49fe" /><Relationship Type="http://schemas.openxmlformats.org/officeDocument/2006/relationships/worksheet" Target="/xl/worksheets/sheet9.xml" Id="Re37205ec543e4a6f" /><Relationship Type="http://schemas.openxmlformats.org/officeDocument/2006/relationships/worksheet" Target="/xl/worksheets/sheet10.xml" Id="R3d8abfe0670e49e7" /><Relationship Type="http://schemas.openxmlformats.org/officeDocument/2006/relationships/worksheet" Target="/xl/worksheets/sheet11.xml" Id="R1d05b3521f294a3c" /><Relationship Type="http://schemas.openxmlformats.org/officeDocument/2006/relationships/worksheet" Target="/xl/worksheets/sheet12.xml" Id="Raf027673c0b74367" /><Relationship Type="http://schemas.openxmlformats.org/officeDocument/2006/relationships/worksheet" Target="/xl/worksheets/sheet13.xml" Id="R7dae00995cbf475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763afbf95844b92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571500" cy="571500"/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763afbf95844b9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70b2ac8dfe646e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2" max="2" width="37" customWidth="1"/>
    <x:col min="3" max="3" width="25" customWidth="1"/>
    <x:col min="4" max="4" width="22" customWidth="1"/>
    <x:col min="5" max="5" width="16" customWidth="1"/>
    <x:col min="6" max="6" width="19" customWidth="1"/>
    <x:col min="7" max="8" width="13" customWidth="1"/>
    <x:col min="10" max="10" width="65" hidden="0" customWidth="1"/>
  </x:cols>
  <x:sheetData>
    <x:row r="1">
      <x:c r="A1" s="1"/>
      <x:c r="B1" s="1" t="s">
        <x:v>0</x:v>
      </x:c>
      <x:c r="C1" s="1"/>
      <x:c r="D1" s="1"/>
      <x:c r="E1" s="1"/>
      <x:c r="F1" s="1"/>
      <x:c r="G1" s="1"/>
      <x:c r="H1" s="1"/>
      <x:c r="I1" s="1"/>
      <x:c r="J1" s="1"/>
    </x:row>
    <x:row r="2">
      <x:c r="A2" s="1"/>
      <x:c r="B2" s="15" t="s">
        <x:v>1</x:v>
      </x:c>
      <x:c r="C2" s="15"/>
      <x:c r="D2" s="15"/>
      <x:c r="E2" s="15"/>
      <x:c r="F2" s="15"/>
      <x:c r="G2" s="15"/>
      <x:c r="H2" s="15"/>
      <x:c r="I2" s="1"/>
      <x:c r="J2" s="1"/>
    </x:row>
    <x:row r="3">
      <x:c r="A3" s="1"/>
      <x:c r="B3" s="1" t="s">
        <x:v>2</x:v>
      </x:c>
      <x:c r="C3" s="1"/>
      <x:c r="D3" s="1"/>
      <x:c r="E3" s="1"/>
      <x:c r="F3" s="1"/>
      <x:c r="G3" s="1"/>
      <x:c r="H3" s="1"/>
      <x:c r="I3" s="1"/>
      <x:c r="J3" s="1"/>
    </x:row>
    <x:row r="4">
      <x:c r="A4" s="1"/>
      <x:c r="B4" s="8" t="s">
        <x:v>3</x:v>
      </x:c>
      <x:c r="C4" s="58" t="s">
        <x:v>4</x:v>
      </x:c>
      <x:c r="D4" s="58" t="s">
        <x:v>5</x:v>
      </x:c>
      <x:c r="E4" s="58" t="s">
        <x:v>6</x:v>
      </x:c>
      <x:c r="F4" s="58" t="s">
        <x:v>7</x:v>
      </x:c>
      <x:c r="G4" s="58" t="s">
        <x:v>8</x:v>
      </x:c>
      <x:c r="H4" s="58" t="s">
        <x:v>9</x:v>
      </x:c>
      <x:c r="I4" s="1"/>
      <x:c r="J4" s="1"/>
    </x:row>
    <x:row r="5">
      <x:c r="A5" s="1"/>
      <x:c r="B5" s="8" t="s">
        <x:v>10</x:v>
      </x:c>
      <x:c r="C5" s="59">
        <x:v>45900</x:v>
      </x:c>
      <x:c r="D5" s="59">
        <x:v>45900</x:v>
      </x:c>
      <x:c r="E5" s="59">
        <x:v>45991</x:v>
      </x:c>
      <x:c r="F5" s="59">
        <x:v>46081</x:v>
      </x:c>
      <x:c r="G5" s="59">
        <x:v>46173</x:v>
      </x:c>
      <x:c r="H5" s="59">
        <x:v>46265</x:v>
      </x:c>
      <x:c r="I5" s="1"/>
      <x:c r="J5" s="1"/>
    </x:row>
    <x:row r="6">
      <x:c r="A6" s="1"/>
      <x:c r="B6" s="8" t="s">
        <x:v>11</x:v>
      </x:c>
      <x:c r="C6" s="58">
        <x:v>365</x:v>
      </x:c>
      <x:c r="D6" s="58">
        <x:v>92</x:v>
      </x:c>
      <x:c r="E6" s="58">
        <x:v>91</x:v>
      </x:c>
      <x:c r="F6" s="58">
        <x:v>90</x:v>
      </x:c>
      <x:c r="G6" s="58">
        <x:v>92</x:v>
      </x:c>
      <x:c r="H6" s="58">
        <x:v>92</x:v>
      </x:c>
      <x:c r="I6" s="1"/>
      <x:c r="J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</x:row>
    <x:row r="8">
      <x:c r="A8" s="1"/>
      <x:c r="B8" s="1" t="s">
        <x:v>12</x:v>
      </x:c>
      <x:c r="C8" s="6" t="s">
        <x:v>0</x:v>
      </x:c>
      <x:c r="D8" s="6"/>
      <x:c r="E8" s="6"/>
      <x:c r="F8" s="6"/>
      <x:c r="G8" s="6"/>
      <x:c r="H8" s="6"/>
      <x:c r="I8" s="1"/>
      <x:c r="J8" s="1"/>
    </x:row>
    <x:row r="9">
      <x:c r="A9" s="1"/>
      <x:c r="B9" s="1" t="s">
        <x:v>13</x:v>
      </x:c>
      <x:c r="C9" s="6" t="s">
        <x:v>14</x:v>
      </x:c>
      <x:c r="D9" s="6"/>
      <x:c r="E9" s="6"/>
      <x:c r="F9" s="6"/>
      <x:c r="G9" s="6"/>
      <x:c r="H9" s="6"/>
      <x:c r="I9" s="1"/>
      <x:c r="J9" s="1"/>
    </x:row>
    <x:row r="10">
      <x:c r="A10" s="1"/>
      <x:c r="B10" s="1" t="s">
        <x:v>15</x:v>
      </x:c>
      <x:c r="C10" s="6" t="s">
        <x:v>16</x:v>
      </x:c>
      <x:c r="D10" s="6"/>
      <x:c r="E10" s="6"/>
      <x:c r="F10" s="6"/>
      <x:c r="G10" s="6"/>
      <x:c r="H10" s="6"/>
      <x:c r="I10" s="1"/>
      <x:c r="J10" s="1"/>
    </x:row>
    <x:row r="11">
      <x:c r="A11" s="1"/>
      <x:c r="B11" s="1" t="s">
        <x:v>17</x:v>
      </x:c>
      <x:c r="C11" s="6" t="s">
        <x:v>18</x:v>
      </x:c>
      <x:c r="D11" s="6"/>
      <x:c r="E11" s="6"/>
      <x:c r="F11" s="6"/>
      <x:c r="G11" s="6"/>
      <x:c r="H11" s="6"/>
      <x:c r="I11" s="1"/>
      <x:c r="J11" s="1"/>
    </x:row>
    <x:row r="12">
      <x:c r="A12" s="1"/>
      <x:c r="B12" s="1" t="s">
        <x:v>19</x:v>
      </x:c>
      <x:c r="C12" s="6" t="s">
        <x:v>20</x:v>
      </x:c>
      <x:c r="D12" s="6"/>
      <x:c r="E12" s="6"/>
      <x:c r="F12" s="6"/>
      <x:c r="G12" s="6"/>
      <x:c r="H12" s="6"/>
      <x:c r="I12" s="1"/>
      <x:c r="J12" s="1"/>
    </x:row>
    <x:row r="13">
      <x:c r="A13" s="1"/>
      <x:c r="B13" s="1" t="s">
        <x:v>21</x:v>
      </x:c>
      <x:c r="C13" s="6" t="s">
        <x:v>22</x:v>
      </x:c>
      <x:c r="D13" s="6"/>
      <x:c r="E13" s="6"/>
      <x:c r="F13" s="6"/>
      <x:c r="G13" s="6"/>
      <x:c r="H13" s="6"/>
      <x:c r="I13" s="1"/>
      <x:c r="J13" s="1"/>
    </x:row>
    <x:row r="14">
      <x:c r="A14" s="1"/>
      <x:c r="B14" s="1" t="s">
        <x:v>23</x:v>
      </x:c>
      <x:c r="C14" s="6" t="s">
        <x:v>24</x:v>
      </x:c>
      <x:c r="D14" s="6"/>
      <x:c r="E14" s="6"/>
      <x:c r="F14" s="6"/>
      <x:c r="G14" s="6"/>
      <x:c r="H14" s="6"/>
      <x:c r="I14" s="1"/>
      <x:c r="J14" s="1"/>
    </x:row>
    <x:row r="15">
      <x:c r="A15" s="1"/>
      <x:c r="B15" s="1"/>
      <x:c r="C15" s="6"/>
      <x:c r="D15" s="6"/>
      <x:c r="E15" s="6"/>
      <x:c r="F15" s="6"/>
      <x:c r="G15" s="6"/>
      <x:c r="H15" s="6"/>
      <x:c r="I15" s="1"/>
      <x:c r="J15" s="1"/>
    </x:row>
    <x:row r="16">
      <x:c r="A16" s="1"/>
      <x:c r="B16" s="35" t="s">
        <x:v>25</x:v>
      </x:c>
      <x:c r="C16" s="63" t="s">
        <x:v>26</x:v>
      </x:c>
      <x:c r="D16" s="63" t="s">
        <x:v>27</x:v>
      </x:c>
      <x:c r="E16" s="63" t="s">
        <x:v>28</x:v>
      </x:c>
      <x:c r="F16" s="63" t="s">
        <x:v>29</x:v>
      </x:c>
      <x:c r="G16" s="6"/>
      <x:c r="H16" s="6"/>
      <x:c r="I16" s="1"/>
      <x:c r="J16" s="1"/>
    </x:row>
    <x:row r="17">
      <x:c r="A17" s="1"/>
      <x:c r="B17" s="12" t="s">
        <x:v>30</x:v>
      </x:c>
      <x:c r="C17" s="5" t="n">
        <x:f>'Revenue summary'!H23</x:f>
        <x:v>9790</x:v>
      </x:c>
      <x:c r="D17" s="5" t="n">
        <x:f>Inputs!B46</x:f>
        <x:v>9707.71</x:v>
      </x:c>
      <x:c r="E17" s="3" t="n">
        <x:f>C17-D17</x:f>
        <x:v>82.29000000000087</x:v>
      </x:c>
      <x:c r="F17" s="5" t="n">
        <x:f>Guidance!G18</x:f>
        <x:v>9600</x:v>
      </x:c>
      <x:c r="G17" s="3"/>
      <x:c r="H17" s="3"/>
      <x:c r="I17" s="1"/>
      <x:c r="J17" s="1"/>
    </x:row>
    <x:row r="18">
      <x:c r="A18" s="1"/>
      <x:c r="B18" s="12" t="s">
        <x:v>31</x:v>
      </x:c>
      <x:c r="C18" s="5" t="n">
        <x:f>'Income Statement'!H45</x:f>
        <x:v>442.0919000000003</x:v>
      </x:c>
      <x:c r="D18" s="5" t="n">
        <x:f>Inputs!B56</x:f>
        <x:v>430</x:v>
      </x:c>
      <x:c r="E18" s="3" t="n">
        <x:f>C18-D18</x:f>
        <x:v>12.091900000000294</x:v>
      </x:c>
      <x:c r="F18" s="5" t="n">
        <x:f>Guidance!G22*'Share Count'!H10</x:f>
        <x:v>424.8</x:v>
      </x:c>
      <x:c r="G18" s="3"/>
      <x:c r="H18" s="3"/>
      <x:c r="I18" s="1"/>
      <x:c r="J18" s="1"/>
    </x:row>
    <x:row r="19">
      <x:c r="A19" s="1"/>
      <x:c r="B19" s="12" t="s">
        <x:v>32</x:v>
      </x:c>
      <x:c r="C19" s="18" t="n">
        <x:f>'Income Statement'!H46</x:f>
        <x:v>4.162823917137479</x:v>
      </x:c>
      <x:c r="D19" s="18" t="n">
        <x:f>Inputs!B29</x:f>
        <x:v>4.07</x:v>
      </x:c>
      <x:c r="E19" s="21" t="n">
        <x:f>C19-D19</x:f>
        <x:v>0.09282391713747895</x:v>
      </x:c>
      <x:c r="F19" s="18" t="n">
        <x:f>Guidance!G22</x:f>
        <x:v>4</x:v>
      </x:c>
      <x:c r="G19" s="21"/>
      <x:c r="H19" s="21"/>
      <x:c r="I19" s="1"/>
      <x:c r="J19" s="1"/>
    </x:row>
    <x:row r="20">
      <x:c r="A20" s="1"/>
      <x:c r="B20" s="12" t="s">
        <x:v>33</x:v>
      </x:c>
      <x:c r="C20" s="18" t="n">
        <x:f>'Income Statement'!H30</x:f>
        <x:v>3.6025602636534866</x:v>
      </x:c>
      <x:c r="D20" s="18" t="n">
        <x:f>Inputs!B38</x:f>
        <x:v>3.53</x:v>
      </x:c>
      <x:c r="E20" s="21" t="n">
        <x:f>C20-D20</x:f>
        <x:v>0.07256026365348678</x:v>
      </x:c>
      <x:c r="F20" s="18" t="n">
        <x:f>Guidance!G20</x:f>
        <x:v>3.4400000000000004</x:v>
      </x:c>
      <x:c r="G20" s="21"/>
      <x:c r="H20" s="21"/>
      <x:c r="I20" s="1"/>
      <x:c r="J20" s="1"/>
    </x:row>
    <x:row r="21">
      <x:c r="A21" s="1"/>
      <x:c r="B21" s="1" t="s">
        <x:v>34</x:v>
      </x:c>
      <x:c r="C21" s="16" t="n">
        <x:f>Sources!H19</x:f>
        <x:v>0.75</x:v>
      </x:c>
      <x:c r="D21" s="4"/>
      <x:c r="E21" s="4"/>
      <x:c r="F21" s="4"/>
      <x:c r="G21" s="4"/>
      <x:c r="H21" s="4"/>
      <x:c r="I21" s="1"/>
      <x:c r="J21" s="1"/>
    </x:row>
    <x:row r="22">
      <x:c r="A22" s="1"/>
      <x:c r="B22" s="1" t="s">
        <x:v>35</x:v>
      </x:c>
      <x:c r="C22" s="26" t="str">
        <x:f>Sources!H20</x:f>
        <x:v>medium</x:v>
      </x:c>
      <x:c r="D22" s="6"/>
      <x:c r="E22" s="6"/>
      <x:c r="F22" s="6"/>
      <x:c r="G22" s="6"/>
      <x:c r="H22" s="6"/>
      <x:c r="I22" s="1"/>
      <x:c r="J22" s="1"/>
    </x:row>
    <x:row r="23">
      <x:c r="A23" s="1"/>
      <x:c r="B23" s="1"/>
      <x:c r="C23" s="6"/>
      <x:c r="D23" s="6"/>
      <x:c r="E23" s="6"/>
      <x:c r="F23" s="6"/>
      <x:c r="G23" s="6"/>
      <x:c r="H23" s="6"/>
      <x:c r="I23" s="1"/>
      <x:c r="J23" s="1"/>
    </x:row>
    <x:row r="24">
      <x:c r="A24" s="1"/>
      <x:c r="B24" s="1" t="s">
        <x:v>36</x:v>
      </x:c>
      <x:c r="C24" s="34" t="str">
        <x:f>IF(AND('Revenue summary'!H26=0,'Balance Sheet'!H20=0,ABS('Balance Sheet'!H58)&lt;0.000001,'Cash Flow Statement'!H15=0,'Cash Flow Statement'!H24=0,Geo!H17=0,'Income Statement'!C47,'Income Statement'!D47,'Income Statement'!E47,'Income Statement'!F47,'Income Statement'!G47,'Income Statement'!H47,C17='Revenue summary'!H23,C18='Income Statement'!H45,C19='Income Statement'!H46,C21=Sources!H19),"Ties","Review")</x:f>
        <x:v>Ties</x:v>
      </x:c>
      <x:c r="D24" s="6"/>
      <x:c r="E24" s="6"/>
      <x:c r="F24" s="6"/>
      <x:c r="G24" s="6"/>
      <x:c r="H24" s="6"/>
      <x:c r="I24" s="1"/>
      <x:c r="J24" s="1"/>
    </x:row>
    <x:row r="25">
      <x:c r="A25" s="1"/>
      <x:c r="B25" s="1"/>
      <x:c r="C25" s="6"/>
      <x:c r="D25" s="6"/>
      <x:c r="E25" s="6"/>
      <x:c r="F25" s="6"/>
      <x:c r="G25" s="6"/>
      <x:c r="H25" s="6"/>
      <x:c r="I25" s="1"/>
      <x:c r="J25" s="1"/>
    </x:row>
    <x:row r="26">
      <x:c r="A26" s="1"/>
      <x:c r="B26" s="1" t="s">
        <x:v>37</x:v>
      </x:c>
      <x:c r="C26" s="6"/>
      <x:c r="D26" s="6"/>
      <x:c r="E26" s="6"/>
      <x:c r="F26" s="6"/>
      <x:c r="G26" s="6"/>
      <x:c r="H26" s="6"/>
      <x:c r="I26" s="1"/>
      <x:c r="J26" s="1" t="s">
        <x:v>38</x:v>
      </x:c>
    </x:row>
    <x:row r="27">
      <x:c r="A27" s="1"/>
      <x:c r="B27" s="1"/>
      <x:c r="C27" s="6"/>
      <x:c r="D27" s="6"/>
      <x:c r="E27" s="6"/>
      <x:c r="F27" s="6"/>
      <x:c r="G27" s="6"/>
      <x:c r="H27" s="6"/>
      <x:c r="I27" s="1"/>
      <x:c r="J27" s="1" t="s">
        <x:v>39</x:v>
      </x:c>
    </x:row>
    <x:row r="38" ht="48" customHeight="1">
      <x:c r="J38" s="68" t="str">
        <x:v>EPS calculations reviewed and confirmed errors repaired. Supplemental statements and judgmental assumptions have limitations detailed in Sources. Arithmetic ties are not independent source verification.</x:v>
      </x:c>
    </x:row>
  </x:sheetData>
  <x:pageMargins left="0.7" right="0.7" top="0.75" bottom="0.75" header="0.3" footer="0.3"/>
  <x:drawing xmlns:r="http://schemas.openxmlformats.org/officeDocument/2006/relationships" r:id="Rf70b2ac8dfe646e6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2" max="2" width="34" customWidth="1"/>
    <x:col min="3" max="8" width="13" customWidth="1"/>
  </x:cols>
  <x:sheetData>
    <x:row r="1">
      <x:c r="A1" s="1"/>
      <x:c r="B1" s="1" t="s">
        <x:v>0</x:v>
      </x:c>
      <x:c r="C1" s="1"/>
      <x:c r="D1" s="1"/>
      <x:c r="E1" s="1"/>
      <x:c r="F1" s="1"/>
      <x:c r="G1" s="1"/>
      <x:c r="H1" s="1"/>
      <x:c r="I1" s="1"/>
      <x:c r="J1" s="1"/>
      <x:c r="K1" s="1"/>
    </x:row>
    <x:row r="2">
      <x:c r="A2" s="1"/>
      <x:c r="B2" s="15" t="s">
        <x:v>40</x:v>
      </x:c>
      <x:c r="C2" s="15"/>
      <x:c r="D2" s="15"/>
      <x:c r="E2" s="15"/>
      <x:c r="F2" s="15"/>
      <x:c r="G2" s="15"/>
      <x:c r="H2" s="15"/>
      <x:c r="I2" s="1"/>
      <x:c r="J2" s="1"/>
      <x:c r="K2" s="1"/>
    </x:row>
    <x:row r="3">
      <x:c r="A3" s="1"/>
      <x:c r="B3" s="1" t="s">
        <x:v>2</x:v>
      </x:c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A4" s="1"/>
      <x:c r="B4" s="8" t="s">
        <x:v>3</x:v>
      </x:c>
      <x:c r="C4" s="58" t="s">
        <x:v>4</x:v>
      </x:c>
      <x:c r="D4" s="58" t="s">
        <x:v>5</x:v>
      </x:c>
      <x:c r="E4" s="58" t="s">
        <x:v>6</x:v>
      </x:c>
      <x:c r="F4" s="58" t="s">
        <x:v>7</x:v>
      </x:c>
      <x:c r="G4" s="58" t="s">
        <x:v>8</x:v>
      </x:c>
      <x:c r="H4" s="58" t="s">
        <x:v>9</x:v>
      </x:c>
      <x:c r="I4" s="1"/>
      <x:c r="J4" s="1"/>
      <x:c r="K4" s="1"/>
    </x:row>
    <x:row r="5">
      <x:c r="A5" s="1"/>
      <x:c r="B5" s="8" t="s">
        <x:v>10</x:v>
      </x:c>
      <x:c r="C5" s="59">
        <x:v>45900</x:v>
      </x:c>
      <x:c r="D5" s="59">
        <x:v>45900</x:v>
      </x:c>
      <x:c r="E5" s="59">
        <x:v>45991</x:v>
      </x:c>
      <x:c r="F5" s="59">
        <x:v>46081</x:v>
      </x:c>
      <x:c r="G5" s="59">
        <x:v>46173</x:v>
      </x:c>
      <x:c r="H5" s="59">
        <x:v>46265</x:v>
      </x:c>
      <x:c r="I5" s="1"/>
      <x:c r="J5" s="1"/>
      <x:c r="K5" s="1"/>
    </x:row>
    <x:row r="6">
      <x:c r="A6" s="1"/>
      <x:c r="B6" s="8" t="s">
        <x:v>11</x:v>
      </x:c>
      <x:c r="C6" s="58">
        <x:v>365</x:v>
      </x:c>
      <x:c r="D6" s="58">
        <x:v>92</x:v>
      </x:c>
      <x:c r="E6" s="58">
        <x:v>91</x:v>
      </x:c>
      <x:c r="F6" s="58">
        <x:v>90</x:v>
      </x:c>
      <x:c r="G6" s="58">
        <x:v>92</x:v>
      </x:c>
      <x:c r="H6" s="58">
        <x:v>92</x:v>
      </x:c>
      <x:c r="I6" s="1"/>
      <x:c r="J6" s="1"/>
      <x:c r="K6" s="1"/>
    </x:row>
    <x:row r="7">
      <x:c r="A7" s="1"/>
      <x:c r="B7" s="1"/>
      <x:c r="C7" s="1"/>
      <x:c r="D7" s="1"/>
      <x:c r="E7" s="1"/>
      <x:c r="F7" s="1"/>
      <x:c r="G7" s="1"/>
      <x:c r="H7" s="10"/>
      <x:c r="I7" s="1"/>
      <x:c r="J7" s="1"/>
      <x:c r="K7" s="1"/>
    </x:row>
    <x:row r="8">
      <x:c r="A8" s="1"/>
      <x:c r="B8" s="12" t="s">
        <x:v>41</x:v>
      </x:c>
      <x:c r="C8" s="5" t="n">
        <x:f>'Segment - Regulated Industries'!C14</x:f>
        <x:v>11879</x:v>
      </x:c>
      <x:c r="D8" s="5" t="n">
        <x:f>'Segment - Regulated Industries'!D14</x:f>
        <x:v>3125</x:v>
      </x:c>
      <x:c r="E8" s="5" t="n">
        <x:f>'Segment - Regulated Industries'!E14</x:f>
        <x:v>3073</x:v>
      </x:c>
      <x:c r="F8" s="5" t="n">
        <x:f>'Segment - Regulated Industries'!F14</x:f>
        <x:v>3026</x:v>
      </x:c>
      <x:c r="G8" s="5" t="n">
        <x:f>'Segment - Regulated Industries'!G14</x:f>
        <x:v>3181</x:v>
      </x:c>
      <x:c r="H8" s="19" t="n">
        <x:f>'Segment - Regulated Industries'!H14</x:f>
        <x:v>3330</x:v>
      </x:c>
      <x:c r="I8" s="1"/>
      <x:c r="J8" s="1"/>
      <x:c r="K8" s="1"/>
    </x:row>
    <x:row r="9">
      <x:c r="A9" s="1"/>
      <x:c r="B9" s="2" t="s">
        <x:v>42</x:v>
      </x:c>
      <x:c r="C9" s="4"/>
      <x:c r="D9" s="4"/>
      <x:c r="E9" s="4"/>
      <x:c r="F9" s="4"/>
      <x:c r="G9" s="4"/>
      <x:c r="H9" s="11" t="n">
        <x:f>H8/D8-1</x:f>
        <x:v>0.0656000000000001</x:v>
      </x:c>
      <x:c r="I9" s="1"/>
      <x:c r="J9" s="1"/>
      <x:c r="K9" s="1"/>
    </x:row>
    <x:row r="10">
      <x:c r="A10" s="1"/>
      <x:c r="B10" s="2" t="s">
        <x:v>43</x:v>
      </x:c>
      <x:c r="C10" s="4"/>
      <x:c r="D10" s="4"/>
      <x:c r="E10" s="4" t="n">
        <x:f>E8/D8-1</x:f>
        <x:v>-0.016639999999999988</x:v>
      </x:c>
      <x:c r="F10" s="4" t="n">
        <x:f>F8/E8-1</x:f>
        <x:v>-0.015294500488122309</x:v>
      </x:c>
      <x:c r="G10" s="4" t="n">
        <x:f>G8/F8-1</x:f>
        <x:v>0.05122273628552554</x:v>
      </x:c>
      <x:c r="H10" s="11" t="n">
        <x:f>H8/G8-1</x:f>
        <x:v>0.04684061615844071</x:v>
      </x:c>
      <x:c r="I10" s="1"/>
      <x:c r="J10" s="1"/>
      <x:c r="K10" s="1"/>
    </x:row>
    <x:row r="11">
      <x:c r="A11" s="1"/>
      <x:c r="B11" s="2" t="s">
        <x:v>44</x:v>
      </x:c>
      <x:c r="C11" s="4" t="n">
        <x:f>C8/C23</x:f>
        <x:v>0.39859740956982753</x:v>
      </x:c>
      <x:c r="D11" s="4" t="n">
        <x:f>D8/D23</x:f>
        <x:v>0.37869607367910807</x:v>
      </x:c>
      <x:c r="E11" s="4" t="n">
        <x:f>E8/E23</x:f>
        <x:v>0.3700180614087899</x:v>
      </x:c>
      <x:c r="F11" s="4" t="n">
        <x:f>F8/F23</x:f>
        <x:v>0.3653706834098044</x:v>
      </x:c>
      <x:c r="G11" s="4" t="n">
        <x:f>G8/G23</x:f>
        <x:v>0.3635013141355274</x:v>
      </x:c>
      <x:c r="H11" s="11" t="n">
        <x:f>H8/H23</x:f>
        <x:v>0.34014300306435136</x:v>
      </x:c>
      <x:c r="I11" s="1"/>
      <x:c r="J11" s="1"/>
      <x:c r="K11" s="1"/>
    </x:row>
    <x:row r="12">
      <x:c r="A12" s="1"/>
      <x:c r="B12" s="1"/>
      <x:c r="C12" s="6"/>
      <x:c r="D12" s="6"/>
      <x:c r="E12" s="6"/>
      <x:c r="F12" s="6"/>
      <x:c r="G12" s="6"/>
      <x:c r="H12" s="9"/>
      <x:c r="I12" s="1"/>
      <x:c r="J12" s="1"/>
      <x:c r="K12" s="1"/>
    </x:row>
    <x:row r="13">
      <x:c r="A13" s="1"/>
      <x:c r="B13" s="12" t="s">
        <x:v>45</x:v>
      </x:c>
      <x:c r="C13" s="5" t="n">
        <x:f>'Segment - Intelligent Infra'!C14</x:f>
        <x:v>12317</x:v>
      </x:c>
      <x:c r="D13" s="5" t="n">
        <x:f>'Segment - Intelligent Infra'!D14</x:f>
        <x:v>3741</x:v>
      </x:c>
      <x:c r="E13" s="5" t="n">
        <x:f>'Segment - Intelligent Infra'!E14</x:f>
        <x:v>3853</x:v>
      </x:c>
      <x:c r="F13" s="5" t="n">
        <x:f>'Segment - Intelligent Infra'!F14</x:f>
        <x:v>4028</x:v>
      </x:c>
      <x:c r="G13" s="5" t="n">
        <x:f>'Segment - Intelligent Infra'!G14</x:f>
        <x:v>4169</x:v>
      </x:c>
      <x:c r="H13" s="19" t="n">
        <x:f>'Segment - Intelligent Infra'!H14</x:f>
        <x:v>5010</x:v>
      </x:c>
      <x:c r="I13" s="1"/>
      <x:c r="J13" s="1"/>
      <x:c r="K13" s="1"/>
    </x:row>
    <x:row r="14">
      <x:c r="A14" s="1"/>
      <x:c r="B14" s="2" t="s">
        <x:v>42</x:v>
      </x:c>
      <x:c r="C14" s="4"/>
      <x:c r="D14" s="4"/>
      <x:c r="E14" s="4"/>
      <x:c r="F14" s="4"/>
      <x:c r="G14" s="4"/>
      <x:c r="H14" s="11" t="n">
        <x:f>H13/D13-1</x:f>
        <x:v>0.3392141138732958</x:v>
      </x:c>
      <x:c r="I14" s="1"/>
      <x:c r="J14" s="1"/>
      <x:c r="K14" s="1"/>
    </x:row>
    <x:row r="15">
      <x:c r="A15" s="1"/>
      <x:c r="B15" s="2" t="s">
        <x:v>43</x:v>
      </x:c>
      <x:c r="C15" s="4"/>
      <x:c r="D15" s="4"/>
      <x:c r="E15" s="4" t="n">
        <x:f>E13/D13-1</x:f>
        <x:v>0.029938519112536754</x:v>
      </x:c>
      <x:c r="F15" s="4" t="n">
        <x:f>F13/E13-1</x:f>
        <x:v>0.04541915390604734</x:v>
      </x:c>
      <x:c r="G15" s="4" t="n">
        <x:f>G13/F13-1</x:f>
        <x:v>0.03500496524329688</x:v>
      </x:c>
      <x:c r="H15" s="11" t="n">
        <x:f>H13/G13-1</x:f>
        <x:v>0.20172703286159743</x:v>
      </x:c>
      <x:c r="I15" s="1"/>
      <x:c r="J15" s="1"/>
      <x:c r="K15" s="1"/>
    </x:row>
    <x:row r="16">
      <x:c r="A16" s="1"/>
      <x:c r="B16" s="2" t="s">
        <x:v>44</x:v>
      </x:c>
      <x:c r="C16" s="4" t="n">
        <x:f>C13/C23</x:f>
        <x:v>0.4132944097711563</x:v>
      </x:c>
      <x:c r="D16" s="4" t="n">
        <x:f>D13/D23</x:f>
        <x:v>0.45334464372273386</x:v>
      </x:c>
      <x:c r="E16" s="4" t="n">
        <x:f>E13/E23</x:f>
        <x:v>0.4639373871161951</x:v>
      </x:c>
      <x:c r="F16" s="4" t="n">
        <x:f>F13/F23</x:f>
        <x:v>0.48635595266843756</x:v>
      </x:c>
      <x:c r="G16" s="4" t="n">
        <x:f>G13/G23</x:f>
        <x:v>0.4764026968346475</x:v>
      </x:c>
      <x:c r="H16" s="11" t="n">
        <x:f>H13/H23</x:f>
        <x:v>0.5117466802860061</x:v>
      </x:c>
      <x:c r="I16" s="1"/>
      <x:c r="J16" s="1"/>
      <x:c r="K16" s="1"/>
    </x:row>
    <x:row r="17">
      <x:c r="A17" s="1"/>
      <x:c r="B17" s="1"/>
      <x:c r="C17" s="6"/>
      <x:c r="D17" s="6"/>
      <x:c r="E17" s="6"/>
      <x:c r="F17" s="6"/>
      <x:c r="G17" s="6"/>
      <x:c r="H17" s="9"/>
      <x:c r="I17" s="1"/>
      <x:c r="J17" s="1"/>
      <x:c r="K17" s="1"/>
    </x:row>
    <x:row r="18">
      <x:c r="A18" s="1"/>
      <x:c r="B18" s="12" t="s">
        <x:v>46</x:v>
      </x:c>
      <x:c r="C18" s="5" t="n">
        <x:f>'Segment - Connected Living'!C14</x:f>
        <x:v>5606</x:v>
      </x:c>
      <x:c r="D18" s="5" t="n">
        <x:f>'Segment - Connected Living'!D14</x:f>
        <x:v>1386</x:v>
      </x:c>
      <x:c r="E18" s="5" t="n">
        <x:f>'Segment - Connected Living'!E14</x:f>
        <x:v>1379</x:v>
      </x:c>
      <x:c r="F18" s="5" t="n">
        <x:f>'Segment - Connected Living'!F14</x:f>
        <x:v>1228</x:v>
      </x:c>
      <x:c r="G18" s="5" t="n">
        <x:f>'Segment - Connected Living'!G14</x:f>
        <x:v>1401</x:v>
      </x:c>
      <x:c r="H18" s="19" t="n">
        <x:f>'Segment - Connected Living'!H14</x:f>
        <x:v>1450</x:v>
      </x:c>
      <x:c r="I18" s="1"/>
      <x:c r="J18" s="1"/>
      <x:c r="K18" s="1"/>
    </x:row>
    <x:row r="19">
      <x:c r="A19" s="1"/>
      <x:c r="B19" s="2" t="s">
        <x:v>42</x:v>
      </x:c>
      <x:c r="C19" s="4"/>
      <x:c r="D19" s="4"/>
      <x:c r="E19" s="4"/>
      <x:c r="F19" s="4"/>
      <x:c r="G19" s="4"/>
      <x:c r="H19" s="11" t="n">
        <x:f>H18/D18-1</x:f>
        <x:v>0.04617604617604609</x:v>
      </x:c>
      <x:c r="I19" s="1"/>
      <x:c r="J19" s="1"/>
      <x:c r="K19" s="1"/>
    </x:row>
    <x:row r="20">
      <x:c r="A20" s="1"/>
      <x:c r="B20" s="2" t="s">
        <x:v>43</x:v>
      </x:c>
      <x:c r="C20" s="4"/>
      <x:c r="D20" s="4"/>
      <x:c r="E20" s="4" t="n">
        <x:f>E18/D18-1</x:f>
        <x:v>-0.005050505050505083</x:v>
      </x:c>
      <x:c r="F20" s="4" t="n">
        <x:f>F18/E18-1</x:f>
        <x:v>-0.10949963741841917</x:v>
      </x:c>
      <x:c r="G20" s="4" t="n">
        <x:f>G18/F18-1</x:f>
        <x:v>0.14087947882736152</x:v>
      </x:c>
      <x:c r="H20" s="11" t="n">
        <x:f>H18/G18-1</x:f>
        <x:v>0.03497501784439683</x:v>
      </x:c>
      <x:c r="I20" s="1"/>
      <x:c r="J20" s="1"/>
      <x:c r="K20" s="1"/>
    </x:row>
    <x:row r="21">
      <x:c r="A21" s="1"/>
      <x:c r="B21" s="2" t="s">
        <x:v>44</x:v>
      </x:c>
      <x:c r="C21" s="4" t="n">
        <x:f>C18/C23</x:f>
        <x:v>0.18810818065901616</x:v>
      </x:c>
      <x:c r="D21" s="4" t="n">
        <x:f>D18/D23</x:f>
        <x:v>0.167959282598158</x:v>
      </x:c>
      <x:c r="E21" s="4" t="n">
        <x:f>E18/E23</x:f>
        <x:v>0.16604455147501504</x:v>
      </x:c>
      <x:c r="F21" s="4" t="n">
        <x:f>F18/F23</x:f>
        <x:v>0.14827336392175802</x:v>
      </x:c>
      <x:c r="G21" s="4" t="n">
        <x:f>G18/G23</x:f>
        <x:v>0.16009598902982516</x:v>
      </x:c>
      <x:c r="H21" s="11" t="n">
        <x:f>H18/H23</x:f>
        <x:v>0.1481103166496425</x:v>
      </x:c>
      <x:c r="I21" s="1"/>
      <x:c r="J21" s="1"/>
      <x:c r="K21" s="1"/>
    </x:row>
    <x:row r="22">
      <x:c r="A22" s="1"/>
      <x:c r="B22" s="1"/>
      <x:c r="C22" s="6"/>
      <x:c r="D22" s="6"/>
      <x:c r="E22" s="6"/>
      <x:c r="F22" s="6"/>
      <x:c r="G22" s="6"/>
      <x:c r="H22" s="9"/>
      <x:c r="I22" s="1"/>
      <x:c r="J22" s="1"/>
      <x:c r="K22" s="1"/>
    </x:row>
    <x:row r="23">
      <x:c r="A23" s="1"/>
      <x:c r="B23" s="12" t="s">
        <x:v>47</x:v>
      </x:c>
      <x:c r="C23" s="3" t="n">
        <x:f>SUM(C8,C13,C18)</x:f>
        <x:v>29802</x:v>
      </x:c>
      <x:c r="D23" s="3" t="n">
        <x:f>SUM(D8,D13,D18)</x:f>
        <x:v>8252</x:v>
      </x:c>
      <x:c r="E23" s="3" t="n">
        <x:f>SUM(E8,E13,E18)</x:f>
        <x:v>8305</x:v>
      </x:c>
      <x:c r="F23" s="3" t="n">
        <x:f>SUM(F8,F13,F18)</x:f>
        <x:v>8282</x:v>
      </x:c>
      <x:c r="G23" s="3" t="n">
        <x:f>SUM(G8,G13,G18)</x:f>
        <x:v>8751</x:v>
      </x:c>
      <x:c r="H23" s="17" t="n">
        <x:f>SUM(H8,H13,H18)</x:f>
        <x:v>9790</x:v>
      </x:c>
      <x:c r="I23" s="1"/>
      <x:c r="J23" s="1"/>
      <x:c r="K23" s="1"/>
    </x:row>
    <x:row r="24">
      <x:c r="A24" s="1"/>
      <x:c r="B24" s="2" t="s">
        <x:v>48</x:v>
      </x:c>
      <x:c r="C24" s="4"/>
      <x:c r="D24" s="4"/>
      <x:c r="E24" s="4"/>
      <x:c r="F24" s="4"/>
      <x:c r="G24" s="4"/>
      <x:c r="H24" s="11" t="n">
        <x:f>H23/D23-1</x:f>
        <x:v>0.18637905962190993</x:v>
      </x:c>
      <x:c r="I24" s="1"/>
      <x:c r="J24" s="1"/>
      <x:c r="K24" s="1"/>
    </x:row>
    <x:row r="25">
      <x:c r="A25" s="1"/>
      <x:c r="B25" s="2" t="s">
        <x:v>49</x:v>
      </x:c>
      <x:c r="C25" s="4"/>
      <x:c r="D25" s="4"/>
      <x:c r="E25" s="4" t="n">
        <x:f>E23/D23-1</x:f>
        <x:v>0.006422685409597673</x:v>
      </x:c>
      <x:c r="F25" s="4" t="n">
        <x:f>F23/E23-1</x:f>
        <x:v>-0.002769416014449133</x:v>
      </x:c>
      <x:c r="G25" s="4" t="n">
        <x:f>G23/F23-1</x:f>
        <x:v>0.056628833615068874</x:v>
      </x:c>
      <x:c r="H25" s="11" t="n">
        <x:f>H23/G23-1</x:f>
        <x:v>0.11872928808136218</x:v>
      </x:c>
      <x:c r="I25" s="1"/>
      <x:c r="J25" s="1"/>
      <x:c r="K25" s="1"/>
    </x:row>
    <x:row r="26">
      <x:c r="A26" s="1"/>
      <x:c r="B26" s="1" t="s">
        <x:v>50</x:v>
      </x:c>
      <x:c r="C26" s="6" t="n">
        <x:f>C23-SUM(C8,C13,C18)</x:f>
        <x:v>0</x:v>
      </x:c>
      <x:c r="D26" s="6" t="n">
        <x:f>D23-SUM(D8,D13,D18)</x:f>
        <x:v>0</x:v>
      </x:c>
      <x:c r="E26" s="6" t="n">
        <x:f>E23-SUM(E8,E13,E18)</x:f>
        <x:v>0</x:v>
      </x:c>
      <x:c r="F26" s="6" t="n">
        <x:f>F23-SUM(F8,F13,F18)</x:f>
        <x:v>0</x:v>
      </x:c>
      <x:c r="G26" s="6" t="n">
        <x:f>G23-SUM(G8,G13,G18)</x:f>
        <x:v>0</x:v>
      </x:c>
      <x:c r="H26" s="9" t="n">
        <x:f>H23-SUM(H8,H13,H18)</x:f>
        <x:v>0</x:v>
      </x:c>
      <x:c r="I26" s="1"/>
      <x:c r="J26" s="1"/>
      <x:c r="K26" s="1"/>
    </x:row>
    <x:row r="27">
      <x:c r="A27" s="1"/>
      <x:c r="B27" s="1"/>
      <x:c r="C27" s="6"/>
      <x:c r="D27" s="6"/>
      <x:c r="E27" s="6"/>
      <x:c r="F27" s="6"/>
      <x:c r="G27" s="6"/>
      <x:c r="H27" s="9"/>
      <x:c r="I27" s="1"/>
      <x:c r="J27" s="1"/>
      <x:c r="K27" s="1"/>
    </x:row>
    <x:row r="28">
      <x:c r="A28" s="1"/>
      <x:c r="B28" s="2" t="s">
        <x:v>51</x:v>
      </x:c>
      <x:c r="C28" s="4"/>
      <x:c r="D28" s="4"/>
      <x:c r="E28" s="4"/>
      <x:c r="F28" s="4"/>
      <x:c r="G28" s="4"/>
      <x:c r="H28" s="11" t="n">
        <x:f>(1+H24)/((1+H29)*(1+H30))-1</x:f>
        <x:v>0.18637905962190993</x:v>
      </x:c>
      <x:c r="I28" s="1"/>
      <x:c r="J28" s="1"/>
      <x:c r="K28" s="1"/>
    </x:row>
    <x:row r="29">
      <x:c r="A29" s="1"/>
      <x:c r="B29" s="2" t="s">
        <x:v>52</x:v>
      </x:c>
      <x:c r="C29" s="4"/>
      <x:c r="D29" s="4"/>
      <x:c r="E29" s="4"/>
      <x:c r="F29" s="4"/>
      <x:c r="G29" s="4"/>
      <x:c r="H29" s="37">
        <x:v>0</x:v>
      </x:c>
      <x:c r="I29" s="1"/>
      <x:c r="J29" s="1"/>
      <x:c r="K29" s="1"/>
    </x:row>
    <x:row r="30">
      <x:c r="A30" s="1"/>
      <x:c r="B30" s="2" t="s">
        <x:v>53</x:v>
      </x:c>
      <x:c r="C30" s="4"/>
      <x:c r="D30" s="4"/>
      <x:c r="E30" s="4"/>
      <x:c r="F30" s="4"/>
      <x:c r="G30" s="4"/>
      <x:c r="H30" s="37">
        <x:v>0</x:v>
      </x:c>
      <x:c r="I30" s="1"/>
      <x:c r="J30" s="1"/>
      <x:c r="K30" s="1"/>
    </x:row>
    <x:row r="31">
      <x:c r="A31" s="1"/>
      <x:c r="B31" s="1"/>
      <x:c r="C31" s="6"/>
      <x:c r="D31" s="6"/>
      <x:c r="E31" s="6"/>
      <x:c r="F31" s="6"/>
      <x:c r="G31" s="6"/>
      <x:c r="H31" s="9"/>
      <x:c r="I31" s="1"/>
      <x:c r="J31" s="1"/>
      <x:c r="K31" s="1"/>
    </x:row>
    <x:row r="32">
      <x:c r="A32" s="1"/>
      <x:c r="B32" s="1" t="s">
        <x:v>54</x:v>
      </x:c>
      <x:c r="C32" s="6"/>
      <x:c r="D32" s="26" t="n">
        <x:f>Inputs!G10</x:f>
        <x:v>8252</x:v>
      </x:c>
      <x:c r="E32" s="26" t="n">
        <x:f>Inputs!G11</x:f>
        <x:v>8305</x:v>
      </x:c>
      <x:c r="F32" s="26" t="n">
        <x:f>Inputs!G12</x:f>
        <x:v>8282</x:v>
      </x:c>
      <x:c r="G32" s="26" t="n">
        <x:f>Inputs!G13</x:f>
        <x:v>8751</x:v>
      </x:c>
      <x:c r="H32" s="9"/>
      <x:c r="I32" s="1"/>
      <x:c r="J32" s="1"/>
      <x:c r="K32" s="1"/>
    </x:row>
    <x:row r="33">
      <x:c r="A33" s="1"/>
      <x:c r="B33" s="1" t="s">
        <x:v>55</x:v>
      </x:c>
      <x:c r="C33" s="6"/>
      <x:c r="D33" s="6" t="n">
        <x:f>D23-D32</x:f>
        <x:v>0</x:v>
      </x:c>
      <x:c r="E33" s="6" t="n">
        <x:f>E23-E32</x:f>
        <x:v>0</x:v>
      </x:c>
      <x:c r="F33" s="6" t="n">
        <x:f>F23-F32</x:f>
        <x:v>0</x:v>
      </x:c>
      <x:c r="G33" s="6" t="n">
        <x:f>G23-G32</x:f>
        <x:v>0</x:v>
      </x:c>
      <x:c r="H33" s="9"/>
      <x:c r="I33" s="1"/>
      <x:c r="J33" s="1"/>
      <x:c r="K33" s="1"/>
    </x:row>
    <x:row r="34">
      <x:c r="A34" s="1"/>
      <x:c r="B34" s="1"/>
      <x:c r="C34" s="6"/>
      <x:c r="D34" s="6"/>
      <x:c r="E34" s="6"/>
      <x:c r="F34" s="6"/>
      <x:c r="G34" s="6"/>
      <x:c r="H34" s="9"/>
      <x:c r="I34" s="1"/>
      <x:c r="J34" s="1"/>
      <x:c r="K34" s="1"/>
    </x:row>
    <x:row r="35">
      <x:c r="A35" s="1"/>
      <x:c r="B35" s="1" t="s">
        <x:v>56</x:v>
      </x:c>
      <x:c r="C35" s="6"/>
      <x:c r="D35" s="6"/>
      <x:c r="E35" s="6"/>
      <x:c r="F35" s="6"/>
      <x:c r="G35" s="6"/>
      <x:c r="H35" s="9"/>
      <x:c r="I35" s="1"/>
      <x:c r="J35" s="1"/>
      <x:c r="K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</x:row>
    <x:row r="39">
      <x:c r="A39" s="1"/>
      <x:c r="B39" s="2" t="s">
        <x:v>57</x:v>
      </x:c>
      <x:c r="C39" s="2"/>
      <x:c r="D39" s="2"/>
      <x:c r="E39" s="2"/>
      <x:c r="F39" s="2"/>
      <x:c r="G39" s="2"/>
      <x:c r="H39" s="14" t="n">
        <x:f>'Segment - Regulated Industries'!H15</x:f>
        <x:v>0.0656000000000001</x:v>
      </x:c>
      <x:c r="I39" s="1"/>
      <x:c r="J39" s="1"/>
      <x:c r="K39" s="1"/>
    </x:row>
    <x:row r="40">
      <x:c r="A40" s="1"/>
      <x:c r="B40" s="2" t="s">
        <x:v>58</x:v>
      </x:c>
      <x:c r="C40" s="2"/>
      <x:c r="D40" s="2"/>
      <x:c r="E40" s="2"/>
      <x:c r="F40" s="2"/>
      <x:c r="G40" s="2"/>
      <x:c r="H40" s="14" t="n">
        <x:f>'Segment - Regulated Industries'!H16</x:f>
        <x:v>0</x:v>
      </x:c>
      <x:c r="I40" s="1"/>
      <x:c r="J40" s="1"/>
      <x:c r="K40" s="1"/>
    </x:row>
    <x:row r="41">
      <x:c r="A41" s="1"/>
      <x:c r="B41" s="2" t="s">
        <x:v>59</x:v>
      </x:c>
      <x:c r="C41" s="2"/>
      <x:c r="D41" s="2"/>
      <x:c r="E41" s="2"/>
      <x:c r="F41" s="2"/>
      <x:c r="G41" s="2"/>
      <x:c r="H41" s="14" t="n">
        <x:f>'Segment - Regulated Industries'!H17</x:f>
        <x:v>0</x:v>
      </x:c>
      <x:c r="I41" s="1"/>
      <x:c r="J41" s="1"/>
      <x:c r="K41" s="1"/>
    </x:row>
    <x:row r="42">
      <x:c r="A42" s="1"/>
      <x:c r="B42" s="2" t="s">
        <x:v>60</x:v>
      </x:c>
      <x:c r="C42" s="2"/>
      <x:c r="D42" s="2"/>
      <x:c r="E42" s="2"/>
      <x:c r="F42" s="2"/>
      <x:c r="G42" s="2"/>
      <x:c r="H42" s="14" t="n">
        <x:f>'Segment - Regulated Industries'!H18</x:f>
        <x:v>0.0656000000000001</x:v>
      </x:c>
      <x:c r="I42" s="1"/>
      <x:c r="J42" s="1"/>
      <x:c r="K42" s="1"/>
    </x:row>
    <x:row r="43">
      <x:c r="A43" s="1"/>
      <x:c r="B43" s="1" t="s">
        <x:v>61</x:v>
      </x:c>
      <x:c r="C43" s="1"/>
      <x:c r="D43" s="1"/>
      <x:c r="E43" s="1"/>
      <x:c r="F43" s="1"/>
      <x:c r="G43" s="1"/>
      <x:c r="H43" s="9" t="n">
        <x:f>H8-G8</x:f>
        <x:v>149</x:v>
      </x:c>
      <x:c r="I43" s="1"/>
      <x:c r="J43" s="1"/>
      <x:c r="K43" s="1"/>
    </x:row>
    <x:row r="44">
      <x:c r="A44" s="1"/>
      <x:c r="B44" s="2" t="s">
        <x:v>62</x:v>
      </x:c>
      <x:c r="C44" s="2"/>
      <x:c r="D44" s="2"/>
      <x:c r="E44" s="2"/>
      <x:c r="F44" s="2"/>
      <x:c r="G44" s="2"/>
      <x:c r="H44" s="14" t="n">
        <x:f>'Segment - Intelligent Infra'!H15</x:f>
        <x:v>0.3392141138732958</x:v>
      </x:c>
      <x:c r="I44" s="1"/>
      <x:c r="J44" s="1"/>
      <x:c r="K44" s="1"/>
    </x:row>
    <x:row r="45">
      <x:c r="A45" s="1"/>
      <x:c r="B45" s="2" t="s">
        <x:v>63</x:v>
      </x:c>
      <x:c r="C45" s="2"/>
      <x:c r="D45" s="2"/>
      <x:c r="E45" s="2"/>
      <x:c r="F45" s="2"/>
      <x:c r="G45" s="2"/>
      <x:c r="H45" s="14" t="n">
        <x:f>'Segment - Intelligent Infra'!H16</x:f>
        <x:v>0</x:v>
      </x:c>
      <x:c r="I45" s="1"/>
      <x:c r="J45" s="1"/>
      <x:c r="K45" s="1"/>
    </x:row>
    <x:row r="46">
      <x:c r="A46" s="1"/>
      <x:c r="B46" s="2" t="s">
        <x:v>64</x:v>
      </x:c>
      <x:c r="C46" s="2"/>
      <x:c r="D46" s="2"/>
      <x:c r="E46" s="2"/>
      <x:c r="F46" s="2"/>
      <x:c r="G46" s="2"/>
      <x:c r="H46" s="14" t="n">
        <x:f>'Segment - Intelligent Infra'!H17</x:f>
        <x:v>0</x:v>
      </x:c>
      <x:c r="I46" s="1"/>
      <x:c r="J46" s="1"/>
      <x:c r="K46" s="1"/>
    </x:row>
    <x:row r="47">
      <x:c r="A47" s="1"/>
      <x:c r="B47" s="2" t="s">
        <x:v>65</x:v>
      </x:c>
      <x:c r="C47" s="2"/>
      <x:c r="D47" s="2"/>
      <x:c r="E47" s="2"/>
      <x:c r="F47" s="2"/>
      <x:c r="G47" s="2"/>
      <x:c r="H47" s="14" t="n">
        <x:f>'Segment - Intelligent Infra'!H18</x:f>
        <x:v>0.3392141138732958</x:v>
      </x:c>
      <x:c r="I47" s="1"/>
      <x:c r="J47" s="1"/>
      <x:c r="K47" s="1"/>
    </x:row>
    <x:row r="48">
      <x:c r="A48" s="1"/>
      <x:c r="B48" s="1" t="s">
        <x:v>66</x:v>
      </x:c>
      <x:c r="C48" s="1"/>
      <x:c r="D48" s="1"/>
      <x:c r="E48" s="1"/>
      <x:c r="F48" s="1"/>
      <x:c r="G48" s="1"/>
      <x:c r="H48" s="9" t="n">
        <x:f>H13-G13</x:f>
        <x:v>841</x:v>
      </x:c>
      <x:c r="I48" s="1"/>
      <x:c r="J48" s="1"/>
      <x:c r="K48" s="1"/>
    </x:row>
    <x:row r="49">
      <x:c r="A49" s="1"/>
      <x:c r="B49" s="2" t="s">
        <x:v>67</x:v>
      </x:c>
      <x:c r="C49" s="2"/>
      <x:c r="D49" s="2"/>
      <x:c r="E49" s="2"/>
      <x:c r="F49" s="2"/>
      <x:c r="G49" s="2"/>
      <x:c r="H49" s="14" t="n">
        <x:f>'Segment - Connected Living'!H15</x:f>
        <x:v>0.04617604617604609</x:v>
      </x:c>
      <x:c r="I49" s="1"/>
      <x:c r="J49" s="1"/>
      <x:c r="K49" s="1"/>
    </x:row>
    <x:row r="50">
      <x:c r="A50" s="1"/>
      <x:c r="B50" s="2" t="s">
        <x:v>68</x:v>
      </x:c>
      <x:c r="C50" s="2"/>
      <x:c r="D50" s="2"/>
      <x:c r="E50" s="2"/>
      <x:c r="F50" s="2"/>
      <x:c r="G50" s="2"/>
      <x:c r="H50" s="14" t="n">
        <x:f>'Segment - Connected Living'!H16</x:f>
        <x:v>0</x:v>
      </x:c>
      <x:c r="I50" s="1"/>
      <x:c r="J50" s="1"/>
      <x:c r="K50" s="1"/>
    </x:row>
    <x:row r="51">
      <x:c r="A51" s="1"/>
      <x:c r="B51" s="2" t="s">
        <x:v>69</x:v>
      </x:c>
      <x:c r="C51" s="2"/>
      <x:c r="D51" s="2"/>
      <x:c r="E51" s="2"/>
      <x:c r="F51" s="2"/>
      <x:c r="G51" s="2"/>
      <x:c r="H51" s="14" t="n">
        <x:f>'Segment - Connected Living'!H17</x:f>
        <x:v>0</x:v>
      </x:c>
      <x:c r="I51" s="1"/>
      <x:c r="J51" s="1"/>
      <x:c r="K51" s="1"/>
    </x:row>
    <x:row r="52">
      <x:c r="A52" s="1"/>
      <x:c r="B52" s="2" t="s">
        <x:v>70</x:v>
      </x:c>
      <x:c r="C52" s="2"/>
      <x:c r="D52" s="2"/>
      <x:c r="E52" s="2"/>
      <x:c r="F52" s="2"/>
      <x:c r="G52" s="2"/>
      <x:c r="H52" s="14" t="n">
        <x:f>'Segment - Connected Living'!H18</x:f>
        <x:v>0.04617604617604609</x:v>
      </x:c>
      <x:c r="I52" s="1"/>
      <x:c r="J52" s="1"/>
      <x:c r="K52" s="1"/>
    </x:row>
    <x:row r="53">
      <x:c r="A53" s="1"/>
      <x:c r="B53" s="1" t="s">
        <x:v>71</x:v>
      </x:c>
      <x:c r="C53" s="1"/>
      <x:c r="D53" s="1"/>
      <x:c r="E53" s="1"/>
      <x:c r="F53" s="1"/>
      <x:c r="G53" s="1"/>
      <x:c r="H53" s="9" t="n">
        <x:f>H18-G18</x:f>
        <x:v>49</x:v>
      </x:c>
      <x:c r="I53" s="1"/>
      <x:c r="J53" s="1"/>
      <x:c r="K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2" max="2" width="34" customWidth="1"/>
    <x:col min="3" max="8" width="13" customWidth="1"/>
    <x:col min="11" max="11" width="75" customWidth="1"/>
  </x:cols>
  <x:sheetData>
    <x:row r="1">
      <x:c r="A1" s="1"/>
      <x:c r="B1" s="1" t="s">
        <x:v>0</x:v>
      </x:c>
      <x:c r="C1" s="1"/>
      <x:c r="D1" s="1"/>
      <x:c r="E1" s="1"/>
      <x:c r="F1" s="1"/>
      <x:c r="G1" s="1"/>
      <x:c r="H1" s="1"/>
      <x:c r="I1" s="1"/>
      <x:c r="J1" s="1"/>
      <x:c r="K1" s="1"/>
    </x:row>
    <x:row r="2">
      <x:c r="A2" s="1"/>
      <x:c r="B2" s="15" t="s">
        <x:v>72</x:v>
      </x:c>
      <x:c r="C2" s="15"/>
      <x:c r="D2" s="15"/>
      <x:c r="E2" s="15"/>
      <x:c r="F2" s="15"/>
      <x:c r="G2" s="15"/>
      <x:c r="H2" s="15"/>
      <x:c r="I2" s="1"/>
      <x:c r="J2" s="1"/>
      <x:c r="K2" s="1"/>
    </x:row>
    <x:row r="3">
      <x:c r="A3" s="1"/>
      <x:c r="B3" s="1" t="s">
        <x:v>2</x:v>
      </x:c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A4" s="1"/>
      <x:c r="B4" s="8" t="s">
        <x:v>3</x:v>
      </x:c>
      <x:c r="C4" s="58" t="s">
        <x:v>4</x:v>
      </x:c>
      <x:c r="D4" s="58" t="s">
        <x:v>5</x:v>
      </x:c>
      <x:c r="E4" s="58" t="s">
        <x:v>6</x:v>
      </x:c>
      <x:c r="F4" s="58" t="s">
        <x:v>7</x:v>
      </x:c>
      <x:c r="G4" s="58" t="s">
        <x:v>8</x:v>
      </x:c>
      <x:c r="H4" s="58" t="s">
        <x:v>9</x:v>
      </x:c>
      <x:c r="I4" s="1"/>
      <x:c r="J4" s="1"/>
      <x:c r="K4" s="1"/>
    </x:row>
    <x:row r="5">
      <x:c r="A5" s="1"/>
      <x:c r="B5" s="8" t="s">
        <x:v>10</x:v>
      </x:c>
      <x:c r="C5" s="59">
        <x:v>45900</x:v>
      </x:c>
      <x:c r="D5" s="59">
        <x:v>45900</x:v>
      </x:c>
      <x:c r="E5" s="59">
        <x:v>45991</x:v>
      </x:c>
      <x:c r="F5" s="59">
        <x:v>46081</x:v>
      </x:c>
      <x:c r="G5" s="59">
        <x:v>46173</x:v>
      </x:c>
      <x:c r="H5" s="59">
        <x:v>46265</x:v>
      </x:c>
      <x:c r="I5" s="1"/>
      <x:c r="J5" s="1"/>
      <x:c r="K5" s="1"/>
    </x:row>
    <x:row r="6">
      <x:c r="A6" s="1"/>
      <x:c r="B6" s="8" t="s">
        <x:v>11</x:v>
      </x:c>
      <x:c r="C6" s="58">
        <x:v>365</x:v>
      </x:c>
      <x:c r="D6" s="58">
        <x:v>92</x:v>
      </x:c>
      <x:c r="E6" s="58">
        <x:v>91</x:v>
      </x:c>
      <x:c r="F6" s="58">
        <x:v>90</x:v>
      </x:c>
      <x:c r="G6" s="58">
        <x:v>92</x:v>
      </x:c>
      <x:c r="H6" s="58">
        <x:v>92</x:v>
      </x:c>
      <x:c r="I6" s="1"/>
      <x:c r="J6" s="1"/>
      <x:c r="K6" s="1"/>
    </x:row>
    <x:row r="7">
      <x:c r="A7" s="1"/>
      <x:c r="B7" s="1"/>
      <x:c r="C7" s="1"/>
      <x:c r="D7" s="1"/>
      <x:c r="E7" s="1"/>
      <x:c r="F7" s="1"/>
      <x:c r="G7" s="1"/>
      <x:c r="H7" s="10"/>
      <x:c r="I7" s="1"/>
      <x:c r="J7" s="1"/>
      <x:c r="K7" s="1"/>
    </x:row>
    <x:row r="8">
      <x:c r="A8" s="1"/>
      <x:c r="B8" s="1" t="s">
        <x:v>73</x:v>
      </x:c>
      <x:c r="C8" s="24">
        <x:v>477</x:v>
      </x:c>
      <x:c r="D8" s="24">
        <x:v>113</x:v>
      </x:c>
      <x:c r="E8" s="24">
        <x:v>124</x:v>
      </x:c>
      <x:c r="F8" s="24">
        <x:v>127</x:v>
      </x:c>
      <x:c r="G8" s="24">
        <x:v>141</x:v>
      </x:c>
      <x:c r="H8" s="9" t="n">
        <x:f>(H39+H38)*H37</x:f>
        <x:v>145</x:v>
      </x:c>
      <x:c r="I8" s="1"/>
      <x:c r="J8" s="1"/>
      <x:c r="K8" s="1"/>
    </x:row>
    <x:row r="9">
      <x:c r="A9" s="1"/>
      <x:c r="B9" s="2" t="s">
        <x:v>74</x:v>
      </x:c>
      <x:c r="C9" s="4"/>
      <x:c r="D9" s="4"/>
      <x:c r="E9" s="4"/>
      <x:c r="F9" s="4"/>
      <x:c r="G9" s="4"/>
      <x:c r="H9" s="11" t="n">
        <x:f>H8/D8-1</x:f>
        <x:v>0.2831858407079646</x:v>
      </x:c>
      <x:c r="I9" s="1"/>
      <x:c r="J9" s="1"/>
      <x:c r="K9" s="1"/>
    </x:row>
    <x:row r="10">
      <x:c r="A10" s="1"/>
      <x:c r="B10" s="1" t="s">
        <x:v>75</x:v>
      </x:c>
      <x:c r="C10" s="6"/>
      <x:c r="D10" s="6"/>
      <x:c r="E10" s="6" t="n">
        <x:f>E8-D8</x:f>
        <x:v>11</x:v>
      </x:c>
      <x:c r="F10" s="6" t="n">
        <x:f>F8-E8</x:f>
        <x:v>3</x:v>
      </x:c>
      <x:c r="G10" s="6" t="n">
        <x:f>G8-F8</x:f>
        <x:v>14</x:v>
      </x:c>
      <x:c r="H10" s="9" t="n">
        <x:f>H8-G8</x:f>
        <x:v>4</x:v>
      </x:c>
      <x:c r="I10" s="1"/>
      <x:c r="J10" s="1"/>
      <x:c r="K10" s="1"/>
    </x:row>
    <x:row r="11">
      <x:c r="A11" s="1"/>
      <x:c r="B11" s="1" t="s">
        <x:v>76</x:v>
      </x:c>
      <x:c r="C11" s="24">
        <x:v>11402</x:v>
      </x:c>
      <x:c r="D11" s="24">
        <x:v>3012</x:v>
      </x:c>
      <x:c r="E11" s="24">
        <x:v>2949</x:v>
      </x:c>
      <x:c r="F11" s="24">
        <x:v>2899</x:v>
      </x:c>
      <x:c r="G11" s="24">
        <x:v>3040</x:v>
      </x:c>
      <x:c r="H11" s="9" t="n">
        <x:f>(H39+H38)*(1-H37)</x:f>
        <x:v>3185</x:v>
      </x:c>
      <x:c r="I11" s="1"/>
      <x:c r="J11" s="1"/>
      <x:c r="K11" s="1"/>
    </x:row>
    <x:row r="12">
      <x:c r="A12" s="1"/>
      <x:c r="B12" s="2" t="s">
        <x:v>74</x:v>
      </x:c>
      <x:c r="C12" s="4"/>
      <x:c r="D12" s="4"/>
      <x:c r="E12" s="4"/>
      <x:c r="F12" s="4"/>
      <x:c r="G12" s="4"/>
      <x:c r="H12" s="11" t="n">
        <x:f>H11/D11-1</x:f>
        <x:v>0.0574369189907038</x:v>
      </x:c>
      <x:c r="I12" s="1"/>
      <x:c r="J12" s="1"/>
      <x:c r="K12" s="1"/>
    </x:row>
    <x:row r="13">
      <x:c r="A13" s="1"/>
      <x:c r="B13" s="1" t="s">
        <x:v>75</x:v>
      </x:c>
      <x:c r="C13" s="6"/>
      <x:c r="D13" s="6"/>
      <x:c r="E13" s="6" t="n">
        <x:f>E11-D11</x:f>
        <x:v>-63</x:v>
      </x:c>
      <x:c r="F13" s="6" t="n">
        <x:f>F11-E11</x:f>
        <x:v>-50</x:v>
      </x:c>
      <x:c r="G13" s="6" t="n">
        <x:f>G11-F11</x:f>
        <x:v>141</x:v>
      </x:c>
      <x:c r="H13" s="9" t="n">
        <x:f>H11-G11</x:f>
        <x:v>145</x:v>
      </x:c>
      <x:c r="I13" s="1"/>
      <x:c r="J13" s="1"/>
      <x:c r="K13" s="1"/>
    </x:row>
    <x:row r="14">
      <x:c r="A14" s="1"/>
      <x:c r="B14" s="12" t="s">
        <x:v>77</x:v>
      </x:c>
      <x:c r="C14" s="3" t="n">
        <x:f>SUM(C8,C11)</x:f>
        <x:v>11879</x:v>
      </x:c>
      <x:c r="D14" s="3" t="n">
        <x:f>SUM(D8,D11)</x:f>
        <x:v>3125</x:v>
      </x:c>
      <x:c r="E14" s="3" t="n">
        <x:f>SUM(E8,E11)</x:f>
        <x:v>3073</x:v>
      </x:c>
      <x:c r="F14" s="3" t="n">
        <x:f>SUM(F8,F11)</x:f>
        <x:v>3026</x:v>
      </x:c>
      <x:c r="G14" s="3" t="n">
        <x:f>SUM(G8,G11)</x:f>
        <x:v>3181</x:v>
      </x:c>
      <x:c r="H14" s="17" t="n">
        <x:f>SUM(H8,H11)</x:f>
        <x:v>3330</x:v>
      </x:c>
      <x:c r="I14" s="1"/>
      <x:c r="J14" s="1"/>
      <x:c r="K14" s="1"/>
    </x:row>
    <x:row r="15">
      <x:c r="A15" s="1"/>
      <x:c r="B15" s="2" t="s">
        <x:v>51</x:v>
      </x:c>
      <x:c r="C15" s="4"/>
      <x:c r="D15" s="4"/>
      <x:c r="E15" s="4"/>
      <x:c r="F15" s="4"/>
      <x:c r="G15" s="4"/>
      <x:c r="H15" s="11" t="n">
        <x:f>(1+H18)/((1+H16)*(1+H17))-1</x:f>
        <x:v>0.0656000000000001</x:v>
      </x:c>
      <x:c r="I15" s="1"/>
      <x:c r="J15" s="1"/>
      <x:c r="K15" s="1"/>
    </x:row>
    <x:row r="16">
      <x:c r="A16" s="1"/>
      <x:c r="B16" s="2" t="s">
        <x:v>78</x:v>
      </x:c>
      <x:c r="C16" s="4"/>
      <x:c r="D16" s="4"/>
      <x:c r="E16" s="4"/>
      <x:c r="F16" s="4"/>
      <x:c r="G16" s="4"/>
      <x:c r="H16" s="11" t="n">
        <x:f>H34</x:f>
        <x:v>0</x:v>
      </x:c>
      <x:c r="I16" s="1"/>
      <x:c r="J16" s="1"/>
      <x:c r="K16" s="1"/>
    </x:row>
    <x:row r="17">
      <x:c r="A17" s="1"/>
      <x:c r="B17" s="2" t="s">
        <x:v>53</x:v>
      </x:c>
      <x:c r="C17" s="4"/>
      <x:c r="D17" s="4"/>
      <x:c r="E17" s="4"/>
      <x:c r="F17" s="4"/>
      <x:c r="G17" s="4"/>
      <x:c r="H17" s="11" t="n">
        <x:f>H35</x:f>
        <x:v>0</x:v>
      </x:c>
      <x:c r="I17" s="1"/>
      <x:c r="J17" s="1"/>
      <x:c r="K17" s="1"/>
    </x:row>
    <x:row r="18">
      <x:c r="A18" s="1"/>
      <x:c r="B18" s="2" t="s">
        <x:v>48</x:v>
      </x:c>
      <x:c r="C18" s="4"/>
      <x:c r="D18" s="4"/>
      <x:c r="E18" s="4"/>
      <x:c r="F18" s="4"/>
      <x:c r="G18" s="4"/>
      <x:c r="H18" s="11" t="n">
        <x:f>H14/D14-1</x:f>
        <x:v>0.0656000000000001</x:v>
      </x:c>
      <x:c r="I18" s="1"/>
      <x:c r="J18" s="1"/>
      <x:c r="K18" s="1"/>
    </x:row>
    <x:row r="19">
      <x:c r="A19" s="1"/>
      <x:c r="B19" s="2" t="s">
        <x:v>43</x:v>
      </x:c>
      <x:c r="C19" s="4"/>
      <x:c r="D19" s="4"/>
      <x:c r="E19" s="4" t="n">
        <x:f>E14/D14-1</x:f>
        <x:v>-0.016639999999999988</x:v>
      </x:c>
      <x:c r="F19" s="4" t="n">
        <x:f>F14/E14-1</x:f>
        <x:v>-0.015294500488122309</x:v>
      </x:c>
      <x:c r="G19" s="4" t="n">
        <x:f>G14/F14-1</x:f>
        <x:v>0.05122273628552554</x:v>
      </x:c>
      <x:c r="H19" s="11" t="n">
        <x:f>H14/G14-1</x:f>
        <x:v>0.04684061615844071</x:v>
      </x:c>
      <x:c r="I19" s="1"/>
      <x:c r="J19" s="1"/>
      <x:c r="K19" s="1"/>
    </x:row>
    <x:row r="20">
      <x:c r="A20" s="1"/>
      <x:c r="B20" s="2" t="s">
        <x:v>79</x:v>
      </x:c>
      <x:c r="C20" s="4" t="n">
        <x:f>C8/C14</x:f>
        <x:v>0.04015489519319808</x:v>
      </x:c>
      <x:c r="D20" s="4" t="n">
        <x:f>D8/D14</x:f>
        <x:v>0.03616</x:v>
      </x:c>
      <x:c r="E20" s="4" t="n">
        <x:f>E8/E14</x:f>
        <x:v>0.04035144809632281</x:v>
      </x:c>
      <x:c r="F20" s="4" t="n">
        <x:f>F8/F14</x:f>
        <x:v>0.04196959682749504</x:v>
      </x:c>
      <x:c r="G20" s="4" t="n">
        <x:f>G8/G14</x:f>
        <x:v>0.044325683747249295</x:v>
      </x:c>
      <x:c r="H20" s="11" t="n">
        <x:f>H8/H14</x:f>
        <x:v>0.04354354354354354</x:v>
      </x:c>
      <x:c r="I20" s="1"/>
      <x:c r="J20" s="1"/>
      <x:c r="K20" s="1"/>
    </x:row>
    <x:row r="21">
      <x:c r="A21" s="1"/>
      <x:c r="B21" s="1" t="s">
        <x:v>80</x:v>
      </x:c>
      <x:c r="C21" s="6"/>
      <x:c r="D21" s="6"/>
      <x:c r="E21" s="6" t="n">
        <x:f>(E20-D20)*10000</x:f>
        <x:v>41.914480963228115</x:v>
      </x:c>
      <x:c r="F21" s="6" t="n">
        <x:f>(F20-E20)*10000</x:f>
        <x:v>16.181487311722336</x:v>
      </x:c>
      <x:c r="G21" s="6" t="n">
        <x:f>(G20-F20)*10000</x:f>
        <x:v>23.560869197542523</x:v>
      </x:c>
      <x:c r="H21" s="9" t="n">
        <x:f>(H20-G20)*10000</x:f>
        <x:v>-7.821402037057543</x:v>
      </x:c>
      <x:c r="I21" s="1"/>
      <x:c r="J21" s="1"/>
      <x:c r="K21" s="1"/>
    </x:row>
    <x:row r="22">
      <x:c r="A22" s="1"/>
      <x:c r="B22" s="1" t="s">
        <x:v>81</x:v>
      </x:c>
      <x:c r="C22" s="24">
        <x:v>11236</x:v>
      </x:c>
      <x:c r="D22" s="24">
        <x:v>2920</x:v>
      </x:c>
      <x:c r="E22" s="24">
        <x:v>2896</x:v>
      </x:c>
      <x:c r="F22" s="24">
        <x:v>2881</x:v>
      </x:c>
      <x:c r="G22" s="24">
        <x:v>3001</x:v>
      </x:c>
      <x:c r="H22" s="9" t="n">
        <x:f>H14*(1-H33)</x:f>
        <x:v>3130.2</x:v>
      </x:c>
      <x:c r="I22" s="1"/>
      <x:c r="J22" s="1"/>
      <x:c r="K22" s="1"/>
    </x:row>
    <x:row r="23">
      <x:c r="A23" s="1"/>
      <x:c r="B23" s="2" t="s">
        <x:v>74</x:v>
      </x:c>
      <x:c r="C23" s="4"/>
      <x:c r="D23" s="4"/>
      <x:c r="E23" s="4"/>
      <x:c r="F23" s="4"/>
      <x:c r="G23" s="4"/>
      <x:c r="H23" s="11" t="n">
        <x:f>H22/D22-1</x:f>
        <x:v>0.07198630136986295</x:v>
      </x:c>
      <x:c r="I23" s="1"/>
      <x:c r="J23" s="1"/>
      <x:c r="K23" s="1"/>
    </x:row>
    <x:row r="24">
      <x:c r="A24" s="1"/>
      <x:c r="B24" s="1" t="s">
        <x:v>75</x:v>
      </x:c>
      <x:c r="C24" s="6"/>
      <x:c r="D24" s="6"/>
      <x:c r="E24" s="6" t="n">
        <x:f>E22-D22</x:f>
        <x:v>-24</x:v>
      </x:c>
      <x:c r="F24" s="6" t="n">
        <x:f>F22-E22</x:f>
        <x:v>-15</x:v>
      </x:c>
      <x:c r="G24" s="6" t="n">
        <x:f>G22-F22</x:f>
        <x:v>120</x:v>
      </x:c>
      <x:c r="H24" s="9" t="n">
        <x:f>H22-G22</x:f>
        <x:v>129.19999999999982</x:v>
      </x:c>
      <x:c r="I24" s="1"/>
      <x:c r="J24" s="1"/>
      <x:c r="K24" s="1"/>
    </x:row>
    <x:row r="25">
      <x:c r="A25" s="1"/>
      <x:c r="B25" s="12" t="s">
        <x:v>82</x:v>
      </x:c>
      <x:c r="C25" s="3" t="n">
        <x:f>C14-C22</x:f>
        <x:v>643</x:v>
      </x:c>
      <x:c r="D25" s="3" t="n">
        <x:f>D14-D22</x:f>
        <x:v>205</x:v>
      </x:c>
      <x:c r="E25" s="3" t="n">
        <x:f>E14-E22</x:f>
        <x:v>177</x:v>
      </x:c>
      <x:c r="F25" s="3" t="n">
        <x:f>F14-F22</x:f>
        <x:v>145</x:v>
      </x:c>
      <x:c r="G25" s="3" t="n">
        <x:f>G14-G22</x:f>
        <x:v>180</x:v>
      </x:c>
      <x:c r="H25" s="17" t="n">
        <x:f>H14-H22</x:f>
        <x:v>199.80000000000018</x:v>
      </x:c>
      <x:c r="I25" s="1"/>
      <x:c r="J25" s="1"/>
      <x:c r="K25" s="1"/>
    </x:row>
    <x:row r="26">
      <x:c r="A26" s="1"/>
      <x:c r="B26" s="2" t="s">
        <x:v>83</x:v>
      </x:c>
      <x:c r="C26" s="4" t="n">
        <x:f>C25/C14</x:f>
        <x:v>0.05412913544911188</x:v>
      </x:c>
      <x:c r="D26" s="4" t="n">
        <x:f>D25/D14</x:f>
        <x:v>0.0656</x:v>
      </x:c>
      <x:c r="E26" s="4" t="n">
        <x:f>E25/E14</x:f>
        <x:v>0.05759843800846079</x:v>
      </x:c>
      <x:c r="F26" s="4" t="n">
        <x:f>F25/F14</x:f>
        <x:v>0.04791804362194316</x:v>
      </x:c>
      <x:c r="G26" s="4" t="n">
        <x:f>G25/G14</x:f>
        <x:v>0.05658597925180761</x:v>
      </x:c>
      <x:c r="H26" s="11" t="n">
        <x:f>H25/H14</x:f>
        <x:v>0.06000000000000005</x:v>
      </x:c>
      <x:c r="I26" s="1"/>
      <x:c r="J26" s="1"/>
      <x:c r="K26" s="1"/>
    </x:row>
    <x:row r="27">
      <x:c r="A27" s="1"/>
      <x:c r="B27" s="1" t="s">
        <x:v>84</x:v>
      </x:c>
      <x:c r="C27" s="6"/>
      <x:c r="D27" s="6"/>
      <x:c r="E27" s="6" t="n">
        <x:f>(E26-D26)*10000</x:f>
        <x:v>-80.01561991539216</x:v>
      </x:c>
      <x:c r="F27" s="6" t="n">
        <x:f>(F26-E26)*10000</x:f>
        <x:v>-96.80394386517632</x:v>
      </x:c>
      <x:c r="G27" s="6" t="n">
        <x:f>(G26-F26)*10000</x:f>
        <x:v>86.67935629864454</x:v>
      </x:c>
      <x:c r="H27" s="9" t="n">
        <x:f>(H26-G26)*10000</x:f>
        <x:v>34.14020748192442</x:v>
      </x:c>
      <x:c r="I27" s="1"/>
      <x:c r="J27" s="1"/>
      <x:c r="K27" s="1"/>
    </x:row>
    <x:row r="28">
      <x:c r="A28" s="1"/>
      <x:c r="B28" s="1" t="s">
        <x:v>85</x:v>
      </x:c>
      <x:c r="C28" s="6"/>
      <x:c r="D28" s="6"/>
      <x:c r="E28" s="6"/>
      <x:c r="F28" s="6"/>
      <x:c r="G28" s="6"/>
      <x:c r="H28" s="9"/>
      <x:c r="I28" s="1"/>
      <x:c r="J28" s="1"/>
      <x:c r="K28" s="1"/>
    </x:row>
    <x:row r="29">
      <x:c r="A29" s="1"/>
      <x:c r="B29" s="1" t="s">
        <x:v>86</x:v>
      </x:c>
      <x:c r="C29" s="6"/>
      <x:c r="D29" s="6"/>
      <x:c r="E29" s="6"/>
      <x:c r="F29" s="6"/>
      <x:c r="G29" s="6"/>
      <x:c r="H29" s="9"/>
      <x:c r="I29" s="1"/>
      <x:c r="J29" s="1"/>
      <x:c r="K29" s="1" t="s">
        <x:v>87</x:v>
      </x:c>
    </x:row>
    <x:row r="30">
      <x:c r="A30" s="1"/>
      <x:c r="B30" s="1" t="s">
        <x:v>88</x:v>
      </x:c>
      <x:c r="C30" s="6"/>
      <x:c r="D30" s="6"/>
      <x:c r="E30" s="6"/>
      <x:c r="F30" s="6"/>
      <x:c r="G30" s="6"/>
      <x:c r="H30" s="9"/>
      <x:c r="I30" s="1"/>
      <x:c r="J30" s="1"/>
      <x:c r="K30" s="1" t="s">
        <x:v>87</x:v>
      </x:c>
    </x:row>
    <x:row r="31">
      <x:c r="A31" s="1"/>
      <x:c r="B31" s="1" t="s">
        <x:v>89</x:v>
      </x:c>
      <x:c r="C31" s="6"/>
      <x:c r="D31" s="6"/>
      <x:c r="E31" s="6"/>
      <x:c r="F31" s="6"/>
      <x:c r="G31" s="6"/>
      <x:c r="H31" s="9"/>
      <x:c r="I31" s="1"/>
      <x:c r="J31" s="1"/>
      <x:c r="K31" s="1" t="s">
        <x:v>87</x:v>
      </x:c>
    </x:row>
    <x:row r="32">
      <x:c r="A32" s="1"/>
      <x:c r="B32" s="1"/>
      <x:c r="C32" s="6"/>
      <x:c r="D32" s="6"/>
      <x:c r="E32" s="6"/>
      <x:c r="F32" s="6"/>
      <x:c r="G32" s="6"/>
      <x:c r="H32" s="9"/>
      <x:c r="I32" s="1"/>
      <x:c r="J32" s="1"/>
      <x:c r="K32" s="1"/>
    </x:row>
    <x:row r="33">
      <x:c r="A33" s="1"/>
      <x:c r="B33" s="2" t="s">
        <x:v>90</x:v>
      </x:c>
      <x:c r="C33" s="4"/>
      <x:c r="D33" s="4"/>
      <x:c r="E33" s="4"/>
      <x:c r="F33" s="4"/>
      <x:c r="G33" s="4"/>
      <x:c r="H33" s="37">
        <x:v>0.06</x:v>
      </x:c>
      <x:c r="I33" s="1"/>
      <x:c r="J33" s="1"/>
      <x:c r="K33" s="1"/>
    </x:row>
    <x:row r="34">
      <x:c r="A34" s="1"/>
      <x:c r="B34" s="2" t="s">
        <x:v>91</x:v>
      </x:c>
      <x:c r="C34" s="4"/>
      <x:c r="D34" s="4"/>
      <x:c r="E34" s="4"/>
      <x:c r="F34" s="4"/>
      <x:c r="G34" s="4"/>
      <x:c r="H34" s="37">
        <x:v>0</x:v>
      </x:c>
      <x:c r="I34" s="1"/>
      <x:c r="J34" s="1"/>
      <x:c r="K34" s="1"/>
    </x:row>
    <x:row r="35">
      <x:c r="A35" s="1"/>
      <x:c r="B35" s="2" t="s">
        <x:v>92</x:v>
      </x:c>
      <x:c r="C35" s="4"/>
      <x:c r="D35" s="4"/>
      <x:c r="E35" s="4"/>
      <x:c r="F35" s="4"/>
      <x:c r="G35" s="4"/>
      <x:c r="H35" s="37">
        <x:v>0</x:v>
      </x:c>
      <x:c r="I35" s="1"/>
      <x:c r="J35" s="1"/>
      <x:c r="K35" s="1"/>
    </x:row>
    <x:row r="36">
      <x:c r="A36" s="1"/>
      <x:c r="B36" s="1" t="s">
        <x:v>93</x:v>
      </x:c>
      <x:c r="C36" s="6"/>
      <x:c r="D36" s="6"/>
      <x:c r="E36" s="6"/>
      <x:c r="F36" s="6"/>
      <x:c r="G36" s="6"/>
      <x:c r="H36" s="9"/>
      <x:c r="I36" s="1"/>
      <x:c r="J36" s="1"/>
      <x:c r="K36" s="1"/>
    </x:row>
    <x:row r="37">
      <x:c r="A37" s="1"/>
      <x:c r="B37" s="2" t="s">
        <x:v>94</x:v>
      </x:c>
      <x:c r="C37" s="1"/>
      <x:c r="D37" s="1"/>
      <x:c r="E37" s="1"/>
      <x:c r="F37" s="1"/>
      <x:c r="G37" s="1"/>
      <x:c r="H37" s="56">
        <x:v>0.04354354354354354</x:v>
      </x:c>
      <x:c r="I37" s="1"/>
      <x:c r="J37" s="1"/>
      <x:c r="K37" s="1"/>
    </x:row>
    <x:row r="38">
      <x:c r="A38" s="1"/>
      <x:c r="B38" s="1" t="s">
        <x:v>95</x:v>
      </x:c>
      <x:c r="C38" s="1"/>
      <x:c r="D38" s="1"/>
      <x:c r="E38" s="1"/>
      <x:c r="F38" s="1"/>
      <x:c r="G38" s="1"/>
      <x:c r="H38" s="36">
        <x:v>30</x:v>
      </x:c>
      <x:c r="I38" s="1"/>
      <x:c r="J38" s="1"/>
      <x:c r="K38" s="1"/>
    </x:row>
    <x:row r="39">
      <x:c r="A39" s="1"/>
      <x:c r="B39" s="1" t="s">
        <x:v>96</x:v>
      </x:c>
      <x:c r="C39" s="1"/>
      <x:c r="D39" s="1"/>
      <x:c r="E39" s="1"/>
      <x:c r="F39" s="1"/>
      <x:c r="G39" s="1"/>
      <x:c r="H39" s="41" t="n">
        <x:f>Guidance!G23</x:f>
        <x:v>3300</x:v>
      </x:c>
      <x:c r="I39" s="1"/>
      <x:c r="J39" s="1"/>
      <x:c r="K39" s="1"/>
    </x:row>
    <x:row r="40">
      <x:c r="A40" s="1"/>
      <x:c r="B40" s="1" t="s">
        <x:v>97</x:v>
      </x:c>
      <x:c r="C40" s="1"/>
      <x:c r="D40" s="1"/>
      <x:c r="E40" s="1"/>
      <x:c r="F40" s="1"/>
      <x:c r="G40" s="1"/>
      <x:c r="H40" s="9" t="n">
        <x:f>H14-G14</x:f>
        <x:v>149</x:v>
      </x:c>
      <x:c r="I40" s="1"/>
      <x:c r="J40" s="1"/>
      <x:c r="K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</x:row>
    <x:row r="42">
      <x:c r="A42" s="1"/>
      <x:c r="B42" s="32" t="s">
        <x:v>98</x:v>
      </x:c>
      <x:c r="C42" s="32"/>
      <x:c r="D42" s="32"/>
      <x:c r="E42" s="32"/>
      <x:c r="F42" s="32"/>
      <x:c r="G42" s="32"/>
      <x:c r="H42" s="38"/>
      <x:c r="I42" s="1"/>
      <x:c r="J42" s="1"/>
      <x:c r="K42" s="1"/>
    </x:row>
    <x:row r="43">
      <x:c r="A43" s="1"/>
      <x:c r="B43" s="2" t="s">
        <x:v>51</x:v>
      </x:c>
      <x:c r="C43" s="2"/>
      <x:c r="D43" s="2"/>
      <x:c r="E43" s="2"/>
      <x:c r="F43" s="2"/>
      <x:c r="G43" s="2"/>
      <x:c r="H43" s="11" t="n">
        <x:f>(1+H46)/((1+H44)*(1+H45))-1</x:f>
        <x:v>0.2831858407079646</x:v>
      </x:c>
      <x:c r="I43" s="1"/>
      <x:c r="J43" s="1"/>
      <x:c r="K43" s="1"/>
    </x:row>
    <x:row r="44">
      <x:c r="A44" s="1"/>
      <x:c r="B44" s="2" t="s">
        <x:v>78</x:v>
      </x:c>
      <x:c r="C44" s="2"/>
      <x:c r="D44" s="2"/>
      <x:c r="E44" s="2"/>
      <x:c r="F44" s="2"/>
      <x:c r="G44" s="2"/>
      <x:c r="H44" s="11" t="n">
        <x:f>H34</x:f>
        <x:v>0</x:v>
      </x:c>
      <x:c r="I44" s="1"/>
      <x:c r="J44" s="1"/>
      <x:c r="K44" s="1"/>
    </x:row>
    <x:row r="45">
      <x:c r="A45" s="1"/>
      <x:c r="B45" s="2" t="s">
        <x:v>53</x:v>
      </x:c>
      <x:c r="C45" s="2"/>
      <x:c r="D45" s="2"/>
      <x:c r="E45" s="2"/>
      <x:c r="F45" s="2"/>
      <x:c r="G45" s="2"/>
      <x:c r="H45" s="11" t="n">
        <x:f>H35</x:f>
        <x:v>0</x:v>
      </x:c>
      <x:c r="I45" s="1"/>
      <x:c r="J45" s="1"/>
      <x:c r="K45" s="1"/>
    </x:row>
    <x:row r="46">
      <x:c r="A46" s="1"/>
      <x:c r="B46" s="2" t="s">
        <x:v>48</x:v>
      </x:c>
      <x:c r="C46" s="2"/>
      <x:c r="D46" s="2"/>
      <x:c r="E46" s="2"/>
      <x:c r="F46" s="2"/>
      <x:c r="G46" s="2"/>
      <x:c r="H46" s="11" t="n">
        <x:f>H8/D8-1</x:f>
        <x:v>0.2831858407079646</x:v>
      </x:c>
      <x:c r="I46" s="1"/>
      <x:c r="J46" s="1"/>
      <x:c r="K46" s="1"/>
    </x:row>
    <x:row r="47">
      <x:c r="A47" s="1"/>
      <x:c r="B47" s="1" t="s">
        <x:v>99</x:v>
      </x:c>
      <x:c r="C47" s="1"/>
      <x:c r="D47" s="1"/>
      <x:c r="E47" s="1"/>
      <x:c r="F47" s="1"/>
      <x:c r="G47" s="1"/>
      <x:c r="H47" s="9" t="n">
        <x:f>H8-G8</x:f>
        <x:v>4</x:v>
      </x:c>
      <x:c r="I47" s="1"/>
      <x:c r="J47" s="1"/>
      <x:c r="K47" s="1"/>
    </x:row>
    <x:row r="48">
      <x:c r="A48" s="1"/>
      <x:c r="B48" s="1"/>
      <x:c r="C48" s="1"/>
      <x:c r="D48" s="1"/>
      <x:c r="E48" s="1"/>
      <x:c r="F48" s="1"/>
      <x:c r="G48" s="1"/>
      <x:c r="H48" s="10"/>
      <x:c r="I48" s="1"/>
      <x:c r="J48" s="1"/>
      <x:c r="K48" s="1"/>
    </x:row>
    <x:row r="49">
      <x:c r="A49" s="1"/>
      <x:c r="B49" s="32" t="s">
        <x:v>100</x:v>
      </x:c>
      <x:c r="C49" s="32"/>
      <x:c r="D49" s="32"/>
      <x:c r="E49" s="32"/>
      <x:c r="F49" s="32"/>
      <x:c r="G49" s="32"/>
      <x:c r="H49" s="38"/>
      <x:c r="I49" s="1"/>
      <x:c r="J49" s="1"/>
      <x:c r="K49" s="1"/>
    </x:row>
    <x:row r="50">
      <x:c r="A50" s="1"/>
      <x:c r="B50" s="2" t="s">
        <x:v>51</x:v>
      </x:c>
      <x:c r="C50" s="2"/>
      <x:c r="D50" s="2"/>
      <x:c r="E50" s="2"/>
      <x:c r="F50" s="2"/>
      <x:c r="G50" s="2"/>
      <x:c r="H50" s="11" t="n">
        <x:f>(1+H53)/((1+H51)*(1+H52))-1</x:f>
        <x:v>0.0574369189907038</x:v>
      </x:c>
      <x:c r="I50" s="1"/>
      <x:c r="J50" s="1"/>
      <x:c r="K50" s="1"/>
    </x:row>
    <x:row r="51">
      <x:c r="A51" s="1"/>
      <x:c r="B51" s="2" t="s">
        <x:v>78</x:v>
      </x:c>
      <x:c r="C51" s="2"/>
      <x:c r="D51" s="2"/>
      <x:c r="E51" s="2"/>
      <x:c r="F51" s="2"/>
      <x:c r="G51" s="2"/>
      <x:c r="H51" s="11" t="n">
        <x:f>H34</x:f>
        <x:v>0</x:v>
      </x:c>
      <x:c r="I51" s="1"/>
      <x:c r="J51" s="1"/>
      <x:c r="K51" s="1"/>
    </x:row>
    <x:row r="52">
      <x:c r="A52" s="1"/>
      <x:c r="B52" s="2" t="s">
        <x:v>53</x:v>
      </x:c>
      <x:c r="C52" s="2"/>
      <x:c r="D52" s="2"/>
      <x:c r="E52" s="2"/>
      <x:c r="F52" s="2"/>
      <x:c r="G52" s="2"/>
      <x:c r="H52" s="11" t="n">
        <x:f>H35</x:f>
        <x:v>0</x:v>
      </x:c>
      <x:c r="I52" s="1"/>
      <x:c r="J52" s="1"/>
      <x:c r="K52" s="1"/>
    </x:row>
    <x:row r="53">
      <x:c r="A53" s="1"/>
      <x:c r="B53" s="2" t="s">
        <x:v>48</x:v>
      </x:c>
      <x:c r="C53" s="2"/>
      <x:c r="D53" s="2"/>
      <x:c r="E53" s="2"/>
      <x:c r="F53" s="2"/>
      <x:c r="G53" s="2"/>
      <x:c r="H53" s="11" t="n">
        <x:f>H11/D11-1</x:f>
        <x:v>0.0574369189907038</x:v>
      </x:c>
      <x:c r="I53" s="1"/>
      <x:c r="J53" s="1"/>
      <x:c r="K53" s="1"/>
    </x:row>
    <x:row r="54">
      <x:c r="A54" s="1"/>
      <x:c r="B54" s="1" t="s">
        <x:v>99</x:v>
      </x:c>
      <x:c r="C54" s="1"/>
      <x:c r="D54" s="1"/>
      <x:c r="E54" s="1"/>
      <x:c r="F54" s="1"/>
      <x:c r="G54" s="1"/>
      <x:c r="H54" s="9" t="n">
        <x:f>H11-G11</x:f>
        <x:v>145</x:v>
      </x:c>
      <x:c r="I54" s="1"/>
      <x:c r="J54" s="1"/>
      <x:c r="K54" s="1"/>
    </x:row>
    <x:row r="55">
      <x:c r="A55" s="1"/>
      <x:c r="B55" s="1" t="s">
        <x:v>101</x:v>
      </x:c>
      <x:c r="C55" s="1"/>
      <x:c r="D55" s="1"/>
      <x:c r="E55" s="1"/>
      <x:c r="F55" s="1"/>
      <x:c r="G55" s="1"/>
      <x:c r="H55" s="9" t="n">
        <x:f>H14-G14</x:f>
        <x:v>149</x:v>
      </x:c>
      <x:c r="I55" s="1"/>
      <x:c r="J55" s="1"/>
      <x:c r="K55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2" max="2" width="34" customWidth="1"/>
    <x:col min="3" max="8" width="13" customWidth="1"/>
    <x:col min="11" max="11" width="75" customWidth="1"/>
  </x:cols>
  <x:sheetData>
    <x:row r="1">
      <x:c r="A1" s="1"/>
      <x:c r="B1" s="1" t="s">
        <x:v>0</x:v>
      </x:c>
      <x:c r="C1" s="1"/>
      <x:c r="D1" s="1"/>
      <x:c r="E1" s="1"/>
      <x:c r="F1" s="1"/>
      <x:c r="G1" s="1"/>
      <x:c r="H1" s="1"/>
      <x:c r="I1" s="1"/>
      <x:c r="J1" s="1"/>
      <x:c r="K1" s="1"/>
    </x:row>
    <x:row r="2">
      <x:c r="A2" s="1"/>
      <x:c r="B2" s="15" t="s">
        <x:v>102</x:v>
      </x:c>
      <x:c r="C2" s="15"/>
      <x:c r="D2" s="15"/>
      <x:c r="E2" s="15"/>
      <x:c r="F2" s="15"/>
      <x:c r="G2" s="15"/>
      <x:c r="H2" s="15"/>
      <x:c r="I2" s="1"/>
      <x:c r="J2" s="1"/>
      <x:c r="K2" s="1"/>
    </x:row>
    <x:row r="3">
      <x:c r="A3" s="1"/>
      <x:c r="B3" s="1" t="s">
        <x:v>2</x:v>
      </x:c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A4" s="1"/>
      <x:c r="B4" s="8" t="s">
        <x:v>3</x:v>
      </x:c>
      <x:c r="C4" s="58" t="s">
        <x:v>4</x:v>
      </x:c>
      <x:c r="D4" s="58" t="s">
        <x:v>5</x:v>
      </x:c>
      <x:c r="E4" s="58" t="s">
        <x:v>6</x:v>
      </x:c>
      <x:c r="F4" s="58" t="s">
        <x:v>7</x:v>
      </x:c>
      <x:c r="G4" s="58" t="s">
        <x:v>8</x:v>
      </x:c>
      <x:c r="H4" s="58" t="s">
        <x:v>9</x:v>
      </x:c>
      <x:c r="I4" s="1"/>
      <x:c r="J4" s="1"/>
      <x:c r="K4" s="1"/>
    </x:row>
    <x:row r="5">
      <x:c r="A5" s="1"/>
      <x:c r="B5" s="8" t="s">
        <x:v>10</x:v>
      </x:c>
      <x:c r="C5" s="59">
        <x:v>45900</x:v>
      </x:c>
      <x:c r="D5" s="59">
        <x:v>45900</x:v>
      </x:c>
      <x:c r="E5" s="59">
        <x:v>45991</x:v>
      </x:c>
      <x:c r="F5" s="59">
        <x:v>46081</x:v>
      </x:c>
      <x:c r="G5" s="59">
        <x:v>46173</x:v>
      </x:c>
      <x:c r="H5" s="59">
        <x:v>46265</x:v>
      </x:c>
      <x:c r="I5" s="1"/>
      <x:c r="J5" s="1"/>
      <x:c r="K5" s="1"/>
    </x:row>
    <x:row r="6">
      <x:c r="A6" s="1"/>
      <x:c r="B6" s="8" t="s">
        <x:v>11</x:v>
      </x:c>
      <x:c r="C6" s="58">
        <x:v>365</x:v>
      </x:c>
      <x:c r="D6" s="58">
        <x:v>92</x:v>
      </x:c>
      <x:c r="E6" s="58">
        <x:v>91</x:v>
      </x:c>
      <x:c r="F6" s="58">
        <x:v>90</x:v>
      </x:c>
      <x:c r="G6" s="58">
        <x:v>92</x:v>
      </x:c>
      <x:c r="H6" s="58">
        <x:v>92</x:v>
      </x:c>
      <x:c r="I6" s="1"/>
      <x:c r="J6" s="1"/>
      <x:c r="K6" s="1"/>
    </x:row>
    <x:row r="7">
      <x:c r="A7" s="1"/>
      <x:c r="B7" s="1"/>
      <x:c r="C7" s="1"/>
      <x:c r="D7" s="1"/>
      <x:c r="E7" s="1"/>
      <x:c r="F7" s="1"/>
      <x:c r="G7" s="1"/>
      <x:c r="H7" s="10"/>
      <x:c r="I7" s="1"/>
      <x:c r="J7" s="1"/>
      <x:c r="K7" s="1"/>
    </x:row>
    <x:row r="8">
      <x:c r="A8" s="1"/>
      <x:c r="B8" s="1" t="s">
        <x:v>73</x:v>
      </x:c>
      <x:c r="C8" s="24">
        <x:v>6299</x:v>
      </x:c>
      <x:c r="D8" s="24">
        <x:v>2106</x:v>
      </x:c>
      <x:c r="E8" s="24">
        <x:v>2325</x:v>
      </x:c>
      <x:c r="F8" s="24">
        <x:v>2358</x:v>
      </x:c>
      <x:c r="G8" s="24">
        <x:v>2053</x:v>
      </x:c>
      <x:c r="H8" s="9" t="n">
        <x:f>(H39+H38)*H37</x:f>
        <x:v>2599.9999999999995</x:v>
      </x:c>
      <x:c r="I8" s="1"/>
      <x:c r="J8" s="1"/>
      <x:c r="K8" s="1"/>
    </x:row>
    <x:row r="9">
      <x:c r="A9" s="1"/>
      <x:c r="B9" s="2" t="s">
        <x:v>74</x:v>
      </x:c>
      <x:c r="C9" s="4"/>
      <x:c r="D9" s="4"/>
      <x:c r="E9" s="4"/>
      <x:c r="F9" s="4"/>
      <x:c r="G9" s="4"/>
      <x:c r="H9" s="11" t="n">
        <x:f>H8/D8-1</x:f>
        <x:v>0.2345679012345676</x:v>
      </x:c>
      <x:c r="I9" s="1"/>
      <x:c r="J9" s="1"/>
      <x:c r="K9" s="1"/>
    </x:row>
    <x:row r="10">
      <x:c r="A10" s="1"/>
      <x:c r="B10" s="1" t="s">
        <x:v>75</x:v>
      </x:c>
      <x:c r="C10" s="6"/>
      <x:c r="D10" s="6"/>
      <x:c r="E10" s="6" t="n">
        <x:f>E8-D8</x:f>
        <x:v>219</x:v>
      </x:c>
      <x:c r="F10" s="6" t="n">
        <x:f>F8-E8</x:f>
        <x:v>33</x:v>
      </x:c>
      <x:c r="G10" s="6" t="n">
        <x:f>G8-F8</x:f>
        <x:v>-305</x:v>
      </x:c>
      <x:c r="H10" s="9" t="n">
        <x:f>H8-G8</x:f>
        <x:v>546.9999999999995</x:v>
      </x:c>
      <x:c r="I10" s="1"/>
      <x:c r="J10" s="1"/>
      <x:c r="K10" s="1"/>
    </x:row>
    <x:row r="11">
      <x:c r="A11" s="1"/>
      <x:c r="B11" s="1" t="s">
        <x:v>76</x:v>
      </x:c>
      <x:c r="C11" s="24">
        <x:v>6018</x:v>
      </x:c>
      <x:c r="D11" s="24">
        <x:v>1635</x:v>
      </x:c>
      <x:c r="E11" s="24">
        <x:v>1528</x:v>
      </x:c>
      <x:c r="F11" s="24">
        <x:v>1670</x:v>
      </x:c>
      <x:c r="G11" s="24">
        <x:v>2116</x:v>
      </x:c>
      <x:c r="H11" s="9" t="n">
        <x:f>(H39+H38)*(1-H37)</x:f>
        <x:v>2410.0000000000005</x:v>
      </x:c>
      <x:c r="I11" s="1"/>
      <x:c r="J11" s="1"/>
      <x:c r="K11" s="1"/>
    </x:row>
    <x:row r="12">
      <x:c r="A12" s="1"/>
      <x:c r="B12" s="2" t="s">
        <x:v>74</x:v>
      </x:c>
      <x:c r="C12" s="4"/>
      <x:c r="D12" s="4"/>
      <x:c r="E12" s="4"/>
      <x:c r="F12" s="4"/>
      <x:c r="G12" s="4"/>
      <x:c r="H12" s="11" t="n">
        <x:f>H11/D11-1</x:f>
        <x:v>0.4740061162079514</x:v>
      </x:c>
      <x:c r="I12" s="1"/>
      <x:c r="J12" s="1"/>
      <x:c r="K12" s="1"/>
    </x:row>
    <x:row r="13">
      <x:c r="A13" s="1"/>
      <x:c r="B13" s="1" t="s">
        <x:v>75</x:v>
      </x:c>
      <x:c r="C13" s="6"/>
      <x:c r="D13" s="6"/>
      <x:c r="E13" s="6" t="n">
        <x:f>E11-D11</x:f>
        <x:v>-107</x:v>
      </x:c>
      <x:c r="F13" s="6" t="n">
        <x:f>F11-E11</x:f>
        <x:v>142</x:v>
      </x:c>
      <x:c r="G13" s="6" t="n">
        <x:f>G11-F11</x:f>
        <x:v>446</x:v>
      </x:c>
      <x:c r="H13" s="9" t="n">
        <x:f>H11-G11</x:f>
        <x:v>294.00000000000045</x:v>
      </x:c>
      <x:c r="I13" s="1"/>
      <x:c r="J13" s="1"/>
      <x:c r="K13" s="1"/>
    </x:row>
    <x:row r="14">
      <x:c r="A14" s="1"/>
      <x:c r="B14" s="12" t="s">
        <x:v>77</x:v>
      </x:c>
      <x:c r="C14" s="3" t="n">
        <x:f>SUM(C8,C11)</x:f>
        <x:v>12317</x:v>
      </x:c>
      <x:c r="D14" s="3" t="n">
        <x:f>SUM(D8,D11)</x:f>
        <x:v>3741</x:v>
      </x:c>
      <x:c r="E14" s="3" t="n">
        <x:f>SUM(E8,E11)</x:f>
        <x:v>3853</x:v>
      </x:c>
      <x:c r="F14" s="3" t="n">
        <x:f>SUM(F8,F11)</x:f>
        <x:v>4028</x:v>
      </x:c>
      <x:c r="G14" s="3" t="n">
        <x:f>SUM(G8,G11)</x:f>
        <x:v>4169</x:v>
      </x:c>
      <x:c r="H14" s="17" t="n">
        <x:f>SUM(H8,H11)</x:f>
        <x:v>5010</x:v>
      </x:c>
      <x:c r="I14" s="1"/>
      <x:c r="J14" s="1"/>
      <x:c r="K14" s="1"/>
    </x:row>
    <x:row r="15">
      <x:c r="A15" s="1"/>
      <x:c r="B15" s="2" t="s">
        <x:v>51</x:v>
      </x:c>
      <x:c r="C15" s="4"/>
      <x:c r="D15" s="4"/>
      <x:c r="E15" s="4"/>
      <x:c r="F15" s="4"/>
      <x:c r="G15" s="4"/>
      <x:c r="H15" s="11" t="n">
        <x:f>(1+H18)/((1+H16)*(1+H17))-1</x:f>
        <x:v>0.3392141138732958</x:v>
      </x:c>
      <x:c r="I15" s="1"/>
      <x:c r="J15" s="1"/>
      <x:c r="K15" s="1"/>
    </x:row>
    <x:row r="16">
      <x:c r="A16" s="1"/>
      <x:c r="B16" s="2" t="s">
        <x:v>78</x:v>
      </x:c>
      <x:c r="C16" s="4"/>
      <x:c r="D16" s="4"/>
      <x:c r="E16" s="4"/>
      <x:c r="F16" s="4"/>
      <x:c r="G16" s="4"/>
      <x:c r="H16" s="11" t="n">
        <x:f>H34</x:f>
        <x:v>0</x:v>
      </x:c>
      <x:c r="I16" s="1"/>
      <x:c r="J16" s="1"/>
      <x:c r="K16" s="1"/>
    </x:row>
    <x:row r="17">
      <x:c r="A17" s="1"/>
      <x:c r="B17" s="2" t="s">
        <x:v>53</x:v>
      </x:c>
      <x:c r="C17" s="4"/>
      <x:c r="D17" s="4"/>
      <x:c r="E17" s="4"/>
      <x:c r="F17" s="4"/>
      <x:c r="G17" s="4"/>
      <x:c r="H17" s="11" t="n">
        <x:f>H35</x:f>
        <x:v>0</x:v>
      </x:c>
      <x:c r="I17" s="1"/>
      <x:c r="J17" s="1"/>
      <x:c r="K17" s="1"/>
    </x:row>
    <x:row r="18">
      <x:c r="A18" s="1"/>
      <x:c r="B18" s="2" t="s">
        <x:v>48</x:v>
      </x:c>
      <x:c r="C18" s="4"/>
      <x:c r="D18" s="4"/>
      <x:c r="E18" s="4"/>
      <x:c r="F18" s="4"/>
      <x:c r="G18" s="4"/>
      <x:c r="H18" s="11" t="n">
        <x:f>H14/D14-1</x:f>
        <x:v>0.3392141138732958</x:v>
      </x:c>
      <x:c r="I18" s="1"/>
      <x:c r="J18" s="1"/>
      <x:c r="K18" s="1"/>
    </x:row>
    <x:row r="19">
      <x:c r="A19" s="1"/>
      <x:c r="B19" s="2" t="s">
        <x:v>43</x:v>
      </x:c>
      <x:c r="C19" s="4"/>
      <x:c r="D19" s="4"/>
      <x:c r="E19" s="4" t="n">
        <x:f>E14/D14-1</x:f>
        <x:v>0.029938519112536754</x:v>
      </x:c>
      <x:c r="F19" s="4" t="n">
        <x:f>F14/E14-1</x:f>
        <x:v>0.04541915390604734</x:v>
      </x:c>
      <x:c r="G19" s="4" t="n">
        <x:f>G14/F14-1</x:f>
        <x:v>0.03500496524329688</x:v>
      </x:c>
      <x:c r="H19" s="11" t="n">
        <x:f>H14/G14-1</x:f>
        <x:v>0.20172703286159743</x:v>
      </x:c>
      <x:c r="I19" s="1"/>
      <x:c r="J19" s="1"/>
      <x:c r="K19" s="1"/>
    </x:row>
    <x:row r="20">
      <x:c r="A20" s="1"/>
      <x:c r="B20" s="2" t="s">
        <x:v>79</x:v>
      </x:c>
      <x:c r="C20" s="4" t="n">
        <x:f>C8/C14</x:f>
        <x:v>0.5114069984574166</x:v>
      </x:c>
      <x:c r="D20" s="4" t="n">
        <x:f>D8/D14</x:f>
        <x:v>0.5629510825982358</x:v>
      </x:c>
      <x:c r="E20" s="4" t="n">
        <x:f>E8/E14</x:f>
        <x:v>0.6034259018946275</x:v>
      </x:c>
      <x:c r="F20" s="4" t="n">
        <x:f>F8/F14</x:f>
        <x:v>0.5854021847070506</x:v>
      </x:c>
      <x:c r="G20" s="4" t="n">
        <x:f>G8/G14</x:f>
        <x:v>0.4924442312305109</x:v>
      </x:c>
      <x:c r="H20" s="11" t="n">
        <x:f>H8/H14</x:f>
        <x:v>0.5189620758483033</x:v>
      </x:c>
      <x:c r="I20" s="1"/>
      <x:c r="J20" s="1"/>
      <x:c r="K20" s="1"/>
    </x:row>
    <x:row r="21">
      <x:c r="A21" s="1"/>
      <x:c r="B21" s="1" t="s">
        <x:v>80</x:v>
      </x:c>
      <x:c r="C21" s="6"/>
      <x:c r="D21" s="6"/>
      <x:c r="E21" s="6" t="n">
        <x:f>(E20-D20)*10000</x:f>
        <x:v>404.7481929639174</x:v>
      </x:c>
      <x:c r="F21" s="6" t="n">
        <x:f>(F20-E20)*10000</x:f>
        <x:v>-180.23717187576892</x:v>
      </x:c>
      <x:c r="G21" s="6" t="n">
        <x:f>(G20-F20)*10000</x:f>
        <x:v>-929.5795347653974</x:v>
      </x:c>
      <x:c r="H21" s="9" t="n">
        <x:f>(H20-G20)*10000</x:f>
        <x:v>265.1784461779244</x:v>
      </x:c>
      <x:c r="I21" s="1"/>
      <x:c r="J21" s="1"/>
      <x:c r="K21" s="1"/>
    </x:row>
    <x:row r="22">
      <x:c r="A22" s="1"/>
      <x:c r="B22" s="1" t="s">
        <x:v>81</x:v>
      </x:c>
      <x:c r="C22" s="24">
        <x:v>11653</x:v>
      </x:c>
      <x:c r="D22" s="24">
        <x:v>3519</x:v>
      </x:c>
      <x:c r="E22" s="24">
        <x:v>3651</x:v>
      </x:c>
      <x:c r="F22" s="24">
        <x:v>3797</x:v>
      </x:c>
      <x:c r="G22" s="24">
        <x:v>3913</x:v>
      </x:c>
      <x:c r="H22" s="9" t="n">
        <x:f>H14*(1-H33)</x:f>
        <x:v>4654.29</x:v>
      </x:c>
      <x:c r="I22" s="1"/>
      <x:c r="J22" s="1"/>
      <x:c r="K22" s="1"/>
    </x:row>
    <x:row r="23">
      <x:c r="A23" s="1"/>
      <x:c r="B23" s="2" t="s">
        <x:v>74</x:v>
      </x:c>
      <x:c r="C23" s="4"/>
      <x:c r="D23" s="4"/>
      <x:c r="E23" s="4"/>
      <x:c r="F23" s="4"/>
      <x:c r="G23" s="4"/>
      <x:c r="H23" s="11" t="n">
        <x:f>H22/D22-1</x:f>
        <x:v>0.322617220801364</x:v>
      </x:c>
      <x:c r="I23" s="1"/>
      <x:c r="J23" s="1"/>
      <x:c r="K23" s="1"/>
    </x:row>
    <x:row r="24">
      <x:c r="A24" s="1"/>
      <x:c r="B24" s="1" t="s">
        <x:v>75</x:v>
      </x:c>
      <x:c r="C24" s="6"/>
      <x:c r="D24" s="6"/>
      <x:c r="E24" s="6" t="n">
        <x:f>E22-D22</x:f>
        <x:v>132</x:v>
      </x:c>
      <x:c r="F24" s="6" t="n">
        <x:f>F22-E22</x:f>
        <x:v>146</x:v>
      </x:c>
      <x:c r="G24" s="6" t="n">
        <x:f>G22-F22</x:f>
        <x:v>116</x:v>
      </x:c>
      <x:c r="H24" s="9" t="n">
        <x:f>H22-G22</x:f>
        <x:v>741.29</x:v>
      </x:c>
      <x:c r="I24" s="1"/>
      <x:c r="J24" s="1"/>
      <x:c r="K24" s="1"/>
    </x:row>
    <x:row r="25">
      <x:c r="A25" s="1"/>
      <x:c r="B25" s="12" t="s">
        <x:v>82</x:v>
      </x:c>
      <x:c r="C25" s="3" t="n">
        <x:f>C14-C22</x:f>
        <x:v>664</x:v>
      </x:c>
      <x:c r="D25" s="3" t="n">
        <x:f>D14-D22</x:f>
        <x:v>222</x:v>
      </x:c>
      <x:c r="E25" s="3" t="n">
        <x:f>E14-E22</x:f>
        <x:v>202</x:v>
      </x:c>
      <x:c r="F25" s="3" t="n">
        <x:f>F14-F22</x:f>
        <x:v>231</x:v>
      </x:c>
      <x:c r="G25" s="3" t="n">
        <x:f>G14-G22</x:f>
        <x:v>256</x:v>
      </x:c>
      <x:c r="H25" s="17" t="n">
        <x:f>H14-H22</x:f>
        <x:v>355.71000000000004</x:v>
      </x:c>
      <x:c r="I25" s="1"/>
      <x:c r="J25" s="1"/>
      <x:c r="K25" s="1"/>
    </x:row>
    <x:row r="26">
      <x:c r="A26" s="1"/>
      <x:c r="B26" s="2" t="s">
        <x:v>83</x:v>
      </x:c>
      <x:c r="C26" s="4" t="n">
        <x:f>C25/C14</x:f>
        <x:v>0.05390923114394739</x:v>
      </x:c>
      <x:c r="D26" s="4" t="n">
        <x:f>D25/D14</x:f>
        <x:v>0.05934242181234964</x:v>
      </x:c>
      <x:c r="E26" s="4" t="n">
        <x:f>E25/E14</x:f>
        <x:v>0.05242668050869452</x:v>
      </x:c>
      <x:c r="F26" s="4" t="n">
        <x:f>F25/F14</x:f>
        <x:v>0.057348560079443896</x:v>
      </x:c>
      <x:c r="G26" s="4" t="n">
        <x:f>G25/G14</x:f>
        <x:v>0.06140561285680019</x:v>
      </x:c>
      <x:c r="H26" s="11" t="n">
        <x:f>H25/H14</x:f>
        <x:v>0.07100000000000001</x:v>
      </x:c>
      <x:c r="I26" s="1"/>
      <x:c r="J26" s="1"/>
      <x:c r="K26" s="1"/>
    </x:row>
    <x:row r="27">
      <x:c r="A27" s="1"/>
      <x:c r="B27" s="1" t="s">
        <x:v>84</x:v>
      </x:c>
      <x:c r="C27" s="6"/>
      <x:c r="D27" s="6"/>
      <x:c r="E27" s="6" t="n">
        <x:f>(E26-D26)*10000</x:f>
        <x:v>-69.15741303655118</x:v>
      </x:c>
      <x:c r="F27" s="6" t="n">
        <x:f>(F26-E26)*10000</x:f>
        <x:v>49.218795707493754</x:v>
      </x:c>
      <x:c r="G27" s="6" t="n">
        <x:f>(G26-F26)*10000</x:f>
        <x:v>40.57052777356296</x:v>
      </x:c>
      <x:c r="H27" s="9" t="n">
        <x:f>(H26-G26)*10000</x:f>
        <x:v>95.94387143199816</x:v>
      </x:c>
      <x:c r="I27" s="1"/>
      <x:c r="J27" s="1"/>
      <x:c r="K27" s="1"/>
    </x:row>
    <x:row r="28">
      <x:c r="A28" s="1"/>
      <x:c r="B28" s="1" t="s">
        <x:v>85</x:v>
      </x:c>
      <x:c r="C28" s="6"/>
      <x:c r="D28" s="6"/>
      <x:c r="E28" s="6"/>
      <x:c r="F28" s="6"/>
      <x:c r="G28" s="6"/>
      <x:c r="H28" s="9"/>
      <x:c r="I28" s="1"/>
      <x:c r="J28" s="1"/>
      <x:c r="K28" s="1"/>
    </x:row>
    <x:row r="29">
      <x:c r="A29" s="1"/>
      <x:c r="B29" s="1" t="s">
        <x:v>103</x:v>
      </x:c>
      <x:c r="C29" s="6"/>
      <x:c r="D29" s="6"/>
      <x:c r="E29" s="6"/>
      <x:c r="F29" s="6"/>
      <x:c r="G29" s="6"/>
      <x:c r="H29" s="9"/>
      <x:c r="I29" s="1"/>
      <x:c r="J29" s="1"/>
      <x:c r="K29" s="1" t="s">
        <x:v>87</x:v>
      </x:c>
    </x:row>
    <x:row r="30">
      <x:c r="A30" s="1"/>
      <x:c r="B30" s="1" t="s">
        <x:v>104</x:v>
      </x:c>
      <x:c r="C30" s="6"/>
      <x:c r="D30" s="6"/>
      <x:c r="E30" s="6"/>
      <x:c r="F30" s="6"/>
      <x:c r="G30" s="6"/>
      <x:c r="H30" s="9"/>
      <x:c r="I30" s="1"/>
      <x:c r="J30" s="1"/>
      <x:c r="K30" s="1" t="s">
        <x:v>87</x:v>
      </x:c>
    </x:row>
    <x:row r="31">
      <x:c r="A31" s="1"/>
      <x:c r="B31" s="1" t="s">
        <x:v>105</x:v>
      </x:c>
      <x:c r="C31" s="6"/>
      <x:c r="D31" s="6"/>
      <x:c r="E31" s="6"/>
      <x:c r="F31" s="6"/>
      <x:c r="G31" s="6"/>
      <x:c r="H31" s="9"/>
      <x:c r="I31" s="1"/>
      <x:c r="J31" s="1"/>
      <x:c r="K31" s="1" t="s">
        <x:v>87</x:v>
      </x:c>
    </x:row>
    <x:row r="32">
      <x:c r="A32" s="1"/>
      <x:c r="B32" s="1"/>
      <x:c r="C32" s="6"/>
      <x:c r="D32" s="6"/>
      <x:c r="E32" s="6"/>
      <x:c r="F32" s="6"/>
      <x:c r="G32" s="6"/>
      <x:c r="H32" s="9"/>
      <x:c r="I32" s="1"/>
      <x:c r="J32" s="1"/>
      <x:c r="K32" s="1"/>
    </x:row>
    <x:row r="33">
      <x:c r="A33" s="1"/>
      <x:c r="B33" s="2" t="s">
        <x:v>90</x:v>
      </x:c>
      <x:c r="C33" s="4"/>
      <x:c r="D33" s="4"/>
      <x:c r="E33" s="4"/>
      <x:c r="F33" s="4"/>
      <x:c r="G33" s="4"/>
      <x:c r="H33" s="37">
        <x:v>0.071</x:v>
      </x:c>
      <x:c r="I33" s="1"/>
      <x:c r="J33" s="1"/>
      <x:c r="K33" s="1"/>
    </x:row>
    <x:row r="34">
      <x:c r="A34" s="1"/>
      <x:c r="B34" s="2" t="s">
        <x:v>91</x:v>
      </x:c>
      <x:c r="C34" s="4"/>
      <x:c r="D34" s="4"/>
      <x:c r="E34" s="4"/>
      <x:c r="F34" s="4"/>
      <x:c r="G34" s="4"/>
      <x:c r="H34" s="37">
        <x:v>0</x:v>
      </x:c>
      <x:c r="I34" s="1"/>
      <x:c r="J34" s="1"/>
      <x:c r="K34" s="1"/>
    </x:row>
    <x:row r="35">
      <x:c r="A35" s="1"/>
      <x:c r="B35" s="2" t="s">
        <x:v>92</x:v>
      </x:c>
      <x:c r="C35" s="4"/>
      <x:c r="D35" s="4"/>
      <x:c r="E35" s="4"/>
      <x:c r="F35" s="4"/>
      <x:c r="G35" s="4"/>
      <x:c r="H35" s="37">
        <x:v>0</x:v>
      </x:c>
      <x:c r="I35" s="1"/>
      <x:c r="J35" s="1"/>
      <x:c r="K35" s="1"/>
    </x:row>
    <x:row r="36">
      <x:c r="A36" s="1"/>
      <x:c r="B36" s="1" t="s">
        <x:v>93</x:v>
      </x:c>
      <x:c r="C36" s="6"/>
      <x:c r="D36" s="6"/>
      <x:c r="E36" s="6"/>
      <x:c r="F36" s="6"/>
      <x:c r="G36" s="6"/>
      <x:c r="H36" s="9"/>
      <x:c r="I36" s="1"/>
      <x:c r="J36" s="1"/>
      <x:c r="K36" s="1"/>
    </x:row>
    <x:row r="37">
      <x:c r="A37" s="1"/>
      <x:c r="B37" s="2" t="s">
        <x:v>94</x:v>
      </x:c>
      <x:c r="C37" s="1"/>
      <x:c r="D37" s="1"/>
      <x:c r="E37" s="1"/>
      <x:c r="F37" s="1"/>
      <x:c r="G37" s="1"/>
      <x:c r="H37" s="56">
        <x:v>0.5189620758483033</x:v>
      </x:c>
      <x:c r="I37" s="1"/>
      <x:c r="J37" s="1"/>
      <x:c r="K37" s="1"/>
    </x:row>
    <x:row r="38">
      <x:c r="A38" s="1"/>
      <x:c r="B38" s="1" t="s">
        <x:v>95</x:v>
      </x:c>
      <x:c r="C38" s="1"/>
      <x:c r="D38" s="1"/>
      <x:c r="E38" s="1"/>
      <x:c r="F38" s="1"/>
      <x:c r="G38" s="1"/>
      <x:c r="H38" s="36">
        <x:v>110</x:v>
      </x:c>
      <x:c r="I38" s="1"/>
      <x:c r="J38" s="1"/>
      <x:c r="K38" s="1"/>
    </x:row>
    <x:row r="39">
      <x:c r="A39" s="1"/>
      <x:c r="B39" s="1" t="s">
        <x:v>96</x:v>
      </x:c>
      <x:c r="C39" s="1"/>
      <x:c r="D39" s="1"/>
      <x:c r="E39" s="1"/>
      <x:c r="F39" s="1"/>
      <x:c r="G39" s="1"/>
      <x:c r="H39" s="41" t="n">
        <x:f>Guidance!G24</x:f>
        <x:v>4900</x:v>
      </x:c>
      <x:c r="I39" s="1"/>
      <x:c r="J39" s="1"/>
      <x:c r="K39" s="1"/>
    </x:row>
    <x:row r="40">
      <x:c r="A40" s="1"/>
      <x:c r="B40" s="1" t="s">
        <x:v>97</x:v>
      </x:c>
      <x:c r="C40" s="1"/>
      <x:c r="D40" s="1"/>
      <x:c r="E40" s="1"/>
      <x:c r="F40" s="1"/>
      <x:c r="G40" s="1"/>
      <x:c r="H40" s="9" t="n">
        <x:f>H14-G14</x:f>
        <x:v>841</x:v>
      </x:c>
      <x:c r="I40" s="1"/>
      <x:c r="J40" s="1"/>
      <x:c r="K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</x:row>
    <x:row r="42">
      <x:c r="A42" s="1"/>
      <x:c r="B42" s="32" t="s">
        <x:v>98</x:v>
      </x:c>
      <x:c r="C42" s="32"/>
      <x:c r="D42" s="32"/>
      <x:c r="E42" s="32"/>
      <x:c r="F42" s="32"/>
      <x:c r="G42" s="32"/>
      <x:c r="H42" s="38"/>
      <x:c r="I42" s="1"/>
      <x:c r="J42" s="1"/>
      <x:c r="K42" s="1"/>
    </x:row>
    <x:row r="43">
      <x:c r="A43" s="1"/>
      <x:c r="B43" s="2" t="s">
        <x:v>51</x:v>
      </x:c>
      <x:c r="C43" s="2"/>
      <x:c r="D43" s="2"/>
      <x:c r="E43" s="2"/>
      <x:c r="F43" s="2"/>
      <x:c r="G43" s="2"/>
      <x:c r="H43" s="11" t="n">
        <x:f>(1+H46)/((1+H44)*(1+H45))-1</x:f>
        <x:v>0.2345679012345676</x:v>
      </x:c>
      <x:c r="I43" s="1"/>
      <x:c r="J43" s="1"/>
      <x:c r="K43" s="1"/>
    </x:row>
    <x:row r="44">
      <x:c r="A44" s="1"/>
      <x:c r="B44" s="2" t="s">
        <x:v>78</x:v>
      </x:c>
      <x:c r="C44" s="2"/>
      <x:c r="D44" s="2"/>
      <x:c r="E44" s="2"/>
      <x:c r="F44" s="2"/>
      <x:c r="G44" s="2"/>
      <x:c r="H44" s="11" t="n">
        <x:f>H34</x:f>
        <x:v>0</x:v>
      </x:c>
      <x:c r="I44" s="1"/>
      <x:c r="J44" s="1"/>
      <x:c r="K44" s="1"/>
    </x:row>
    <x:row r="45">
      <x:c r="A45" s="1"/>
      <x:c r="B45" s="2" t="s">
        <x:v>53</x:v>
      </x:c>
      <x:c r="C45" s="2"/>
      <x:c r="D45" s="2"/>
      <x:c r="E45" s="2"/>
      <x:c r="F45" s="2"/>
      <x:c r="G45" s="2"/>
      <x:c r="H45" s="11" t="n">
        <x:f>H35</x:f>
        <x:v>0</x:v>
      </x:c>
      <x:c r="I45" s="1"/>
      <x:c r="J45" s="1"/>
      <x:c r="K45" s="1"/>
    </x:row>
    <x:row r="46">
      <x:c r="A46" s="1"/>
      <x:c r="B46" s="2" t="s">
        <x:v>48</x:v>
      </x:c>
      <x:c r="C46" s="2"/>
      <x:c r="D46" s="2"/>
      <x:c r="E46" s="2"/>
      <x:c r="F46" s="2"/>
      <x:c r="G46" s="2"/>
      <x:c r="H46" s="11" t="n">
        <x:f>H8/D8-1</x:f>
        <x:v>0.2345679012345676</x:v>
      </x:c>
      <x:c r="I46" s="1"/>
      <x:c r="J46" s="1"/>
      <x:c r="K46" s="1"/>
    </x:row>
    <x:row r="47">
      <x:c r="A47" s="1"/>
      <x:c r="B47" s="1" t="s">
        <x:v>99</x:v>
      </x:c>
      <x:c r="C47" s="1"/>
      <x:c r="D47" s="1"/>
      <x:c r="E47" s="1"/>
      <x:c r="F47" s="1"/>
      <x:c r="G47" s="1"/>
      <x:c r="H47" s="9" t="n">
        <x:f>H8-G8</x:f>
        <x:v>546.9999999999995</x:v>
      </x:c>
      <x:c r="I47" s="1"/>
      <x:c r="J47" s="1"/>
      <x:c r="K47" s="1"/>
    </x:row>
    <x:row r="48">
      <x:c r="A48" s="1"/>
      <x:c r="B48" s="1"/>
      <x:c r="C48" s="1"/>
      <x:c r="D48" s="1"/>
      <x:c r="E48" s="1"/>
      <x:c r="F48" s="1"/>
      <x:c r="G48" s="1"/>
      <x:c r="H48" s="10"/>
      <x:c r="I48" s="1"/>
      <x:c r="J48" s="1"/>
      <x:c r="K48" s="1"/>
    </x:row>
    <x:row r="49">
      <x:c r="A49" s="1"/>
      <x:c r="B49" s="32" t="s">
        <x:v>100</x:v>
      </x:c>
      <x:c r="C49" s="32"/>
      <x:c r="D49" s="32"/>
      <x:c r="E49" s="32"/>
      <x:c r="F49" s="32"/>
      <x:c r="G49" s="32"/>
      <x:c r="H49" s="38"/>
      <x:c r="I49" s="1"/>
      <x:c r="J49" s="1"/>
      <x:c r="K49" s="1"/>
    </x:row>
    <x:row r="50">
      <x:c r="A50" s="1"/>
      <x:c r="B50" s="2" t="s">
        <x:v>51</x:v>
      </x:c>
      <x:c r="C50" s="2"/>
      <x:c r="D50" s="2"/>
      <x:c r="E50" s="2"/>
      <x:c r="F50" s="2"/>
      <x:c r="G50" s="2"/>
      <x:c r="H50" s="11" t="n">
        <x:f>(1+H53)/((1+H51)*(1+H52))-1</x:f>
        <x:v>0.4740061162079514</x:v>
      </x:c>
      <x:c r="I50" s="1"/>
      <x:c r="J50" s="1"/>
      <x:c r="K50" s="1"/>
    </x:row>
    <x:row r="51">
      <x:c r="A51" s="1"/>
      <x:c r="B51" s="2" t="s">
        <x:v>78</x:v>
      </x:c>
      <x:c r="C51" s="2"/>
      <x:c r="D51" s="2"/>
      <x:c r="E51" s="2"/>
      <x:c r="F51" s="2"/>
      <x:c r="G51" s="2"/>
      <x:c r="H51" s="11" t="n">
        <x:f>H34</x:f>
        <x:v>0</x:v>
      </x:c>
      <x:c r="I51" s="1"/>
      <x:c r="J51" s="1"/>
      <x:c r="K51" s="1"/>
    </x:row>
    <x:row r="52">
      <x:c r="A52" s="1"/>
      <x:c r="B52" s="2" t="s">
        <x:v>53</x:v>
      </x:c>
      <x:c r="C52" s="2"/>
      <x:c r="D52" s="2"/>
      <x:c r="E52" s="2"/>
      <x:c r="F52" s="2"/>
      <x:c r="G52" s="2"/>
      <x:c r="H52" s="11" t="n">
        <x:f>H35</x:f>
        <x:v>0</x:v>
      </x:c>
      <x:c r="I52" s="1"/>
      <x:c r="J52" s="1"/>
      <x:c r="K52" s="1"/>
    </x:row>
    <x:row r="53">
      <x:c r="A53" s="1"/>
      <x:c r="B53" s="2" t="s">
        <x:v>48</x:v>
      </x:c>
      <x:c r="C53" s="2"/>
      <x:c r="D53" s="2"/>
      <x:c r="E53" s="2"/>
      <x:c r="F53" s="2"/>
      <x:c r="G53" s="2"/>
      <x:c r="H53" s="11" t="n">
        <x:f>H11/D11-1</x:f>
        <x:v>0.4740061162079514</x:v>
      </x:c>
      <x:c r="I53" s="1"/>
      <x:c r="J53" s="1"/>
      <x:c r="K53" s="1"/>
    </x:row>
    <x:row r="54">
      <x:c r="A54" s="1"/>
      <x:c r="B54" s="1" t="s">
        <x:v>99</x:v>
      </x:c>
      <x:c r="C54" s="1"/>
      <x:c r="D54" s="1"/>
      <x:c r="E54" s="1"/>
      <x:c r="F54" s="1"/>
      <x:c r="G54" s="1"/>
      <x:c r="H54" s="9" t="n">
        <x:f>H11-G11</x:f>
        <x:v>294.00000000000045</x:v>
      </x:c>
      <x:c r="I54" s="1"/>
      <x:c r="J54" s="1"/>
      <x:c r="K54" s="1"/>
    </x:row>
    <x:row r="55">
      <x:c r="A55" s="1"/>
      <x:c r="B55" s="1" t="s">
        <x:v>101</x:v>
      </x:c>
      <x:c r="C55" s="1"/>
      <x:c r="D55" s="1"/>
      <x:c r="E55" s="1"/>
      <x:c r="F55" s="1"/>
      <x:c r="G55" s="1"/>
      <x:c r="H55" s="9" t="n">
        <x:f>H14-G14</x:f>
        <x:v>841</x:v>
      </x:c>
      <x:c r="I55" s="1"/>
      <x:c r="J55" s="1"/>
      <x:c r="K55" s="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2" max="2" width="34" customWidth="1"/>
    <x:col min="3" max="8" width="13" customWidth="1"/>
    <x:col min="11" max="11" width="75" customWidth="1"/>
  </x:cols>
  <x:sheetData>
    <x:row r="1">
      <x:c r="A1" s="1"/>
      <x:c r="B1" s="1" t="s">
        <x:v>0</x:v>
      </x:c>
      <x:c r="C1" s="1"/>
      <x:c r="D1" s="1"/>
      <x:c r="E1" s="1"/>
      <x:c r="F1" s="1"/>
      <x:c r="G1" s="1"/>
      <x:c r="H1" s="1"/>
      <x:c r="I1" s="1"/>
      <x:c r="J1" s="1"/>
      <x:c r="K1" s="1"/>
    </x:row>
    <x:row r="2">
      <x:c r="A2" s="1"/>
      <x:c r="B2" s="15" t="s">
        <x:v>106</x:v>
      </x:c>
      <x:c r="C2" s="15"/>
      <x:c r="D2" s="15"/>
      <x:c r="E2" s="15"/>
      <x:c r="F2" s="15"/>
      <x:c r="G2" s="15"/>
      <x:c r="H2" s="15"/>
      <x:c r="I2" s="1"/>
      <x:c r="J2" s="1"/>
      <x:c r="K2" s="1"/>
    </x:row>
    <x:row r="3">
      <x:c r="A3" s="1"/>
      <x:c r="B3" s="1" t="s">
        <x:v>2</x:v>
      </x:c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A4" s="1"/>
      <x:c r="B4" s="8" t="s">
        <x:v>3</x:v>
      </x:c>
      <x:c r="C4" s="58" t="s">
        <x:v>4</x:v>
      </x:c>
      <x:c r="D4" s="58" t="s">
        <x:v>5</x:v>
      </x:c>
      <x:c r="E4" s="58" t="s">
        <x:v>6</x:v>
      </x:c>
      <x:c r="F4" s="58" t="s">
        <x:v>7</x:v>
      </x:c>
      <x:c r="G4" s="58" t="s">
        <x:v>8</x:v>
      </x:c>
      <x:c r="H4" s="58" t="s">
        <x:v>9</x:v>
      </x:c>
      <x:c r="I4" s="1"/>
      <x:c r="J4" s="1"/>
      <x:c r="K4" s="1"/>
    </x:row>
    <x:row r="5">
      <x:c r="A5" s="1"/>
      <x:c r="B5" s="8" t="s">
        <x:v>10</x:v>
      </x:c>
      <x:c r="C5" s="59">
        <x:v>45900</x:v>
      </x:c>
      <x:c r="D5" s="59">
        <x:v>45900</x:v>
      </x:c>
      <x:c r="E5" s="59">
        <x:v>45991</x:v>
      </x:c>
      <x:c r="F5" s="59">
        <x:v>46081</x:v>
      </x:c>
      <x:c r="G5" s="59">
        <x:v>46173</x:v>
      </x:c>
      <x:c r="H5" s="59">
        <x:v>46265</x:v>
      </x:c>
      <x:c r="I5" s="1"/>
      <x:c r="J5" s="1"/>
      <x:c r="K5" s="1"/>
    </x:row>
    <x:row r="6">
      <x:c r="A6" s="1"/>
      <x:c r="B6" s="8" t="s">
        <x:v>11</x:v>
      </x:c>
      <x:c r="C6" s="58">
        <x:v>365</x:v>
      </x:c>
      <x:c r="D6" s="58">
        <x:v>92</x:v>
      </x:c>
      <x:c r="E6" s="58">
        <x:v>91</x:v>
      </x:c>
      <x:c r="F6" s="58">
        <x:v>90</x:v>
      </x:c>
      <x:c r="G6" s="58">
        <x:v>92</x:v>
      </x:c>
      <x:c r="H6" s="58">
        <x:v>92</x:v>
      </x:c>
      <x:c r="I6" s="1"/>
      <x:c r="J6" s="1"/>
      <x:c r="K6" s="1"/>
    </x:row>
    <x:row r="7">
      <x:c r="A7" s="1"/>
      <x:c r="B7" s="1"/>
      <x:c r="C7" s="1"/>
      <x:c r="D7" s="1"/>
      <x:c r="E7" s="1"/>
      <x:c r="F7" s="1"/>
      <x:c r="G7" s="1"/>
      <x:c r="H7" s="10"/>
      <x:c r="I7" s="1"/>
      <x:c r="J7" s="1"/>
      <x:c r="K7" s="1"/>
    </x:row>
    <x:row r="8">
      <x:c r="A8" s="1"/>
      <x:c r="B8" s="1" t="s">
        <x:v>73</x:v>
      </x:c>
      <x:c r="C8" s="24">
        <x:v>1727</x:v>
      </x:c>
      <x:c r="D8" s="24">
        <x:v>503</x:v>
      </x:c>
      <x:c r="E8" s="24">
        <x:v>525</x:v>
      </x:c>
      <x:c r="F8" s="24">
        <x:v>427</x:v>
      </x:c>
      <x:c r="G8" s="24">
        <x:v>499</x:v>
      </x:c>
      <x:c r="H8" s="9" t="n">
        <x:f>(H39+H38)*H37</x:f>
        <x:v>540</x:v>
      </x:c>
      <x:c r="I8" s="1"/>
      <x:c r="J8" s="1"/>
      <x:c r="K8" s="1"/>
    </x:row>
    <x:row r="9">
      <x:c r="A9" s="1"/>
      <x:c r="B9" s="2" t="s">
        <x:v>74</x:v>
      </x:c>
      <x:c r="C9" s="4"/>
      <x:c r="D9" s="4"/>
      <x:c r="E9" s="4"/>
      <x:c r="F9" s="4"/>
      <x:c r="G9" s="4"/>
      <x:c r="H9" s="11" t="n">
        <x:f>H8/D8-1</x:f>
        <x:v>0.07355864811133195</x:v>
      </x:c>
      <x:c r="I9" s="1"/>
      <x:c r="J9" s="1"/>
      <x:c r="K9" s="1"/>
    </x:row>
    <x:row r="10">
      <x:c r="A10" s="1"/>
      <x:c r="B10" s="1" t="s">
        <x:v>75</x:v>
      </x:c>
      <x:c r="C10" s="6"/>
      <x:c r="D10" s="6"/>
      <x:c r="E10" s="6" t="n">
        <x:f>E8-D8</x:f>
        <x:v>22</x:v>
      </x:c>
      <x:c r="F10" s="6" t="n">
        <x:f>F8-E8</x:f>
        <x:v>-98</x:v>
      </x:c>
      <x:c r="G10" s="6" t="n">
        <x:f>G8-F8</x:f>
        <x:v>72</x:v>
      </x:c>
      <x:c r="H10" s="9" t="n">
        <x:f>H8-G8</x:f>
        <x:v>41</x:v>
      </x:c>
      <x:c r="I10" s="1"/>
      <x:c r="J10" s="1"/>
      <x:c r="K10" s="1"/>
    </x:row>
    <x:row r="11">
      <x:c r="A11" s="1"/>
      <x:c r="B11" s="1" t="s">
        <x:v>76</x:v>
      </x:c>
      <x:c r="C11" s="24">
        <x:v>3879</x:v>
      </x:c>
      <x:c r="D11" s="24">
        <x:v>883</x:v>
      </x:c>
      <x:c r="E11" s="24">
        <x:v>854</x:v>
      </x:c>
      <x:c r="F11" s="24">
        <x:v>801</x:v>
      </x:c>
      <x:c r="G11" s="24">
        <x:v>902</x:v>
      </x:c>
      <x:c r="H11" s="9" t="n">
        <x:f>(H39+H38)*(1-H37)</x:f>
        <x:v>909.9999999999999</x:v>
      </x:c>
      <x:c r="I11" s="1"/>
      <x:c r="J11" s="1"/>
      <x:c r="K11" s="1"/>
    </x:row>
    <x:row r="12">
      <x:c r="A12" s="1"/>
      <x:c r="B12" s="2" t="s">
        <x:v>74</x:v>
      </x:c>
      <x:c r="C12" s="4"/>
      <x:c r="D12" s="4"/>
      <x:c r="E12" s="4"/>
      <x:c r="F12" s="4"/>
      <x:c r="G12" s="4"/>
      <x:c r="H12" s="11" t="n">
        <x:f>H11/D11-1</x:f>
        <x:v>0.03057757644394088</x:v>
      </x:c>
      <x:c r="I12" s="1"/>
      <x:c r="J12" s="1"/>
      <x:c r="K12" s="1"/>
    </x:row>
    <x:row r="13">
      <x:c r="A13" s="1"/>
      <x:c r="B13" s="1" t="s">
        <x:v>75</x:v>
      </x:c>
      <x:c r="C13" s="6"/>
      <x:c r="D13" s="6"/>
      <x:c r="E13" s="6" t="n">
        <x:f>E11-D11</x:f>
        <x:v>-29</x:v>
      </x:c>
      <x:c r="F13" s="6" t="n">
        <x:f>F11-E11</x:f>
        <x:v>-53</x:v>
      </x:c>
      <x:c r="G13" s="6" t="n">
        <x:f>G11-F11</x:f>
        <x:v>101</x:v>
      </x:c>
      <x:c r="H13" s="9" t="n">
        <x:f>H11-G11</x:f>
        <x:v>7.999999999999886</x:v>
      </x:c>
      <x:c r="I13" s="1"/>
      <x:c r="J13" s="1"/>
      <x:c r="K13" s="1"/>
    </x:row>
    <x:row r="14">
      <x:c r="A14" s="1"/>
      <x:c r="B14" s="12" t="s">
        <x:v>77</x:v>
      </x:c>
      <x:c r="C14" s="3" t="n">
        <x:f>SUM(C8,C11)</x:f>
        <x:v>5606</x:v>
      </x:c>
      <x:c r="D14" s="3" t="n">
        <x:f>SUM(D8,D11)</x:f>
        <x:v>1386</x:v>
      </x:c>
      <x:c r="E14" s="3" t="n">
        <x:f>SUM(E8,E11)</x:f>
        <x:v>1379</x:v>
      </x:c>
      <x:c r="F14" s="3" t="n">
        <x:f>SUM(F8,F11)</x:f>
        <x:v>1228</x:v>
      </x:c>
      <x:c r="G14" s="3" t="n">
        <x:f>SUM(G8,G11)</x:f>
        <x:v>1401</x:v>
      </x:c>
      <x:c r="H14" s="17" t="n">
        <x:f>SUM(H8,H11)</x:f>
        <x:v>1450</x:v>
      </x:c>
      <x:c r="I14" s="1"/>
      <x:c r="J14" s="1"/>
      <x:c r="K14" s="1"/>
    </x:row>
    <x:row r="15">
      <x:c r="A15" s="1"/>
      <x:c r="B15" s="2" t="s">
        <x:v>51</x:v>
      </x:c>
      <x:c r="C15" s="4"/>
      <x:c r="D15" s="4"/>
      <x:c r="E15" s="4"/>
      <x:c r="F15" s="4"/>
      <x:c r="G15" s="4"/>
      <x:c r="H15" s="11" t="n">
        <x:f>(1+H18)/((1+H16)*(1+H17))-1</x:f>
        <x:v>0.04617604617604609</x:v>
      </x:c>
      <x:c r="I15" s="1"/>
      <x:c r="J15" s="1"/>
      <x:c r="K15" s="1"/>
    </x:row>
    <x:row r="16">
      <x:c r="A16" s="1"/>
      <x:c r="B16" s="2" t="s">
        <x:v>78</x:v>
      </x:c>
      <x:c r="C16" s="4"/>
      <x:c r="D16" s="4"/>
      <x:c r="E16" s="4"/>
      <x:c r="F16" s="4"/>
      <x:c r="G16" s="4"/>
      <x:c r="H16" s="11" t="n">
        <x:f>H34</x:f>
        <x:v>0</x:v>
      </x:c>
      <x:c r="I16" s="1"/>
      <x:c r="J16" s="1"/>
      <x:c r="K16" s="1"/>
    </x:row>
    <x:row r="17">
      <x:c r="A17" s="1"/>
      <x:c r="B17" s="2" t="s">
        <x:v>53</x:v>
      </x:c>
      <x:c r="C17" s="4"/>
      <x:c r="D17" s="4"/>
      <x:c r="E17" s="4"/>
      <x:c r="F17" s="4"/>
      <x:c r="G17" s="4"/>
      <x:c r="H17" s="11" t="n">
        <x:f>H35</x:f>
        <x:v>0</x:v>
      </x:c>
      <x:c r="I17" s="1"/>
      <x:c r="J17" s="1"/>
      <x:c r="K17" s="1"/>
    </x:row>
    <x:row r="18">
      <x:c r="A18" s="1"/>
      <x:c r="B18" s="2" t="s">
        <x:v>48</x:v>
      </x:c>
      <x:c r="C18" s="4"/>
      <x:c r="D18" s="4"/>
      <x:c r="E18" s="4"/>
      <x:c r="F18" s="4"/>
      <x:c r="G18" s="4"/>
      <x:c r="H18" s="11" t="n">
        <x:f>H14/D14-1</x:f>
        <x:v>0.04617604617604609</x:v>
      </x:c>
      <x:c r="I18" s="1"/>
      <x:c r="J18" s="1"/>
      <x:c r="K18" s="1"/>
    </x:row>
    <x:row r="19">
      <x:c r="A19" s="1"/>
      <x:c r="B19" s="2" t="s">
        <x:v>43</x:v>
      </x:c>
      <x:c r="C19" s="4"/>
      <x:c r="D19" s="4"/>
      <x:c r="E19" s="4" t="n">
        <x:f>E14/D14-1</x:f>
        <x:v>-0.005050505050505083</x:v>
      </x:c>
      <x:c r="F19" s="4" t="n">
        <x:f>F14/E14-1</x:f>
        <x:v>-0.10949963741841917</x:v>
      </x:c>
      <x:c r="G19" s="4" t="n">
        <x:f>G14/F14-1</x:f>
        <x:v>0.14087947882736152</x:v>
      </x:c>
      <x:c r="H19" s="11" t="n">
        <x:f>H14/G14-1</x:f>
        <x:v>0.03497501784439683</x:v>
      </x:c>
      <x:c r="I19" s="1"/>
      <x:c r="J19" s="1"/>
      <x:c r="K19" s="1"/>
    </x:row>
    <x:row r="20">
      <x:c r="A20" s="1"/>
      <x:c r="B20" s="2" t="s">
        <x:v>79</x:v>
      </x:c>
      <x:c r="C20" s="4" t="n">
        <x:f>C8/C14</x:f>
        <x:v>0.30806278986799857</x:v>
      </x:c>
      <x:c r="D20" s="4" t="n">
        <x:f>D8/D14</x:f>
        <x:v>0.3629148629148629</x:v>
      </x:c>
      <x:c r="E20" s="4" t="n">
        <x:f>E8/E14</x:f>
        <x:v>0.38071065989847713</x:v>
      </x:c>
      <x:c r="F20" s="4" t="n">
        <x:f>F8/F14</x:f>
        <x:v>0.3477198697068404</x:v>
      </x:c>
      <x:c r="G20" s="4" t="n">
        <x:f>G8/G14</x:f>
        <x:v>0.3561741613133476</x:v>
      </x:c>
      <x:c r="H20" s="11" t="n">
        <x:f>H8/H14</x:f>
        <x:v>0.3724137931034483</x:v>
      </x:c>
      <x:c r="I20" s="1"/>
      <x:c r="J20" s="1"/>
      <x:c r="K20" s="1"/>
    </x:row>
    <x:row r="21">
      <x:c r="A21" s="1"/>
      <x:c r="B21" s="1" t="s">
        <x:v>80</x:v>
      </x:c>
      <x:c r="C21" s="6"/>
      <x:c r="D21" s="6"/>
      <x:c r="E21" s="6" t="n">
        <x:f>(E20-D20)*10000</x:f>
        <x:v>177.9579698361422</x:v>
      </x:c>
      <x:c r="F21" s="6" t="n">
        <x:f>(F20-E20)*10000</x:f>
        <x:v>-329.90790191636756</x:v>
      </x:c>
      <x:c r="G21" s="6" t="n">
        <x:f>(G20-F20)*10000</x:f>
        <x:v>84.54291606507236</x:v>
      </x:c>
      <x:c r="H21" s="9" t="n">
        <x:f>(H20-G20)*10000</x:f>
        <x:v>162.39631790100682</x:v>
      </x:c>
      <x:c r="I21" s="1"/>
      <x:c r="J21" s="1"/>
      <x:c r="K21" s="1"/>
    </x:row>
    <x:row r="22">
      <x:c r="A22" s="1"/>
      <x:c r="B22" s="1" t="s">
        <x:v>81</x:v>
      </x:c>
      <x:c r="C22" s="24">
        <x:v>5293</x:v>
      </x:c>
      <x:c r="D22" s="24">
        <x:v>1294</x:v>
      </x:c>
      <x:c r="E22" s="24">
        <x:v>1304</x:v>
      </x:c>
      <x:c r="F22" s="24">
        <x:v>1168</x:v>
      </x:c>
      <x:c r="G22" s="24">
        <x:v>1333</x:v>
      </x:c>
      <x:c r="H22" s="9" t="n">
        <x:f>H14*(1-H33)</x:f>
        <x:v>1365.8999999999999</x:v>
      </x:c>
      <x:c r="I22" s="1"/>
      <x:c r="J22" s="1"/>
      <x:c r="K22" s="1"/>
    </x:row>
    <x:row r="23">
      <x:c r="A23" s="1"/>
      <x:c r="B23" s="2" t="s">
        <x:v>74</x:v>
      </x:c>
      <x:c r="C23" s="4"/>
      <x:c r="D23" s="4"/>
      <x:c r="E23" s="4"/>
      <x:c r="F23" s="4"/>
      <x:c r="G23" s="4"/>
      <x:c r="H23" s="11" t="n">
        <x:f>H22/D22-1</x:f>
        <x:v>0.055564142194744814</x:v>
      </x:c>
      <x:c r="I23" s="1"/>
      <x:c r="J23" s="1"/>
      <x:c r="K23" s="1"/>
    </x:row>
    <x:row r="24">
      <x:c r="A24" s="1"/>
      <x:c r="B24" s="1" t="s">
        <x:v>75</x:v>
      </x:c>
      <x:c r="C24" s="6"/>
      <x:c r="D24" s="6"/>
      <x:c r="E24" s="6" t="n">
        <x:f>E22-D22</x:f>
        <x:v>10</x:v>
      </x:c>
      <x:c r="F24" s="6" t="n">
        <x:f>F22-E22</x:f>
        <x:v>-136</x:v>
      </x:c>
      <x:c r="G24" s="6" t="n">
        <x:f>G22-F22</x:f>
        <x:v>165</x:v>
      </x:c>
      <x:c r="H24" s="9" t="n">
        <x:f>H22-G22</x:f>
        <x:v>32.899999999999864</x:v>
      </x:c>
      <x:c r="I24" s="1"/>
      <x:c r="J24" s="1"/>
      <x:c r="K24" s="1"/>
    </x:row>
    <x:row r="25">
      <x:c r="A25" s="1"/>
      <x:c r="B25" s="12" t="s">
        <x:v>82</x:v>
      </x:c>
      <x:c r="C25" s="3" t="n">
        <x:f>C14-C22</x:f>
        <x:v>313</x:v>
      </x:c>
      <x:c r="D25" s="3" t="n">
        <x:f>D14-D22</x:f>
        <x:v>92</x:v>
      </x:c>
      <x:c r="E25" s="3" t="n">
        <x:f>E14-E22</x:f>
        <x:v>75</x:v>
      </x:c>
      <x:c r="F25" s="3" t="n">
        <x:f>F14-F22</x:f>
        <x:v>60</x:v>
      </x:c>
      <x:c r="G25" s="3" t="n">
        <x:f>G14-G22</x:f>
        <x:v>68</x:v>
      </x:c>
      <x:c r="H25" s="17" t="n">
        <x:f>H14-H22</x:f>
        <x:v>84.10000000000014</x:v>
      </x:c>
      <x:c r="I25" s="1"/>
      <x:c r="J25" s="1"/>
      <x:c r="K25" s="1"/>
    </x:row>
    <x:row r="26">
      <x:c r="A26" s="1"/>
      <x:c r="B26" s="2" t="s">
        <x:v>83</x:v>
      </x:c>
      <x:c r="C26" s="4" t="n">
        <x:f>C25/C14</x:f>
        <x:v>0.05583303603282198</x:v>
      </x:c>
      <x:c r="D26" s="4" t="n">
        <x:f>D25/D14</x:f>
        <x:v>0.06637806637806638</x:v>
      </x:c>
      <x:c r="E26" s="4" t="n">
        <x:f>E25/E14</x:f>
        <x:v>0.05438723712835388</x:v>
      </x:c>
      <x:c r="F26" s="4" t="n">
        <x:f>F25/F14</x:f>
        <x:v>0.048859934853420196</x:v>
      </x:c>
      <x:c r="G26" s="4" t="n">
        <x:f>G25/G14</x:f>
        <x:v>0.04853675945753034</x:v>
      </x:c>
      <x:c r="H26" s="11" t="n">
        <x:f>H25/H14</x:f>
        <x:v>0.05800000000000009</x:v>
      </x:c>
      <x:c r="I26" s="1"/>
      <x:c r="J26" s="1"/>
      <x:c r="K26" s="1"/>
    </x:row>
    <x:row r="27">
      <x:c r="A27" s="1"/>
      <x:c r="B27" s="1" t="s">
        <x:v>84</x:v>
      </x:c>
      <x:c r="C27" s="6"/>
      <x:c r="D27" s="6"/>
      <x:c r="E27" s="6" t="n">
        <x:f>(E26-D26)*10000</x:f>
        <x:v>-119.90829249712502</x:v>
      </x:c>
      <x:c r="F27" s="6" t="n">
        <x:f>(F26-E26)*10000</x:f>
        <x:v>-55.273022749336846</x:v>
      </x:c>
      <x:c r="G27" s="6" t="n">
        <x:f>(G26-F26)*10000</x:f>
        <x:v>-3.2317539588985755</x:v>
      </x:c>
      <x:c r="H27" s="9" t="n">
        <x:f>(H26-G26)*10000</x:f>
        <x:v>94.63240542469754</x:v>
      </x:c>
      <x:c r="I27" s="1"/>
      <x:c r="J27" s="1"/>
      <x:c r="K27" s="1"/>
    </x:row>
    <x:row r="28">
      <x:c r="A28" s="1"/>
      <x:c r="B28" s="1" t="s">
        <x:v>85</x:v>
      </x:c>
      <x:c r="C28" s="6"/>
      <x:c r="D28" s="6"/>
      <x:c r="E28" s="6"/>
      <x:c r="F28" s="6"/>
      <x:c r="G28" s="6"/>
      <x:c r="H28" s="9"/>
      <x:c r="I28" s="1"/>
      <x:c r="J28" s="1"/>
      <x:c r="K28" s="1"/>
    </x:row>
    <x:row r="29">
      <x:c r="A29" s="1"/>
      <x:c r="B29" s="1" t="s">
        <x:v>107</x:v>
      </x:c>
      <x:c r="C29" s="6"/>
      <x:c r="D29" s="6"/>
      <x:c r="E29" s="6"/>
      <x:c r="F29" s="6"/>
      <x:c r="G29" s="6"/>
      <x:c r="H29" s="9"/>
      <x:c r="I29" s="1"/>
      <x:c r="J29" s="1"/>
      <x:c r="K29" s="1" t="s">
        <x:v>87</x:v>
      </x:c>
    </x:row>
    <x:row r="30">
      <x:c r="A30" s="1"/>
      <x:c r="B30" s="1" t="s">
        <x:v>108</x:v>
      </x:c>
      <x:c r="C30" s="6"/>
      <x:c r="D30" s="6"/>
      <x:c r="E30" s="6"/>
      <x:c r="F30" s="6"/>
      <x:c r="G30" s="6"/>
      <x:c r="H30" s="9"/>
      <x:c r="I30" s="1"/>
      <x:c r="J30" s="1"/>
      <x:c r="K30" s="1" t="s">
        <x:v>87</x:v>
      </x:c>
    </x:row>
    <x:row r="31">
      <x:c r="A31" s="1"/>
      <x:c r="B31" s="1"/>
      <x:c r="C31" s="6"/>
      <x:c r="D31" s="6"/>
      <x:c r="E31" s="6"/>
      <x:c r="F31" s="6"/>
      <x:c r="G31" s="6"/>
      <x:c r="H31" s="9"/>
      <x:c r="I31" s="1"/>
      <x:c r="J31" s="1"/>
      <x:c r="K31" s="1"/>
    </x:row>
    <x:row r="32">
      <x:c r="A32" s="1"/>
      <x:c r="B32" s="1"/>
      <x:c r="C32" s="6"/>
      <x:c r="D32" s="6"/>
      <x:c r="E32" s="6"/>
      <x:c r="F32" s="6"/>
      <x:c r="G32" s="6"/>
      <x:c r="H32" s="9"/>
      <x:c r="I32" s="1"/>
      <x:c r="J32" s="1"/>
      <x:c r="K32" s="1"/>
    </x:row>
    <x:row r="33">
      <x:c r="A33" s="1"/>
      <x:c r="B33" s="2" t="s">
        <x:v>90</x:v>
      </x:c>
      <x:c r="C33" s="4"/>
      <x:c r="D33" s="4"/>
      <x:c r="E33" s="4"/>
      <x:c r="F33" s="4"/>
      <x:c r="G33" s="4"/>
      <x:c r="H33" s="37">
        <x:v>0.058</x:v>
      </x:c>
      <x:c r="I33" s="1"/>
      <x:c r="J33" s="1"/>
      <x:c r="K33" s="1"/>
    </x:row>
    <x:row r="34">
      <x:c r="A34" s="1"/>
      <x:c r="B34" s="2" t="s">
        <x:v>91</x:v>
      </x:c>
      <x:c r="C34" s="4"/>
      <x:c r="D34" s="4"/>
      <x:c r="E34" s="4"/>
      <x:c r="F34" s="4"/>
      <x:c r="G34" s="4"/>
      <x:c r="H34" s="37">
        <x:v>0</x:v>
      </x:c>
      <x:c r="I34" s="1"/>
      <x:c r="J34" s="1"/>
      <x:c r="K34" s="1"/>
    </x:row>
    <x:row r="35">
      <x:c r="A35" s="1"/>
      <x:c r="B35" s="2" t="s">
        <x:v>92</x:v>
      </x:c>
      <x:c r="C35" s="4"/>
      <x:c r="D35" s="4"/>
      <x:c r="E35" s="4"/>
      <x:c r="F35" s="4"/>
      <x:c r="G35" s="4"/>
      <x:c r="H35" s="37">
        <x:v>0</x:v>
      </x:c>
      <x:c r="I35" s="1"/>
      <x:c r="J35" s="1"/>
      <x:c r="K35" s="1"/>
    </x:row>
    <x:row r="36">
      <x:c r="A36" s="1"/>
      <x:c r="B36" s="1" t="s">
        <x:v>93</x:v>
      </x:c>
      <x:c r="C36" s="6"/>
      <x:c r="D36" s="6"/>
      <x:c r="E36" s="6"/>
      <x:c r="F36" s="6"/>
      <x:c r="G36" s="6"/>
      <x:c r="H36" s="9"/>
      <x:c r="I36" s="1"/>
      <x:c r="J36" s="1"/>
      <x:c r="K36" s="1"/>
    </x:row>
    <x:row r="37">
      <x:c r="A37" s="1"/>
      <x:c r="B37" s="2" t="s">
        <x:v>94</x:v>
      </x:c>
      <x:c r="C37" s="1"/>
      <x:c r="D37" s="1"/>
      <x:c r="E37" s="1"/>
      <x:c r="F37" s="1"/>
      <x:c r="G37" s="1"/>
      <x:c r="H37" s="56">
        <x:v>0.3724137931034483</x:v>
      </x:c>
      <x:c r="I37" s="1"/>
      <x:c r="J37" s="1"/>
      <x:c r="K37" s="1"/>
    </x:row>
    <x:row r="38">
      <x:c r="A38" s="1"/>
      <x:c r="B38" s="1" t="s">
        <x:v>95</x:v>
      </x:c>
      <x:c r="C38" s="1"/>
      <x:c r="D38" s="1"/>
      <x:c r="E38" s="1"/>
      <x:c r="F38" s="1"/>
      <x:c r="G38" s="1"/>
      <x:c r="H38" s="36">
        <x:v>50</x:v>
      </x:c>
      <x:c r="I38" s="1"/>
      <x:c r="J38" s="1"/>
      <x:c r="K38" s="1"/>
    </x:row>
    <x:row r="39">
      <x:c r="A39" s="1"/>
      <x:c r="B39" s="1" t="s">
        <x:v>96</x:v>
      </x:c>
      <x:c r="C39" s="1"/>
      <x:c r="D39" s="1"/>
      <x:c r="E39" s="1"/>
      <x:c r="F39" s="1"/>
      <x:c r="G39" s="1"/>
      <x:c r="H39" s="41" t="n">
        <x:f>Guidance!G25</x:f>
        <x:v>1400</x:v>
      </x:c>
      <x:c r="I39" s="1"/>
      <x:c r="J39" s="1"/>
      <x:c r="K39" s="1"/>
    </x:row>
    <x:row r="40">
      <x:c r="A40" s="1"/>
      <x:c r="B40" s="1" t="s">
        <x:v>97</x:v>
      </x:c>
      <x:c r="C40" s="1"/>
      <x:c r="D40" s="1"/>
      <x:c r="E40" s="1"/>
      <x:c r="F40" s="1"/>
      <x:c r="G40" s="1"/>
      <x:c r="H40" s="9" t="n">
        <x:f>H14-G14</x:f>
        <x:v>49</x:v>
      </x:c>
      <x:c r="I40" s="1"/>
      <x:c r="J40" s="1"/>
      <x:c r="K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</x:row>
    <x:row r="42">
      <x:c r="A42" s="1"/>
      <x:c r="B42" s="32" t="s">
        <x:v>98</x:v>
      </x:c>
      <x:c r="C42" s="32"/>
      <x:c r="D42" s="32"/>
      <x:c r="E42" s="32"/>
      <x:c r="F42" s="32"/>
      <x:c r="G42" s="32"/>
      <x:c r="H42" s="38"/>
      <x:c r="I42" s="1"/>
      <x:c r="J42" s="1"/>
      <x:c r="K42" s="1"/>
    </x:row>
    <x:row r="43">
      <x:c r="A43" s="1"/>
      <x:c r="B43" s="2" t="s">
        <x:v>51</x:v>
      </x:c>
      <x:c r="C43" s="2"/>
      <x:c r="D43" s="2"/>
      <x:c r="E43" s="2"/>
      <x:c r="F43" s="2"/>
      <x:c r="G43" s="2"/>
      <x:c r="H43" s="11" t="n">
        <x:f>(1+H46)/((1+H44)*(1+H45))-1</x:f>
        <x:v>0.07355864811133195</x:v>
      </x:c>
      <x:c r="I43" s="1"/>
      <x:c r="J43" s="1"/>
      <x:c r="K43" s="1"/>
    </x:row>
    <x:row r="44">
      <x:c r="A44" s="1"/>
      <x:c r="B44" s="2" t="s">
        <x:v>78</x:v>
      </x:c>
      <x:c r="C44" s="2"/>
      <x:c r="D44" s="2"/>
      <x:c r="E44" s="2"/>
      <x:c r="F44" s="2"/>
      <x:c r="G44" s="2"/>
      <x:c r="H44" s="11" t="n">
        <x:f>H34</x:f>
        <x:v>0</x:v>
      </x:c>
      <x:c r="I44" s="1"/>
      <x:c r="J44" s="1"/>
      <x:c r="K44" s="1"/>
    </x:row>
    <x:row r="45">
      <x:c r="A45" s="1"/>
      <x:c r="B45" s="2" t="s">
        <x:v>53</x:v>
      </x:c>
      <x:c r="C45" s="2"/>
      <x:c r="D45" s="2"/>
      <x:c r="E45" s="2"/>
      <x:c r="F45" s="2"/>
      <x:c r="G45" s="2"/>
      <x:c r="H45" s="11" t="n">
        <x:f>H35</x:f>
        <x:v>0</x:v>
      </x:c>
      <x:c r="I45" s="1"/>
      <x:c r="J45" s="1"/>
      <x:c r="K45" s="1"/>
    </x:row>
    <x:row r="46">
      <x:c r="A46" s="1"/>
      <x:c r="B46" s="2" t="s">
        <x:v>48</x:v>
      </x:c>
      <x:c r="C46" s="2"/>
      <x:c r="D46" s="2"/>
      <x:c r="E46" s="2"/>
      <x:c r="F46" s="2"/>
      <x:c r="G46" s="2"/>
      <x:c r="H46" s="11" t="n">
        <x:f>H8/D8-1</x:f>
        <x:v>0.07355864811133195</x:v>
      </x:c>
      <x:c r="I46" s="1"/>
      <x:c r="J46" s="1"/>
      <x:c r="K46" s="1"/>
    </x:row>
    <x:row r="47">
      <x:c r="A47" s="1"/>
      <x:c r="B47" s="1" t="s">
        <x:v>99</x:v>
      </x:c>
      <x:c r="C47" s="1"/>
      <x:c r="D47" s="1"/>
      <x:c r="E47" s="1"/>
      <x:c r="F47" s="1"/>
      <x:c r="G47" s="1"/>
      <x:c r="H47" s="9" t="n">
        <x:f>H8-G8</x:f>
        <x:v>41</x:v>
      </x:c>
      <x:c r="I47" s="1"/>
      <x:c r="J47" s="1"/>
      <x:c r="K47" s="1"/>
    </x:row>
    <x:row r="48">
      <x:c r="A48" s="1"/>
      <x:c r="B48" s="1"/>
      <x:c r="C48" s="1"/>
      <x:c r="D48" s="1"/>
      <x:c r="E48" s="1"/>
      <x:c r="F48" s="1"/>
      <x:c r="G48" s="1"/>
      <x:c r="H48" s="10"/>
      <x:c r="I48" s="1"/>
      <x:c r="J48" s="1"/>
      <x:c r="K48" s="1"/>
    </x:row>
    <x:row r="49">
      <x:c r="A49" s="1"/>
      <x:c r="B49" s="32" t="s">
        <x:v>100</x:v>
      </x:c>
      <x:c r="C49" s="32"/>
      <x:c r="D49" s="32"/>
      <x:c r="E49" s="32"/>
      <x:c r="F49" s="32"/>
      <x:c r="G49" s="32"/>
      <x:c r="H49" s="38"/>
      <x:c r="I49" s="1"/>
      <x:c r="J49" s="1"/>
      <x:c r="K49" s="1"/>
    </x:row>
    <x:row r="50">
      <x:c r="A50" s="1"/>
      <x:c r="B50" s="2" t="s">
        <x:v>51</x:v>
      </x:c>
      <x:c r="C50" s="2"/>
      <x:c r="D50" s="2"/>
      <x:c r="E50" s="2"/>
      <x:c r="F50" s="2"/>
      <x:c r="G50" s="2"/>
      <x:c r="H50" s="11" t="n">
        <x:f>(1+H53)/((1+H51)*(1+H52))-1</x:f>
        <x:v>0.03057757644394088</x:v>
      </x:c>
      <x:c r="I50" s="1"/>
      <x:c r="J50" s="1"/>
      <x:c r="K50" s="1"/>
    </x:row>
    <x:row r="51">
      <x:c r="A51" s="1"/>
      <x:c r="B51" s="2" t="s">
        <x:v>78</x:v>
      </x:c>
      <x:c r="C51" s="2"/>
      <x:c r="D51" s="2"/>
      <x:c r="E51" s="2"/>
      <x:c r="F51" s="2"/>
      <x:c r="G51" s="2"/>
      <x:c r="H51" s="11" t="n">
        <x:f>H34</x:f>
        <x:v>0</x:v>
      </x:c>
      <x:c r="I51" s="1"/>
      <x:c r="J51" s="1"/>
      <x:c r="K51" s="1"/>
    </x:row>
    <x:row r="52">
      <x:c r="A52" s="1"/>
      <x:c r="B52" s="2" t="s">
        <x:v>53</x:v>
      </x:c>
      <x:c r="C52" s="2"/>
      <x:c r="D52" s="2"/>
      <x:c r="E52" s="2"/>
      <x:c r="F52" s="2"/>
      <x:c r="G52" s="2"/>
      <x:c r="H52" s="11" t="n">
        <x:f>H35</x:f>
        <x:v>0</x:v>
      </x:c>
      <x:c r="I52" s="1"/>
      <x:c r="J52" s="1"/>
      <x:c r="K52" s="1"/>
    </x:row>
    <x:row r="53">
      <x:c r="A53" s="1"/>
      <x:c r="B53" s="2" t="s">
        <x:v>48</x:v>
      </x:c>
      <x:c r="C53" s="2"/>
      <x:c r="D53" s="2"/>
      <x:c r="E53" s="2"/>
      <x:c r="F53" s="2"/>
      <x:c r="G53" s="2"/>
      <x:c r="H53" s="11" t="n">
        <x:f>H11/D11-1</x:f>
        <x:v>0.03057757644394088</x:v>
      </x:c>
      <x:c r="I53" s="1"/>
      <x:c r="J53" s="1"/>
      <x:c r="K53" s="1"/>
    </x:row>
    <x:row r="54">
      <x:c r="A54" s="1"/>
      <x:c r="B54" s="1" t="s">
        <x:v>99</x:v>
      </x:c>
      <x:c r="C54" s="1"/>
      <x:c r="D54" s="1"/>
      <x:c r="E54" s="1"/>
      <x:c r="F54" s="1"/>
      <x:c r="G54" s="1"/>
      <x:c r="H54" s="9" t="n">
        <x:f>H11-G11</x:f>
        <x:v>7.999999999999886</x:v>
      </x:c>
      <x:c r="I54" s="1"/>
      <x:c r="J54" s="1"/>
      <x:c r="K54" s="1"/>
    </x:row>
    <x:row r="55">
      <x:c r="A55" s="1"/>
      <x:c r="B55" s="1" t="s">
        <x:v>101</x:v>
      </x:c>
      <x:c r="C55" s="1"/>
      <x:c r="D55" s="1"/>
      <x:c r="E55" s="1"/>
      <x:c r="F55" s="1"/>
      <x:c r="G55" s="1"/>
      <x:c r="H55" s="9" t="n">
        <x:f>H14-G14</x:f>
        <x:v>49</x:v>
      </x:c>
      <x:c r="I55" s="1"/>
      <x:c r="J55" s="1"/>
      <x:c r="K55" s="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2" max="2" width="34" customWidth="1"/>
    <x:col min="3" max="8" width="13" customWidth="1"/>
    <x:col min="11" max="11" width="65" hidden="0" customWidth="1"/>
  </x:cols>
  <x:sheetData>
    <x:row r="1">
      <x:c r="A1" s="1"/>
      <x:c r="B1" s="1" t="s">
        <x:v>0</x:v>
      </x:c>
      <x:c r="C1" s="1"/>
      <x:c r="D1" s="1"/>
      <x:c r="E1" s="1"/>
      <x:c r="F1" s="1"/>
      <x:c r="G1" s="1"/>
      <x:c r="H1" s="1"/>
      <x:c r="I1" s="1"/>
      <x:c r="J1" s="1"/>
      <x:c r="K1" s="1"/>
    </x:row>
    <x:row r="2">
      <x:c r="A2" s="1"/>
      <x:c r="B2" s="15" t="s">
        <x:v>109</x:v>
      </x:c>
      <x:c r="C2" s="15"/>
      <x:c r="D2" s="15"/>
      <x:c r="E2" s="15"/>
      <x:c r="F2" s="15"/>
      <x:c r="G2" s="15"/>
      <x:c r="H2" s="15"/>
      <x:c r="I2" s="1"/>
      <x:c r="J2" s="1"/>
      <x:c r="K2" s="1"/>
    </x:row>
    <x:row r="3">
      <x:c r="A3" s="1"/>
      <x:c r="B3" s="1" t="s">
        <x:v>2</x:v>
      </x:c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A4" s="1"/>
      <x:c r="B4" s="8" t="s">
        <x:v>3</x:v>
      </x:c>
      <x:c r="C4" s="58" t="s">
        <x:v>4</x:v>
      </x:c>
      <x:c r="D4" s="58" t="s">
        <x:v>5</x:v>
      </x:c>
      <x:c r="E4" s="58" t="s">
        <x:v>6</x:v>
      </x:c>
      <x:c r="F4" s="58" t="s">
        <x:v>7</x:v>
      </x:c>
      <x:c r="G4" s="58" t="s">
        <x:v>8</x:v>
      </x:c>
      <x:c r="H4" s="58" t="s">
        <x:v>9</x:v>
      </x:c>
      <x:c r="I4" s="1"/>
      <x:c r="J4" s="1"/>
      <x:c r="K4" s="1"/>
    </x:row>
    <x:row r="5">
      <x:c r="A5" s="1"/>
      <x:c r="B5" s="8" t="s">
        <x:v>10</x:v>
      </x:c>
      <x:c r="C5" s="59">
        <x:v>45900</x:v>
      </x:c>
      <x:c r="D5" s="59">
        <x:v>45900</x:v>
      </x:c>
      <x:c r="E5" s="59">
        <x:v>45991</x:v>
      </x:c>
      <x:c r="F5" s="59">
        <x:v>46081</x:v>
      </x:c>
      <x:c r="G5" s="59">
        <x:v>46173</x:v>
      </x:c>
      <x:c r="H5" s="59">
        <x:v>46265</x:v>
      </x:c>
      <x:c r="I5" s="1"/>
      <x:c r="J5" s="1"/>
      <x:c r="K5" s="1"/>
    </x:row>
    <x:row r="6">
      <x:c r="A6" s="1"/>
      <x:c r="B6" s="8" t="s">
        <x:v>11</x:v>
      </x:c>
      <x:c r="C6" s="58">
        <x:v>365</x:v>
      </x:c>
      <x:c r="D6" s="58">
        <x:v>92</x:v>
      </x:c>
      <x:c r="E6" s="58">
        <x:v>91</x:v>
      </x:c>
      <x:c r="F6" s="58">
        <x:v>90</x:v>
      </x:c>
      <x:c r="G6" s="58">
        <x:v>92</x:v>
      </x:c>
      <x:c r="H6" s="58">
        <x:v>92</x:v>
      </x:c>
      <x:c r="I6" s="1"/>
      <x:c r="J6" s="1"/>
      <x:c r="K6" s="1"/>
    </x:row>
    <x:row r="7">
      <x:c r="A7" s="1"/>
      <x:c r="B7" s="1"/>
      <x:c r="C7" s="1"/>
      <x:c r="D7" s="1"/>
      <x:c r="E7" s="1"/>
      <x:c r="F7" s="1"/>
      <x:c r="G7" s="1"/>
      <x:c r="H7" s="10"/>
      <x:c r="I7" s="1"/>
      <x:c r="J7" s="1"/>
      <x:c r="K7" s="1"/>
    </x:row>
    <x:row r="8">
      <x:c r="A8" s="1"/>
      <x:c r="B8" s="12" t="s">
        <x:v>110</x:v>
      </x:c>
      <x:c r="C8" s="5" t="n">
        <x:f>'Revenue summary'!C23</x:f>
        <x:v>29802</x:v>
      </x:c>
      <x:c r="D8" s="5" t="n">
        <x:f>'Revenue summary'!D23</x:f>
        <x:v>8252</x:v>
      </x:c>
      <x:c r="E8" s="5" t="n">
        <x:f>'Revenue summary'!E23</x:f>
        <x:v>8305</x:v>
      </x:c>
      <x:c r="F8" s="5" t="n">
        <x:f>'Revenue summary'!F23</x:f>
        <x:v>8282</x:v>
      </x:c>
      <x:c r="G8" s="5" t="n">
        <x:f>'Revenue summary'!G23</x:f>
        <x:v>8751</x:v>
      </x:c>
      <x:c r="H8" s="19" t="n">
        <x:f>'Revenue summary'!H23</x:f>
        <x:v>9790</x:v>
      </x:c>
      <x:c r="I8" s="1"/>
      <x:c r="J8" s="1"/>
      <x:c r="K8" s="1"/>
    </x:row>
    <x:row r="9">
      <x:c r="A9" s="1"/>
      <x:c r="B9" s="2" t="s">
        <x:v>111</x:v>
      </x:c>
      <x:c r="C9" s="4"/>
      <x:c r="D9" s="4"/>
      <x:c r="E9" s="4"/>
      <x:c r="F9" s="4"/>
      <x:c r="G9" s="4"/>
      <x:c r="H9" s="11" t="n">
        <x:f>H8/D8-1</x:f>
        <x:v>0.18637905962190993</x:v>
      </x:c>
      <x:c r="I9" s="1"/>
      <x:c r="J9" s="1"/>
      <x:c r="K9" s="1"/>
    </x:row>
    <x:row r="10">
      <x:c r="A10" s="1"/>
      <x:c r="B10" s="1" t="s">
        <x:v>112</x:v>
      </x:c>
      <x:c r="C10" s="24">
        <x:v>27156</x:v>
      </x:c>
      <x:c r="D10" s="24">
        <x:v>7469</x:v>
      </x:c>
      <x:c r="E10" s="24">
        <x:v>7563</x:v>
      </x:c>
      <x:c r="F10" s="24">
        <x:v>7536</x:v>
      </x:c>
      <x:c r="G10" s="24">
        <x:v>7923</x:v>
      </x:c>
      <x:c r="H10" s="9" t="n">
        <x:f>H8*(1-H48)</x:f>
        <x:v>8811</x:v>
      </x:c>
      <x:c r="I10" s="1"/>
      <x:c r="J10" s="1"/>
      <x:c r="K10" s="1"/>
    </x:row>
    <x:row r="11">
      <x:c r="A11" s="1"/>
      <x:c r="B11" s="12" t="s">
        <x:v>113</x:v>
      </x:c>
      <x:c r="C11" s="3" t="n">
        <x:f>C8-C10</x:f>
        <x:v>2646</x:v>
      </x:c>
      <x:c r="D11" s="3" t="n">
        <x:f>D8-D10</x:f>
        <x:v>783</x:v>
      </x:c>
      <x:c r="E11" s="3" t="n">
        <x:f>E8-E10</x:f>
        <x:v>742</x:v>
      </x:c>
      <x:c r="F11" s="3" t="n">
        <x:f>F8-F10</x:f>
        <x:v>746</x:v>
      </x:c>
      <x:c r="G11" s="3" t="n">
        <x:f>G8-G10</x:f>
        <x:v>828</x:v>
      </x:c>
      <x:c r="H11" s="17" t="n">
        <x:f>H8-H10</x:f>
        <x:v>979</x:v>
      </x:c>
      <x:c r="I11" s="1"/>
      <x:c r="J11" s="1"/>
      <x:c r="K11" s="1"/>
    </x:row>
    <x:row r="12">
      <x:c r="A12" s="1"/>
      <x:c r="B12" s="2" t="s">
        <x:v>114</x:v>
      </x:c>
      <x:c r="C12" s="4" t="n">
        <x:f>C11/C8</x:f>
        <x:v>0.08878598751761627</x:v>
      </x:c>
      <x:c r="D12" s="4" t="n">
        <x:f>D11/D8</x:f>
        <x:v>0.09488608822103732</x:v>
      </x:c>
      <x:c r="E12" s="4" t="n">
        <x:f>E11/E8</x:f>
        <x:v>0.0893437688139675</x:v>
      </x:c>
      <x:c r="F12" s="4" t="n">
        <x:f>F11/F8</x:f>
        <x:v>0.09007486114465105</x:v>
      </x:c>
      <x:c r="G12" s="4" t="n">
        <x:f>G11/G8</x:f>
        <x:v>0.09461775797051765</x:v>
      </x:c>
      <x:c r="H12" s="11" t="n">
        <x:f>H11/H8</x:f>
        <x:v>0.1</x:v>
      </x:c>
      <x:c r="I12" s="1"/>
      <x:c r="J12" s="1"/>
      <x:c r="K12" s="1"/>
    </x:row>
    <x:row r="13">
      <x:c r="A13" s="1"/>
      <x:c r="B13" s="1" t="s">
        <x:v>115</x:v>
      </x:c>
      <x:c r="C13" s="6"/>
      <x:c r="D13" s="6"/>
      <x:c r="E13" s="6" t="n">
        <x:f>(E12-D12)*10000</x:f>
        <x:v>-55.42319407069826</x:v>
      </x:c>
      <x:c r="F13" s="6" t="n">
        <x:f>(F12-E12)*10000</x:f>
        <x:v>7.310923306835527</x:v>
      </x:c>
      <x:c r="G13" s="6" t="n">
        <x:f>(G12-F12)*10000</x:f>
        <x:v>45.42896825866602</x:v>
      </x:c>
      <x:c r="H13" s="9" t="n">
        <x:f>(H12-G12)*10000</x:f>
        <x:v>53.822420294823566</x:v>
      </x:c>
      <x:c r="I13" s="1"/>
      <x:c r="J13" s="1"/>
      <x:c r="K13" s="1"/>
    </x:row>
    <x:row r="14" ht="48" customHeight="1">
      <x:c r="A14" s="1"/>
      <x:c r="B14" s="1" t="s">
        <x:v>116</x:v>
      </x:c>
      <x:c r="C14" s="24">
        <x:v>1122</x:v>
      </x:c>
      <x:c r="D14" s="24">
        <x:v>287</x:v>
      </x:c>
      <x:c r="E14" s="24">
        <x:v>344</x:v>
      </x:c>
      <x:c r="F14" s="24">
        <x:v>329</x:v>
      </x:c>
      <x:c r="G14" s="24">
        <x:v>340</x:v>
      </x:c>
      <x:c r="H14" s="41" t="n">
        <x:f>H11-SUM('Segment - Regulated Industries'!H25,'Segment - Intelligent Infra'!H25,'Segment - Connected Living'!H25)-H15+H37</x:f>
        <x:v>355.38999999999965</x:v>
      </x:c>
      <x:c r="I14" s="1"/>
      <x:c r="J14" s="1"/>
      <x:c r="K14" s="69" t="str">
        <x:v>Forecast SG&amp;A is derived from segment operating income. Gross-margin input allocates presentation only and does not independently drive core EPS.</x:v>
      </x:c>
    </x:row>
    <x:row r="15">
      <x:c r="A15" s="1"/>
      <x:c r="B15" s="1" t="s">
        <x:v>117</x:v>
      </x:c>
      <x:c r="C15" s="24">
        <x:v>26</x:v>
      </x:c>
      <x:c r="D15" s="24">
        <x:v>4</x:v>
      </x:c>
      <x:c r="E15" s="24">
        <x:v>7</x:v>
      </x:c>
      <x:c r="F15" s="24">
        <x:v>7</x:v>
      </x:c>
      <x:c r="G15" s="24">
        <x:v>9</x:v>
      </x:c>
      <x:c r="H15" s="36">
        <x:v>9</x:v>
      </x:c>
      <x:c r="I15" s="1"/>
      <x:c r="J15" s="1"/>
      <x:c r="K15" s="1"/>
    </x:row>
    <x:row r="16">
      <x:c r="A16" s="1"/>
      <x:c r="B16" s="1" t="s">
        <x:v>118</x:v>
      </x:c>
      <x:c r="C16" s="6" t="n">
        <x:f>C37</x:f>
        <x:v>107</x:v>
      </x:c>
      <x:c r="D16" s="6" t="n">
        <x:f>D37</x:f>
        <x:v>23</x:v>
      </x:c>
      <x:c r="E16" s="6" t="n">
        <x:f>E37</x:f>
        <x:v>63</x:v>
      </x:c>
      <x:c r="F16" s="6" t="n">
        <x:f>F37</x:f>
        <x:v>27</x:v>
      </x:c>
      <x:c r="G16" s="6" t="n">
        <x:f>G37</x:f>
        <x:v>25</x:v>
      </x:c>
      <x:c r="H16" s="9" t="n">
        <x:f>H37</x:f>
        <x:v>25</x:v>
      </x:c>
      <x:c r="I16" s="1"/>
      <x:c r="J16" s="1"/>
      <x:c r="K16" s="1"/>
    </x:row>
    <x:row r="17">
      <x:c r="A17" s="1"/>
      <x:c r="B17" s="1" t="s">
        <x:v>119</x:v>
      </x:c>
      <x:c r="C17" s="24">
        <x:v>62</x:v>
      </x:c>
      <x:c r="D17" s="24">
        <x:v>17</x:v>
      </x:c>
      <x:c r="E17" s="24">
        <x:v>19</x:v>
      </x:c>
      <x:c r="F17" s="24">
        <x:v>23</x:v>
      </x:c>
      <x:c r="G17" s="24">
        <x:v>23</x:v>
      </x:c>
      <x:c r="H17" s="36">
        <x:v>24</x:v>
      </x:c>
      <x:c r="I17" s="1"/>
      <x:c r="J17" s="1"/>
      <x:c r="K17" s="1"/>
    </x:row>
    <x:row r="18">
      <x:c r="A18" s="1"/>
      <x:c r="B18" s="1" t="s">
        <x:v>120</x:v>
      </x:c>
      <x:c r="C18" s="24">
        <x:v>181</x:v>
      </x:c>
      <x:c r="D18" s="24">
        <x:v>37</x:v>
      </x:c>
      <x:c r="E18" s="24">
        <x:v>76</x:v>
      </x:c>
      <x:c r="F18" s="24">
        <x:v>5</x:v>
      </x:c>
      <x:c r="G18" s="24">
        <x:v>7</x:v>
      </x:c>
      <x:c r="H18" s="36">
        <x:v>14</x:v>
      </x:c>
      <x:c r="I18" s="1"/>
      <x:c r="J18" s="1"/>
      <x:c r="K18" s="1"/>
    </x:row>
    <x:row r="19">
      <x:c r="A19" s="1"/>
      <x:c r="B19" s="1" t="s">
        <x:v>121</x:v>
      </x:c>
      <x:c r="C19" s="24">
        <x:v>53</x:v>
      </x:c>
      <x:c r="D19" s="24">
        <x:v>98</x:v>
      </x:c>
      <x:c r="E19" s="24">
        <x:v>-2</x:v>
      </x:c>
      <x:c r="F19" s="24">
        <x:v>2</x:v>
      </x:c>
      <x:c r="G19" s="24">
        <x:v>1</x:v>
      </x:c>
      <x:c r="H19" s="36">
        <x:v>0</x:v>
      </x:c>
      <x:c r="I19" s="1"/>
      <x:c r="J19" s="1"/>
      <x:c r="K19" s="1"/>
    </x:row>
    <x:row r="20">
      <x:c r="A20" s="1"/>
      <x:c r="B20" s="1" t="s">
        <x:v>122</x:v>
      </x:c>
      <x:c r="C20" s="24">
        <x:v>20</x:v>
      </x:c>
      <x:c r="D20" s="24">
        <x:v>3</x:v>
      </x:c>
      <x:c r="E20" s="24">
        <x:v>15</x:v>
      </x:c>
      <x:c r="F20" s="24">
        <x:v>6</x:v>
      </x:c>
      <x:c r="G20" s="24">
        <x:v>3</x:v>
      </x:c>
      <x:c r="H20" s="36">
        <x:v>0</x:v>
      </x:c>
      <x:c r="I20" s="1"/>
      <x:c r="J20" s="1"/>
      <x:c r="K20" s="1"/>
    </x:row>
    <x:row r="21">
      <x:c r="A21" s="1"/>
      <x:c r="B21" s="12" t="s">
        <x:v>123</x:v>
      </x:c>
      <x:c r="C21" s="3" t="n">
        <x:f>C11-SUM(C14:C15)-SUM(C17:C20)</x:f>
        <x:v>1182</x:v>
      </x:c>
      <x:c r="D21" s="3" t="n">
        <x:f>D11-SUM(D14:D15)-SUM(D17:D20)</x:f>
        <x:v>337</x:v>
      </x:c>
      <x:c r="E21" s="3" t="n">
        <x:f>E11-SUM(E14:E15)-SUM(E17:E20)</x:f>
        <x:v>283</x:v>
      </x:c>
      <x:c r="F21" s="3" t="n">
        <x:f>F11-SUM(F14:F15)-SUM(F17:F20)</x:f>
        <x:v>374</x:v>
      </x:c>
      <x:c r="G21" s="3" t="n">
        <x:f>G11-SUM(G14:G15)-SUM(G17:G20)</x:f>
        <x:v>445</x:v>
      </x:c>
      <x:c r="H21" s="17" t="n">
        <x:f>H11-SUM(H14:H15)-SUM(H17:H20)</x:f>
        <x:v>576.6100000000004</x:v>
      </x:c>
      <x:c r="I21" s="1"/>
      <x:c r="J21" s="1"/>
      <x:c r="K21" s="1"/>
    </x:row>
    <x:row r="22">
      <x:c r="A22" s="1"/>
      <x:c r="B22" s="2" t="s">
        <x:v>124</x:v>
      </x:c>
      <x:c r="C22" s="4" t="n">
        <x:f>C21/C8</x:f>
        <x:v>0.039661767666599554</x:v>
      </x:c>
      <x:c r="D22" s="4" t="n">
        <x:f>D21/D8</x:f>
        <x:v>0.04083858458555502</x:v>
      </x:c>
      <x:c r="E22" s="4" t="n">
        <x:f>E21/E8</x:f>
        <x:v>0.03407585791691752</x:v>
      </x:c>
      <x:c r="F22" s="4" t="n">
        <x:f>F21/F8</x:f>
        <x:v>0.045158174354020766</x:v>
      </x:c>
      <x:c r="G22" s="4" t="n">
        <x:f>G21/G8</x:f>
        <x:v>0.05085133127642555</x:v>
      </x:c>
      <x:c r="H22" s="11" t="n">
        <x:f>H21/H8</x:f>
        <x:v>0.05889785495403477</x:v>
      </x:c>
      <x:c r="I22" s="1"/>
      <x:c r="J22" s="1"/>
      <x:c r="K22" s="1"/>
    </x:row>
    <x:row r="23">
      <x:c r="A23" s="1"/>
      <x:c r="B23" s="1" t="s">
        <x:v>125</x:v>
      </x:c>
      <x:c r="C23" s="6" t="n">
        <x:f>C54+C42</x:f>
        <x:v>290</x:v>
      </x:c>
      <x:c r="D23" s="24">
        <x:v>58</x:v>
      </x:c>
      <x:c r="E23" s="24">
        <x:v>63</x:v>
      </x:c>
      <x:c r="F23" s="24">
        <x:v>74</x:v>
      </x:c>
      <x:c r="G23" s="24">
        <x:v>79</x:v>
      </x:c>
      <x:c r="H23" s="36">
        <x:v>80</x:v>
      </x:c>
      <x:c r="I23" s="1"/>
      <x:c r="J23" s="1"/>
      <x:c r="K23" s="1"/>
    </x:row>
    <x:row r="24">
      <x:c r="A24" s="1"/>
      <x:c r="B24" s="1" t="s">
        <x:v>126</x:v>
      </x:c>
      <x:c r="C24" s="6" t="n">
        <x:f>C21-C23</x:f>
        <x:v>892</x:v>
      </x:c>
      <x:c r="D24" s="6" t="n">
        <x:f>D21-D23</x:f>
        <x:v>279</x:v>
      </x:c>
      <x:c r="E24" s="6" t="n">
        <x:f>E21-E23</x:f>
        <x:v>220</x:v>
      </x:c>
      <x:c r="F24" s="6" t="n">
        <x:f>F21-F23</x:f>
        <x:v>300</x:v>
      </x:c>
      <x:c r="G24" s="6" t="n">
        <x:f>G21-G23</x:f>
        <x:v>366</x:v>
      </x:c>
      <x:c r="H24" s="9" t="n">
        <x:f>H21-H23</x:f>
        <x:v>496.61000000000035</x:v>
      </x:c>
      <x:c r="I24" s="1"/>
      <x:c r="J24" s="1"/>
      <x:c r="K24" s="1"/>
    </x:row>
    <x:row r="25">
      <x:c r="A25" s="1"/>
      <x:c r="B25" s="1" t="s">
        <x:v>127</x:v>
      </x:c>
      <x:c r="C25" s="24">
        <x:v>235</x:v>
      </x:c>
      <x:c r="D25" s="24">
        <x:v>61</x:v>
      </x:c>
      <x:c r="E25" s="24">
        <x:v>74</x:v>
      </x:c>
      <x:c r="F25" s="24">
        <x:v>78</x:v>
      </x:c>
      <x:c r="G25" s="24">
        <x:v>91</x:v>
      </x:c>
      <x:c r="H25" s="41" t="n">
        <x:f>(SUM('Segment - Regulated Industries'!H25,'Segment - Intelligent Infra'!H25,'Segment - Connected Living'!H25)-H23)*H49+H44</x:f>
        <x:v>114.01810000000008</x:v>
      </x:c>
      <x:c r="I25" s="1"/>
      <x:c r="J25" s="1"/>
      <x:c r="K25" s="1"/>
    </x:row>
    <x:row r="26">
      <x:c r="A26" s="1"/>
      <x:c r="B26" s="1" t="s">
        <x:v>128</x:v>
      </x:c>
      <x:c r="C26" s="6" t="n">
        <x:f>C24-C25</x:f>
        <x:v>657</x:v>
      </x:c>
      <x:c r="D26" s="6" t="n">
        <x:f>D24-D25</x:f>
        <x:v>218</x:v>
      </x:c>
      <x:c r="E26" s="6" t="n">
        <x:f>E24-E25</x:f>
        <x:v>146</x:v>
      </x:c>
      <x:c r="F26" s="6" t="n">
        <x:f>F24-F25</x:f>
        <x:v>222</x:v>
      </x:c>
      <x:c r="G26" s="6" t="n">
        <x:f>G24-G25</x:f>
        <x:v>275</x:v>
      </x:c>
      <x:c r="H26" s="9" t="n">
        <x:f>H24-H25</x:f>
        <x:v>382.5919000000003</x:v>
      </x:c>
      <x:c r="I26" s="1"/>
      <x:c r="J26" s="1"/>
      <x:c r="K26" s="1"/>
    </x:row>
    <x:row r="27">
      <x:c r="A27" s="1"/>
      <x:c r="B27" s="1" t="s">
        <x:v>129</x:v>
      </x:c>
      <x:c r="C27" s="24">
        <x:v>0</x:v>
      </x:c>
      <x:c r="D27" s="24">
        <x:v>0</x:v>
      </x:c>
      <x:c r="E27" s="24">
        <x:v>0</x:v>
      </x:c>
      <x:c r="F27" s="24">
        <x:v>1</x:v>
      </x:c>
      <x:c r="G27" s="24">
        <x:v>0</x:v>
      </x:c>
      <x:c r="H27" s="36">
        <x:v>0</x:v>
      </x:c>
      <x:c r="I27" s="1"/>
      <x:c r="J27" s="1"/>
      <x:c r="K27" s="1"/>
    </x:row>
    <x:row r="28">
      <x:c r="A28" s="1"/>
      <x:c r="B28" s="12" t="s">
        <x:v>130</x:v>
      </x:c>
      <x:c r="C28" s="3" t="n">
        <x:f>SUM(C26:C27)</x:f>
        <x:v>657</x:v>
      </x:c>
      <x:c r="D28" s="3" t="n">
        <x:f>SUM(D26:D27)</x:f>
        <x:v>218</x:v>
      </x:c>
      <x:c r="E28" s="3" t="n">
        <x:f>SUM(E26:E27)</x:f>
        <x:v>146</x:v>
      </x:c>
      <x:c r="F28" s="3" t="n">
        <x:f>SUM(F26:F27)</x:f>
        <x:v>223</x:v>
      </x:c>
      <x:c r="G28" s="3" t="n">
        <x:f>SUM(G26:G27)</x:f>
        <x:v>275</x:v>
      </x:c>
      <x:c r="H28" s="17" t="n">
        <x:f>SUM(H26:H27)</x:f>
        <x:v>382.5919000000003</x:v>
      </x:c>
      <x:c r="I28" s="1"/>
      <x:c r="J28" s="1"/>
      <x:c r="K28" s="1"/>
    </x:row>
    <x:row r="29">
      <x:c r="A29" s="1"/>
      <x:c r="B29" s="1" t="s">
        <x:v>131</x:v>
      </x:c>
      <x:c r="C29" s="26" t="n">
        <x:f>'Share Count'!C10</x:f>
        <x:v>110.9</x:v>
      </x:c>
      <x:c r="D29" s="26" t="n">
        <x:f>'Share Count'!D10</x:f>
        <x:v>109.2</x:v>
      </x:c>
      <x:c r="E29" s="26" t="n">
        <x:f>'Share Count'!E10</x:f>
        <x:v>108.3</x:v>
      </x:c>
      <x:c r="F29" s="26" t="n">
        <x:f>'Share Count'!F10</x:f>
        <x:v>106.9</x:v>
      </x:c>
      <x:c r="G29" s="26" t="n">
        <x:f>'Share Count'!G10</x:f>
        <x:v>106.5</x:v>
      </x:c>
      <x:c r="H29" s="41" t="n">
        <x:f>'Share Count'!H10</x:f>
        <x:v>106.2</x:v>
      </x:c>
      <x:c r="I29" s="1"/>
      <x:c r="J29" s="1"/>
      <x:c r="K29" s="1"/>
    </x:row>
    <x:row r="30">
      <x:c r="A30" s="1"/>
      <x:c r="B30" s="1" t="s">
        <x:v>132</x:v>
      </x:c>
      <x:c r="C30" s="25" t="n">
        <x:f>C28/C29</x:f>
        <x:v>5.924256086564472</x:v>
      </x:c>
      <x:c r="D30" s="25" t="n">
        <x:f>D28/D29</x:f>
        <x:v>1.9963369963369964</x:v>
      </x:c>
      <x:c r="E30" s="25" t="n">
        <x:f>E28/E29</x:f>
        <x:v>1.348107109879963</x:v>
      </x:c>
      <x:c r="F30" s="25" t="n">
        <x:f>F28/F29</x:f>
        <x:v>2.086061739943873</x:v>
      </x:c>
      <x:c r="G30" s="25" t="n">
        <x:f>G28/G29</x:f>
        <x:v>2.5821596244131455</x:v>
      </x:c>
      <x:c r="H30" s="39" t="n">
        <x:f>H28/H29</x:f>
        <x:v>3.6025602636534866</x:v>
      </x:c>
      <x:c r="I30" s="1"/>
      <x:c r="J30" s="1"/>
      <x:c r="K30" s="1"/>
    </x:row>
    <x:row r="31">
      <x:c r="A31" s="1"/>
      <x:c r="B31" s="1" t="s">
        <x:v>133</x:v>
      </x:c>
      <x:c r="C31" s="6" t="n">
        <x:f>C30-C28/C29</x:f>
        <x:v>0</x:v>
      </x:c>
      <x:c r="D31" s="6" t="n">
        <x:f>D30-D28/D29</x:f>
        <x:v>0</x:v>
      </x:c>
      <x:c r="E31" s="6" t="n">
        <x:f>E30-E28/E29</x:f>
        <x:v>0</x:v>
      </x:c>
      <x:c r="F31" s="6" t="n">
        <x:f>F30-F28/F29</x:f>
        <x:v>0</x:v>
      </x:c>
      <x:c r="G31" s="6" t="n">
        <x:f>G30-G28/G29</x:f>
        <x:v>0</x:v>
      </x:c>
      <x:c r="H31" s="9" t="n">
        <x:f>H30-H28/H29</x:f>
        <x:v>0</x:v>
      </x:c>
      <x:c r="I31" s="1"/>
      <x:c r="J31" s="1"/>
      <x:c r="K31" s="1"/>
    </x:row>
    <x:row r="32">
      <x:c r="A32" s="1"/>
      <x:c r="B32" s="1" t="s">
        <x:v>134</x:v>
      </x:c>
      <x:c r="C32" s="26" t="n">
        <x:f>'Share Count'!C8</x:f>
        <x:v>109.5</x:v>
      </x:c>
      <x:c r="D32" s="26" t="n">
        <x:f>'Share Count'!D8</x:f>
        <x:v>107.5</x:v>
      </x:c>
      <x:c r="E32" s="26" t="n">
        <x:f>'Share Count'!E8</x:f>
        <x:v>107</x:v>
      </x:c>
      <x:c r="F32" s="26" t="n">
        <x:f>'Share Count'!F8</x:f>
        <x:v>106</x:v>
      </x:c>
      <x:c r="G32" s="26" t="n">
        <x:f>'Share Count'!G8</x:f>
        <x:v>105.3</x:v>
      </x:c>
      <x:c r="H32" s="41" t="n">
        <x:f>'Share Count'!H8</x:f>
        <x:v>105</x:v>
      </x:c>
      <x:c r="I32" s="1"/>
      <x:c r="J32" s="1"/>
      <x:c r="K32" s="1"/>
    </x:row>
    <x:row r="33">
      <x:c r="A33" s="1"/>
      <x:c r="B33" s="1" t="s">
        <x:v>135</x:v>
      </x:c>
      <x:c r="C33" s="25" t="n">
        <x:f>C28/C32</x:f>
        <x:v>6</x:v>
      </x:c>
      <x:c r="D33" s="25" t="n">
        <x:f>D28/D32</x:f>
        <x:v>2.027906976744186</x:v>
      </x:c>
      <x:c r="E33" s="25" t="n">
        <x:f>E28/E32</x:f>
        <x:v>1.3644859813084111</x:v>
      </x:c>
      <x:c r="F33" s="25" t="n">
        <x:f>F28/F32</x:f>
        <x:v>2.1037735849056602</x:v>
      </x:c>
      <x:c r="G33" s="25" t="n">
        <x:f>G28/G32</x:f>
        <x:v>2.611585944919278</x:v>
      </x:c>
      <x:c r="H33" s="39" t="n">
        <x:f>H28/H32</x:f>
        <x:v>3.643732380952384</x:v>
      </x:c>
      <x:c r="I33" s="1"/>
      <x:c r="J33" s="1"/>
      <x:c r="K33" s="1"/>
    </x:row>
    <x:row r="34">
      <x:c r="A34" s="1"/>
      <x:c r="B34" s="1"/>
      <x:c r="C34" s="6"/>
      <x:c r="D34" s="6"/>
      <x:c r="E34" s="6"/>
      <x:c r="F34" s="6"/>
      <x:c r="G34" s="6"/>
      <x:c r="H34" s="9"/>
      <x:c r="I34" s="1"/>
      <x:c r="J34" s="1"/>
      <x:c r="K34" s="1"/>
    </x:row>
    <x:row r="35">
      <x:c r="A35" s="1"/>
      <x:c r="B35" s="1" t="s">
        <x:v>136</x:v>
      </x:c>
      <x:c r="C35" s="6"/>
      <x:c r="D35" s="6"/>
      <x:c r="E35" s="6"/>
      <x:c r="F35" s="6"/>
      <x:c r="G35" s="6"/>
      <x:c r="H35" s="9"/>
      <x:c r="I35" s="1"/>
      <x:c r="J35" s="1"/>
      <x:c r="K35" s="1"/>
    </x:row>
    <x:row r="36">
      <x:c r="A36" s="1"/>
      <x:c r="B36" s="1" t="s">
        <x:v>137</x:v>
      </x:c>
      <x:c r="C36" s="6" t="n">
        <x:f>C17</x:f>
        <x:v>62</x:v>
      </x:c>
      <x:c r="D36" s="6" t="n">
        <x:f>D17</x:f>
        <x:v>17</x:v>
      </x:c>
      <x:c r="E36" s="6" t="n">
        <x:f>E17</x:f>
        <x:v>19</x:v>
      </x:c>
      <x:c r="F36" s="6" t="n">
        <x:f>F17</x:f>
        <x:v>23</x:v>
      </x:c>
      <x:c r="G36" s="6" t="n">
        <x:f>G17</x:f>
        <x:v>23</x:v>
      </x:c>
      <x:c r="H36" s="9" t="n">
        <x:f>H17</x:f>
        <x:v>24</x:v>
      </x:c>
      <x:c r="I36" s="1"/>
      <x:c r="J36" s="1"/>
      <x:c r="K36" s="1"/>
    </x:row>
    <x:row r="37">
      <x:c r="A37" s="1"/>
      <x:c r="B37" s="1" t="s">
        <x:v>138</x:v>
      </x:c>
      <x:c r="C37" s="24">
        <x:v>107</x:v>
      </x:c>
      <x:c r="D37" s="24">
        <x:v>23</x:v>
      </x:c>
      <x:c r="E37" s="24">
        <x:v>63</x:v>
      </x:c>
      <x:c r="F37" s="24">
        <x:v>27</x:v>
      </x:c>
      <x:c r="G37" s="24">
        <x:v>25</x:v>
      </x:c>
      <x:c r="H37" s="36">
        <x:v>25</x:v>
      </x:c>
      <x:c r="I37" s="1"/>
      <x:c r="J37" s="1"/>
      <x:c r="K37" s="1"/>
    </x:row>
    <x:row r="38">
      <x:c r="A38" s="1"/>
      <x:c r="B38" s="1" t="s">
        <x:v>139</x:v>
      </x:c>
      <x:c r="C38" s="6" t="n">
        <x:f>C18</x:f>
        <x:v>181</x:v>
      </x:c>
      <x:c r="D38" s="6" t="n">
        <x:f>D18</x:f>
        <x:v>37</x:v>
      </x:c>
      <x:c r="E38" s="6" t="n">
        <x:f>E18</x:f>
        <x:v>76</x:v>
      </x:c>
      <x:c r="F38" s="6" t="n">
        <x:f>F18</x:f>
        <x:v>5</x:v>
      </x:c>
      <x:c r="G38" s="6" t="n">
        <x:f>G18</x:f>
        <x:v>7</x:v>
      </x:c>
      <x:c r="H38" s="9" t="n">
        <x:f>H18</x:f>
        <x:v>14</x:v>
      </x:c>
      <x:c r="I38" s="1"/>
      <x:c r="J38" s="1"/>
      <x:c r="K38" s="1"/>
    </x:row>
    <x:row r="39">
      <x:c r="A39" s="1"/>
      <x:c r="B39" s="1" t="s">
        <x:v>140</x:v>
      </x:c>
      <x:c r="C39" s="6" t="n">
        <x:f>C19</x:f>
        <x:v>53</x:v>
      </x:c>
      <x:c r="D39" s="6" t="n">
        <x:f>D19</x:f>
        <x:v>98</x:v>
      </x:c>
      <x:c r="E39" s="6" t="n">
        <x:f>E19</x:f>
        <x:v>-2</x:v>
      </x:c>
      <x:c r="F39" s="6" t="n">
        <x:f>F19</x:f>
        <x:v>2</x:v>
      </x:c>
      <x:c r="G39" s="6" t="n">
        <x:f>G19</x:f>
        <x:v>1</x:v>
      </x:c>
      <x:c r="H39" s="9" t="n">
        <x:f>H19</x:f>
        <x:v>0</x:v>
      </x:c>
      <x:c r="I39" s="1"/>
      <x:c r="J39" s="1"/>
      <x:c r="K39" s="1"/>
    </x:row>
    <x:row r="40">
      <x:c r="A40" s="1"/>
      <x:c r="B40" s="1" t="s">
        <x:v>141</x:v>
      </x:c>
      <x:c r="C40" s="6" t="n">
        <x:f>C20</x:f>
        <x:v>20</x:v>
      </x:c>
      <x:c r="D40" s="6" t="n">
        <x:f>D20</x:f>
        <x:v>3</x:v>
      </x:c>
      <x:c r="E40" s="6" t="n">
        <x:f>E20</x:f>
        <x:v>15</x:v>
      </x:c>
      <x:c r="F40" s="6" t="n">
        <x:f>F20</x:f>
        <x:v>6</x:v>
      </x:c>
      <x:c r="G40" s="6" t="n">
        <x:f>G20</x:f>
        <x:v>3</x:v>
      </x:c>
      <x:c r="H40" s="9" t="n">
        <x:f>H20</x:f>
        <x:v>0</x:v>
      </x:c>
      <x:c r="I40" s="1"/>
      <x:c r="J40" s="1"/>
      <x:c r="K40" s="1"/>
    </x:row>
    <x:row r="41">
      <x:c r="A41" s="1"/>
      <x:c r="B41" s="1" t="s">
        <x:v>142</x:v>
      </x:c>
      <x:c r="C41" s="6" t="n">
        <x:f>SUM(C55:C56)</x:f>
        <x:v>15</x:v>
      </x:c>
      <x:c r="D41" s="6" t="n">
        <x:f>SUM(D55:D56)</x:f>
        <x:v>4</x:v>
      </x:c>
      <x:c r="E41" s="24">
        <x:v>0</x:v>
      </x:c>
      <x:c r="F41" s="24">
        <x:v>0</x:v>
      </x:c>
      <x:c r="G41" s="24">
        <x:v>0</x:v>
      </x:c>
      <x:c r="H41" s="36">
        <x:v>0</x:v>
      </x:c>
      <x:c r="I41" s="1"/>
      <x:c r="J41" s="1"/>
      <x:c r="K41" s="1"/>
    </x:row>
    <x:row r="42">
      <x:c r="A42" s="1"/>
      <x:c r="B42" s="1" t="s">
        <x:v>143</x:v>
      </x:c>
      <x:c r="C42" s="24">
        <x:v>46</x:v>
      </x:c>
      <x:c r="D42" s="24">
        <x:v>0</x:v>
      </x:c>
      <x:c r="E42" s="24">
        <x:v>0</x:v>
      </x:c>
      <x:c r="F42" s="24">
        <x:v>0</x:v>
      </x:c>
      <x:c r="G42" s="24">
        <x:v>0</x:v>
      </x:c>
      <x:c r="H42" s="36">
        <x:v>0</x:v>
      </x:c>
      <x:c r="I42" s="1"/>
      <x:c r="J42" s="1"/>
      <x:c r="K42" s="1"/>
    </x:row>
    <x:row r="43">
      <x:c r="A43" s="1"/>
      <x:c r="B43" s="1" t="s">
        <x:v>144</x:v>
      </x:c>
      <x:c r="C43" s="24">
        <x:v>-7</x:v>
      </x:c>
      <x:c r="D43" s="24">
        <x:v>-6</x:v>
      </x:c>
      <x:c r="E43" s="24">
        <x:v>0</x:v>
      </x:c>
      <x:c r="F43" s="24">
        <x:v>0</x:v>
      </x:c>
      <x:c r="G43" s="24">
        <x:v>0</x:v>
      </x:c>
      <x:c r="H43" s="36">
        <x:v>0</x:v>
      </x:c>
      <x:c r="I43" s="1"/>
      <x:c r="J43" s="1"/>
      <x:c r="K43" s="1"/>
    </x:row>
    <x:row r="44" ht="48" customHeight="1">
      <x:c r="A44" s="1"/>
      <x:c r="B44" s="1" t="s">
        <x:v>145</x:v>
      </x:c>
      <x:c r="C44" s="24">
        <x:v>-52</x:v>
      </x:c>
      <x:c r="D44" s="24">
        <x:v>-34</x:v>
      </x:c>
      <x:c r="E44" s="24" t="str">
        <x:v>unavailable</x:v>
      </x:c>
      <x:c r="F44" s="24" t="str">
        <x:v>unavailable</x:v>
      </x:c>
      <x:c r="G44" s="24">
        <x:v>2</x:v>
      </x:c>
      <x:c r="H44" s="36">
        <x:v>-3.5</x:v>
      </x:c>
      <x:c r="I44" s="1"/>
      <x:c r="J44" s="1"/>
      <x:c r="K44" s="69" t="str">
        <x:v>Historical Q1/Q2 tax normalization is missing. Historical reported core EPS is retained from the source, but the incomplete dollar bridge is unavailable rather than silently zero-filled.</x:v>
      </x:c>
    </x:row>
    <x:row r="45">
      <x:c r="A45" s="1"/>
      <x:c r="B45" s="12" t="s">
        <x:v>146</x:v>
      </x:c>
      <x:c r="C45" s="3" t="n">
        <x:f>SUM(C28,C36:C44)</x:f>
        <x:v>1082</x:v>
      </x:c>
      <x:c r="D45" s="3" t="n">
        <x:f>SUM(D28,D36:D44)</x:f>
        <x:v>360</x:v>
      </x:c>
      <x:c r="E45" s="3" t="str">
        <x:v>unavailable</x:v>
      </x:c>
      <x:c r="F45" s="3" t="str">
        <x:v>unavailable</x:v>
      </x:c>
      <x:c r="G45" s="3" t="n">
        <x:f>SUM(G28,G36:G44)</x:f>
        <x:v>336</x:v>
      </x:c>
      <x:c r="H45" s="17" t="n">
        <x:f>SUM(H28,H36:H44)</x:f>
        <x:v>442.0919000000003</x:v>
      </x:c>
      <x:c r="I45" s="1"/>
      <x:c r="J45" s="1"/>
      <x:c r="K45" s="1"/>
    </x:row>
    <x:row r="46">
      <x:c r="A46" s="1"/>
      <x:c r="B46" s="12" t="s">
        <x:v>147</x:v>
      </x:c>
      <x:c r="C46" s="54">
        <x:v>9.75</x:v>
      </x:c>
      <x:c r="D46" s="18" t="n">
        <x:f>Inputs!C10</x:f>
        <x:v>3.29</x:v>
      </x:c>
      <x:c r="E46" s="18" t="n">
        <x:f>Inputs!C11</x:f>
        <x:v>2.85</x:v>
      </x:c>
      <x:c r="F46" s="18" t="n">
        <x:f>Inputs!C12</x:f>
        <x:v>2.69</x:v>
      </x:c>
      <x:c r="G46" s="18" t="n">
        <x:f>Inputs!C13</x:f>
        <x:v>3.16</x:v>
      </x:c>
      <x:c r="H46" s="55" t="n">
        <x:f>H45/H29</x:f>
        <x:v>4.162823917137479</x:v>
      </x:c>
      <x:c r="I46" s="1"/>
      <x:c r="J46" s="1"/>
      <x:c r="K46" s="1"/>
    </x:row>
    <x:row r="47">
      <x:c r="A47" s="1"/>
      <x:c r="B47" s="1" t="s">
        <x:v>148</x:v>
      </x:c>
      <x:c r="C47" s="51" t="b">
        <x:f>ABS(C45/C29-C46)&lt;0.01</x:f>
        <x:v>1</x:v>
      </x:c>
      <x:c r="D47" s="51" t="b">
        <x:f>ABS(D45/D29-D46)&lt;0.01</x:f>
        <x:v>1</x:v>
      </x:c>
      <x:c r="E47" s="51" t="str">
        <x:v>unavailable</x:v>
      </x:c>
      <x:c r="F47" s="51" t="str">
        <x:v>unavailable</x:v>
      </x:c>
      <x:c r="G47" s="51" t="b">
        <x:f>ABS(G45/G29-G46)&lt;0.01</x:f>
        <x:v>1</x:v>
      </x:c>
      <x:c r="H47" s="50" t="b">
        <x:f>ABS(H45/H29-H46)&lt;0.01</x:f>
        <x:v>1</x:v>
      </x:c>
      <x:c r="I47" s="1"/>
      <x:c r="J47" s="1"/>
      <x:c r="K47" s="1"/>
    </x:row>
    <x:row r="48">
      <x:c r="A48" s="1"/>
      <x:c r="B48" s="2" t="s">
        <x:v>149</x:v>
      </x:c>
      <x:c r="C48" s="4"/>
      <x:c r="D48" s="4"/>
      <x:c r="E48" s="4"/>
      <x:c r="F48" s="4"/>
      <x:c r="G48" s="4"/>
      <x:c r="H48" s="37">
        <x:v>0.1</x:v>
      </x:c>
      <x:c r="I48" s="1"/>
      <x:c r="J48" s="1"/>
      <x:c r="K48" s="1"/>
    </x:row>
    <x:row r="49">
      <x:c r="A49" s="1"/>
      <x:c r="B49" s="2" t="s">
        <x:v>150</x:v>
      </x:c>
      <x:c r="C49" s="4"/>
      <x:c r="D49" s="4"/>
      <x:c r="E49" s="4"/>
      <x:c r="F49" s="4"/>
      <x:c r="G49" s="4"/>
      <x:c r="H49" s="37">
        <x:v>0.21</x:v>
      </x:c>
      <x:c r="I49" s="1"/>
      <x:c r="J49" s="1"/>
      <x:c r="K49" s="1"/>
    </x:row>
    <x:row r="50">
      <x:c r="A50" s="1"/>
      <x:c r="B50" s="1" t="s">
        <x:v>151</x:v>
      </x:c>
      <x:c r="C50" s="6"/>
      <x:c r="D50" s="6"/>
      <x:c r="E50" s="6" t="n">
        <x:f>(E22-D22)*10000</x:f>
        <x:v>-67.62726668637497</x:v>
      </x:c>
      <x:c r="F50" s="6" t="n">
        <x:f>(F22-E22)*10000</x:f>
        <x:v>110.82316437103245</x:v>
      </x:c>
      <x:c r="G50" s="6" t="n">
        <x:f>(G22-F22)*10000</x:f>
        <x:v>56.93156922404782</x:v>
      </x:c>
      <x:c r="H50" s="9" t="n">
        <x:f>(H22-G22)*10000</x:f>
        <x:v>80.46523677609218</x:v>
      </x:c>
      <x:c r="I50" s="1"/>
      <x:c r="J50" s="1"/>
      <x:c r="K50" s="1"/>
    </x:row>
    <x:row r="51">
      <x:c r="A51" s="1"/>
      <x:c r="B51" s="1"/>
      <x:c r="C51" s="6"/>
      <x:c r="D51" s="6"/>
      <x:c r="E51" s="6"/>
      <x:c r="F51" s="6"/>
      <x:c r="G51" s="6"/>
      <x:c r="H51" s="9"/>
      <x:c r="I51" s="1"/>
      <x:c r="J51" s="1"/>
      <x:c r="K51" s="1"/>
    </x:row>
    <x:row r="52">
      <x:c r="A52" s="1"/>
      <x:c r="B52" s="2" t="s">
        <x:v>152</x:v>
      </x:c>
      <x:c r="C52" s="4"/>
      <x:c r="D52" s="4"/>
      <x:c r="E52" s="4"/>
      <x:c r="F52" s="4"/>
      <x:c r="G52" s="4"/>
      <x:c r="H52" s="11" t="n">
        <x:f>H46/D46-1</x:f>
        <x:v>0.2652960234460424</x:v>
      </x:c>
      <x:c r="I52" s="1"/>
      <x:c r="J52" s="1"/>
      <x:c r="K52" s="1"/>
    </x:row>
    <x:row r="53">
      <x:c r="A53" s="1"/>
      <x:c r="B53" s="2" t="s">
        <x:v>153</x:v>
      </x:c>
      <x:c r="C53" s="4"/>
      <x:c r="D53" s="4"/>
      <x:c r="E53" s="4" t="n">
        <x:f>E46/D46-1</x:f>
        <x:v>-0.13373860182370823</x:v>
      </x:c>
      <x:c r="F53" s="4" t="n">
        <x:f>F46/E46-1</x:f>
        <x:v>-0.056140350877193046</x:v>
      </x:c>
      <x:c r="G53" s="4" t="n">
        <x:f>G46/F46-1</x:f>
        <x:v>0.17472118959107807</x:v>
      </x:c>
      <x:c r="H53" s="11" t="n">
        <x:f>H46/G46-1</x:f>
        <x:v>0.31734934086629085</x:v>
      </x:c>
      <x:c r="I53" s="1"/>
      <x:c r="J53" s="1"/>
      <x:c r="K53" s="1"/>
    </x:row>
    <x:row r="54">
      <x:c r="A54" s="1"/>
      <x:c r="B54" s="1" t="s">
        <x:v>154</x:v>
      </x:c>
      <x:c r="C54" s="24">
        <x:v>244</x:v>
      </x:c>
      <x:c r="D54" s="6"/>
      <x:c r="E54" s="6"/>
      <x:c r="F54" s="6"/>
      <x:c r="G54" s="6"/>
      <x:c r="H54" s="9"/>
      <x:c r="I54" s="1"/>
      <x:c r="J54" s="1"/>
      <x:c r="K54" s="1"/>
    </x:row>
    <x:row r="55">
      <x:c r="A55" s="1"/>
      <x:c r="B55" s="1" t="s">
        <x:v>155</x:v>
      </x:c>
      <x:c r="C55" s="24">
        <x:v>8</x:v>
      </x:c>
      <x:c r="D55" s="24">
        <x:v>-2</x:v>
      </x:c>
      <x:c r="E55" s="6"/>
      <x:c r="F55" s="6"/>
      <x:c r="G55" s="6"/>
      <x:c r="H55" s="9"/>
      <x:c r="I55" s="1"/>
      <x:c r="J55" s="1"/>
      <x:c r="K55" s="1"/>
    </x:row>
    <x:row r="56">
      <x:c r="A56" s="1"/>
      <x:c r="B56" s="1" t="s">
        <x:v>156</x:v>
      </x:c>
      <x:c r="C56" s="24">
        <x:v>7</x:v>
      </x:c>
      <x:c r="D56" s="24">
        <x:v>6</x:v>
      </x:c>
      <x:c r="E56" s="6"/>
      <x:c r="F56" s="6"/>
      <x:c r="G56" s="6"/>
      <x:c r="H56" s="9"/>
      <x:c r="I56" s="1"/>
      <x:c r="J56" s="1"/>
      <x:c r="K56" s="1"/>
    </x:row>
    <x:row r="57">
      <x:c r="A57" s="1"/>
      <x:c r="B57" s="1" t="s">
        <x:v>157</x:v>
      </x:c>
      <x:c r="C57" s="1"/>
      <x:c r="D57" s="1"/>
      <x:c r="E57" s="1"/>
      <x:c r="F57" s="1"/>
      <x:c r="G57" s="1"/>
      <x:c r="H57" s="6" t="n">
        <x:f>H23-G23</x:f>
        <x:v>1</x:v>
      </x:c>
      <x:c r="I57" s="1"/>
      <x:c r="J57" s="1"/>
      <x:c r="K57" s="1"/>
    </x:row>
    <x:row r="58">
      <x:c r="A58" s="1"/>
      <x:c r="B58" s="2" t="s">
        <x:v>158</x:v>
      </x:c>
      <x:c r="C58" s="1"/>
      <x:c r="D58" s="1"/>
      <x:c r="E58" s="1"/>
      <x:c r="F58" s="1"/>
      <x:c r="G58" s="1"/>
      <x:c r="H58" s="4" t="n">
        <x:f>H23/D23-1</x:f>
        <x:v>0.3793103448275863</x:v>
      </x:c>
      <x:c r="I58" s="1"/>
      <x:c r="J58" s="1"/>
      <x:c r="K58" s="1"/>
    </x:row>
    <x:row r="59">
      <x:c r="A59" s="1"/>
      <x:c r="B59" s="1" t="s">
        <x:v>159</x:v>
      </x:c>
      <x:c r="C59" s="1"/>
      <x:c r="D59" s="1"/>
      <x:c r="E59" s="1"/>
      <x:c r="F59" s="1"/>
      <x:c r="G59" s="1"/>
      <x:c r="H59" s="6" t="n">
        <x:f>D23</x:f>
        <x:v>58</x:v>
      </x:c>
      <x:c r="I59" s="1"/>
      <x:c r="J59" s="1"/>
      <x:c r="K59" s="1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2" max="2" width="34" customWidth="1"/>
    <x:col min="3" max="8" width="13" customWidth="1"/>
    <x:col min="11" max="11" width="65" hidden="0" customWidth="1"/>
  </x:cols>
  <x:sheetData>
    <x:row r="1">
      <x:c r="A1" s="1"/>
      <x:c r="B1" s="1" t="s">
        <x:v>0</x:v>
      </x:c>
      <x:c r="C1" s="1"/>
      <x:c r="D1" s="1"/>
      <x:c r="E1" s="1"/>
      <x:c r="F1" s="1"/>
      <x:c r="G1" s="1"/>
      <x:c r="H1" s="1"/>
      <x:c r="I1" s="1"/>
      <x:c r="J1" s="1"/>
      <x:c r="K1" s="1"/>
    </x:row>
    <x:row r="2">
      <x:c r="A2" s="1"/>
      <x:c r="B2" s="15" t="s">
        <x:v>160</x:v>
      </x:c>
      <x:c r="C2" s="15"/>
      <x:c r="D2" s="15"/>
      <x:c r="E2" s="15"/>
      <x:c r="F2" s="15"/>
      <x:c r="G2" s="15"/>
      <x:c r="H2" s="15"/>
      <x:c r="I2" s="1"/>
      <x:c r="J2" s="1"/>
      <x:c r="K2" s="1"/>
    </x:row>
    <x:row r="3">
      <x:c r="A3" s="1"/>
      <x:c r="B3" s="1" t="s">
        <x:v>2</x:v>
      </x:c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A4" s="1"/>
      <x:c r="B4" s="8" t="s">
        <x:v>3</x:v>
      </x:c>
      <x:c r="C4" s="58" t="s">
        <x:v>4</x:v>
      </x:c>
      <x:c r="D4" s="58" t="s">
        <x:v>5</x:v>
      </x:c>
      <x:c r="E4" s="58" t="s">
        <x:v>6</x:v>
      </x:c>
      <x:c r="F4" s="58" t="s">
        <x:v>7</x:v>
      </x:c>
      <x:c r="G4" s="58" t="s">
        <x:v>8</x:v>
      </x:c>
      <x:c r="H4" s="58" t="s">
        <x:v>9</x:v>
      </x:c>
      <x:c r="I4" s="1"/>
      <x:c r="J4" s="1"/>
      <x:c r="K4" s="1"/>
    </x:row>
    <x:row r="5">
      <x:c r="A5" s="1"/>
      <x:c r="B5" s="8" t="s">
        <x:v>10</x:v>
      </x:c>
      <x:c r="C5" s="59">
        <x:v>45900</x:v>
      </x:c>
      <x:c r="D5" s="59">
        <x:v>45900</x:v>
      </x:c>
      <x:c r="E5" s="59">
        <x:v>45991</x:v>
      </x:c>
      <x:c r="F5" s="59">
        <x:v>46081</x:v>
      </x:c>
      <x:c r="G5" s="59">
        <x:v>46173</x:v>
      </x:c>
      <x:c r="H5" s="59">
        <x:v>46265</x:v>
      </x:c>
      <x:c r="I5" s="1"/>
      <x:c r="J5" s="1"/>
      <x:c r="K5" s="1"/>
    </x:row>
    <x:row r="6">
      <x:c r="A6" s="1"/>
      <x:c r="B6" s="8" t="s">
        <x:v>11</x:v>
      </x:c>
      <x:c r="C6" s="58">
        <x:v>365</x:v>
      </x:c>
      <x:c r="D6" s="58">
        <x:v>92</x:v>
      </x:c>
      <x:c r="E6" s="58">
        <x:v>91</x:v>
      </x:c>
      <x:c r="F6" s="58">
        <x:v>90</x:v>
      </x:c>
      <x:c r="G6" s="58">
        <x:v>92</x:v>
      </x:c>
      <x:c r="H6" s="58">
        <x:v>92</x:v>
      </x:c>
      <x:c r="I6" s="1"/>
      <x:c r="J6" s="1"/>
      <x:c r="K6" s="1"/>
    </x:row>
    <x:row r="7">
      <x:c r="A7" s="1"/>
      <x:c r="B7" s="1"/>
      <x:c r="C7" s="1"/>
      <x:c r="D7" s="1"/>
      <x:c r="E7" s="1"/>
      <x:c r="F7" s="1"/>
      <x:c r="G7" s="1"/>
      <x:c r="H7" s="10"/>
      <x:c r="I7" s="1"/>
      <x:c r="J7" s="1"/>
      <x:c r="K7" s="1"/>
    </x:row>
    <x:row r="8">
      <x:c r="A8" s="1"/>
      <x:c r="B8" s="1" t="s">
        <x:v>161</x:v>
      </x:c>
      <x:c r="C8" s="24">
        <x:v>1933</x:v>
      </x:c>
      <x:c r="D8" s="6" t="n">
        <x:f>C8</x:f>
        <x:v>1933</x:v>
      </x:c>
      <x:c r="E8" s="24">
        <x:v>1572</x:v>
      </x:c>
      <x:c r="F8" s="24">
        <x:v>1830</x:v>
      </x:c>
      <x:c r="G8" s="24">
        <x:v>1360</x:v>
      </x:c>
      <x:c r="H8" s="41" t="n">
        <x:f>'Cash Flow Statement'!H14</x:f>
        <x:v>1497.5919000000004</x:v>
      </x:c>
      <x:c r="I8" s="1"/>
      <x:c r="J8" s="1"/>
      <x:c r="K8" s="1"/>
    </x:row>
    <x:row r="9">
      <x:c r="A9" s="1"/>
      <x:c r="B9" s="1" t="s">
        <x:v>162</x:v>
      </x:c>
      <x:c r="C9" s="6" t="n">
        <x:f>C10-C8</x:f>
        <x:v>16610</x:v>
      </x:c>
      <x:c r="D9" s="6" t="n">
        <x:f>D10-D8</x:f>
        <x:v>16610</x:v>
      </x:c>
      <x:c r="E9" s="6" t="n">
        <x:f>E10-E8</x:f>
        <x:v>17704</x:v>
      </x:c>
      <x:c r="F9" s="6" t="n">
        <x:f>F10-F8</x:f>
        <x:v>18798</x:v>
      </x:c>
      <x:c r="G9" s="6" t="n">
        <x:f>G10-G8</x:f>
        <x:v>22459</x:v>
      </x:c>
      <x:c r="H9" s="9" t="n">
        <x:f>H38-H26</x:f>
        <x:v>22354</x:v>
      </x:c>
      <x:c r="I9" s="1"/>
      <x:c r="J9" s="1"/>
      <x:c r="K9" s="1"/>
    </x:row>
    <x:row r="10">
      <x:c r="A10" s="1"/>
      <x:c r="B10" s="12" t="s">
        <x:v>163</x:v>
      </x:c>
      <x:c r="C10" s="45">
        <x:v>18543</x:v>
      </x:c>
      <x:c r="D10" s="3" t="n">
        <x:f>C10</x:f>
        <x:v>18543</x:v>
      </x:c>
      <x:c r="E10" s="45">
        <x:v>19276</x:v>
      </x:c>
      <x:c r="F10" s="45">
        <x:v>20628</x:v>
      </x:c>
      <x:c r="G10" s="45">
        <x:v>23819</x:v>
      </x:c>
      <x:c r="H10" s="17" t="n">
        <x:f>SUM(H8:H9)</x:f>
        <x:v>23851.5919</x:v>
      </x:c>
      <x:c r="I10" s="1"/>
      <x:c r="J10" s="1"/>
      <x:c r="K10" s="1"/>
    </x:row>
    <x:row r="11">
      <x:c r="A11" s="1"/>
      <x:c r="B11" s="1"/>
      <x:c r="C11" s="6"/>
      <x:c r="D11" s="6"/>
      <x:c r="E11" s="6"/>
      <x:c r="F11" s="6"/>
      <x:c r="G11" s="6"/>
      <x:c r="H11" s="9"/>
      <x:c r="I11" s="1"/>
      <x:c r="J11" s="1"/>
      <x:c r="K11" s="1"/>
    </x:row>
    <x:row r="12">
      <x:c r="A12" s="1"/>
      <x:c r="B12" s="12" t="s">
        <x:v>164</x:v>
      </x:c>
      <x:c r="C12" s="45">
        <x:v>17026</x:v>
      </x:c>
      <x:c r="D12" s="3" t="n">
        <x:f>C12</x:f>
        <x:v>17026</x:v>
      </x:c>
      <x:c r="E12" s="45">
        <x:v>17929</x:v>
      </x:c>
      <x:c r="F12" s="45">
        <x:v>19279</x:v>
      </x:c>
      <x:c r="G12" s="45">
        <x:v>22492</x:v>
      </x:c>
      <x:c r="H12" s="17" t="n">
        <x:f>SUM(H13:H14)</x:f>
        <x:v>22471</x:v>
      </x:c>
      <x:c r="I12" s="1"/>
      <x:c r="J12" s="1"/>
      <x:c r="K12" s="1"/>
    </x:row>
    <x:row r="13">
      <x:c r="A13" s="1"/>
      <x:c r="B13" s="1" t="s">
        <x:v>165</x:v>
      </x:c>
      <x:c r="C13" s="6" t="n">
        <x:f>C12-C14</x:f>
        <x:v>14141</x:v>
      </x:c>
      <x:c r="D13" s="6" t="n">
        <x:f>D12-D14</x:f>
        <x:v>14141</x:v>
      </x:c>
      <x:c r="E13" s="6" t="n">
        <x:f>E12-E14</x:f>
        <x:v>15042</x:v>
      </x:c>
      <x:c r="F13" s="6" t="n">
        <x:f>F12-F14</x:f>
        <x:v>15403</x:v>
      </x:c>
      <x:c r="G13" s="6" t="n">
        <x:f>G12-G14</x:f>
        <x:v>19114</x:v>
      </x:c>
      <x:c r="H13" s="9" t="n">
        <x:f>G12-G14</x:f>
        <x:v>19114</x:v>
      </x:c>
      <x:c r="I13" s="1"/>
      <x:c r="J13" s="1"/>
      <x:c r="K13" s="1"/>
    </x:row>
    <x:row r="14">
      <x:c r="A14" s="1"/>
      <x:c r="B14" s="1" t="s">
        <x:v>166</x:v>
      </x:c>
      <x:c r="C14" s="24">
        <x:v>2885</x:v>
      </x:c>
      <x:c r="D14" s="6" t="n">
        <x:f>C14</x:f>
        <x:v>2885</x:v>
      </x:c>
      <x:c r="E14" s="6" t="n">
        <x:f>E40+E45</x:f>
        <x:v>2887</x:v>
      </x:c>
      <x:c r="F14" s="6" t="n">
        <x:f>F40+F45</x:f>
        <x:v>3876</x:v>
      </x:c>
      <x:c r="G14" s="24">
        <x:v>3378</x:v>
      </x:c>
      <x:c r="H14" s="9" t="n">
        <x:f>G14+H21</x:f>
        <x:v>3357</x:v>
      </x:c>
      <x:c r="I14" s="1"/>
      <x:c r="J14" s="1"/>
      <x:c r="K14" s="1" t="s">
        <x:v>167</x:v>
      </x:c>
    </x:row>
    <x:row r="15">
      <x:c r="A15" s="1"/>
      <x:c r="B15" s="1"/>
      <x:c r="C15" s="6"/>
      <x:c r="D15" s="6"/>
      <x:c r="E15" s="6"/>
      <x:c r="F15" s="6"/>
      <x:c r="G15" s="6"/>
      <x:c r="H15" s="9"/>
      <x:c r="I15" s="1"/>
      <x:c r="J15" s="1"/>
      <x:c r="K15" s="1"/>
    </x:row>
    <x:row r="16">
      <x:c r="A16" s="1"/>
      <x:c r="B16" s="12" t="s">
        <x:v>168</x:v>
      </x:c>
      <x:c r="C16" s="45">
        <x:v>1517</x:v>
      </x:c>
      <x:c r="D16" s="3" t="n">
        <x:f>C16</x:f>
        <x:v>1517</x:v>
      </x:c>
      <x:c r="E16" s="45">
        <x:v>1347</x:v>
      </x:c>
      <x:c r="F16" s="45">
        <x:v>1349</x:v>
      </x:c>
      <x:c r="G16" s="45">
        <x:v>1327</x:v>
      </x:c>
      <x:c r="H16" s="19" t="n">
        <x:f>G16+'Income Statement'!H28-H17-H18</x:f>
        <x:v>1380.5919000000004</x:v>
      </x:c>
      <x:c r="I16" s="1"/>
      <x:c r="J16" s="1"/>
      <x:c r="K16" s="1"/>
    </x:row>
    <x:row r="17">
      <x:c r="A17" s="1"/>
      <x:c r="B17" s="1" t="s">
        <x:v>169</x:v>
      </x:c>
      <x:c r="C17" s="6"/>
      <x:c r="D17" s="6"/>
      <x:c r="E17" s="6"/>
      <x:c r="F17" s="6"/>
      <x:c r="G17" s="6"/>
      <x:c r="H17" s="36">
        <x:v>9</x:v>
      </x:c>
      <x:c r="I17" s="1"/>
      <x:c r="J17" s="1"/>
      <x:c r="K17" s="1"/>
    </x:row>
    <x:row r="18">
      <x:c r="A18" s="1"/>
      <x:c r="B18" s="1" t="s">
        <x:v>170</x:v>
      </x:c>
      <x:c r="C18" s="6"/>
      <x:c r="D18" s="6"/>
      <x:c r="E18" s="6"/>
      <x:c r="F18" s="6"/>
      <x:c r="G18" s="6"/>
      <x:c r="H18" s="41" t="n">
        <x:f>'Share Count'!H14</x:f>
        <x:v>320</x:v>
      </x:c>
      <x:c r="I18" s="1"/>
      <x:c r="J18" s="1"/>
      <x:c r="K18" s="1"/>
    </x:row>
    <x:row r="19">
      <x:c r="A19" s="1"/>
      <x:c r="B19" s="1"/>
      <x:c r="C19" s="6"/>
      <x:c r="D19" s="6"/>
      <x:c r="E19" s="6"/>
      <x:c r="F19" s="6"/>
      <x:c r="G19" s="6"/>
      <x:c r="H19" s="9"/>
      <x:c r="I19" s="1"/>
      <x:c r="J19" s="1"/>
      <x:c r="K19" s="1"/>
    </x:row>
    <x:row r="20">
      <x:c r="A20" s="1"/>
      <x:c r="B20" s="12" t="s">
        <x:v>171</x:v>
      </x:c>
      <x:c r="C20" s="3" t="n">
        <x:f>C10-C12-C16</x:f>
        <x:v>0</x:v>
      </x:c>
      <x:c r="D20" s="3" t="n">
        <x:f>D10-D12-D16</x:f>
        <x:v>0</x:v>
      </x:c>
      <x:c r="E20" s="3" t="n">
        <x:f>E10-E12-E16</x:f>
        <x:v>0</x:v>
      </x:c>
      <x:c r="F20" s="3" t="n">
        <x:f>F10-F12-F16</x:f>
        <x:v>0</x:v>
      </x:c>
      <x:c r="G20" s="3" t="n">
        <x:f>G10-G12-G16</x:f>
        <x:v>0</x:v>
      </x:c>
      <x:c r="H20" s="17" t="n">
        <x:f>H10-H12-H16</x:f>
        <x:v>-9.094947017729282e-13</x:v>
      </x:c>
      <x:c r="I20" s="1"/>
      <x:c r="J20" s="1"/>
      <x:c r="K20" s="1"/>
    </x:row>
    <x:row r="21">
      <x:c r="A21" s="1"/>
      <x:c r="B21" s="1" t="s">
        <x:v>172</x:v>
      </x:c>
      <x:c r="C21" s="6"/>
      <x:c r="D21" s="6"/>
      <x:c r="E21" s="6"/>
      <x:c r="F21" s="6"/>
      <x:c r="G21" s="6"/>
      <x:c r="H21" s="36">
        <x:v>-21</x:v>
      </x:c>
      <x:c r="I21" s="1"/>
      <x:c r="J21" s="1"/>
      <x:c r="K21" s="1"/>
    </x:row>
    <x:row r="22" ht="48" customHeight="1">
      <x:c r="A22" s="1"/>
      <x:c r="B22" s="1" t="s">
        <x:v>173</x:v>
      </x:c>
      <x:c r="C22" s="6"/>
      <x:c r="D22" s="6"/>
      <x:c r="E22" s="6" t="n">
        <x:f>E8-D8</x:f>
        <x:v>-361</x:v>
      </x:c>
      <x:c r="F22" s="6" t="n">
        <x:f>F8-E8</x:f>
        <x:v>258</x:v>
      </x:c>
      <x:c r="G22" s="6" t="n">
        <x:f>G8-F8</x:f>
        <x:v>-470</x:v>
      </x:c>
      <x:c r="H22" s="41" t="n">
        <x:f>H16-G16+H21-'Cash Flow Statement'!H12</x:f>
        <x:v>-105</x:v>
      </x:c>
      <x:c r="I22" s="1"/>
      <x:c r="J22" s="1"/>
      <x:c r="K22" s="69" t="str">
        <x:v>Residual includes capex, depreciation, amortization, working capital and proceeds. It is not inventory alone. Supplemental balance sheet is not fully integrated.</x:v>
      </x:c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</x:row>
    <x:row r="25">
      <x:c r="A25" s="1"/>
      <x:c r="B25" s="1" t="s">
        <x:v>174</x:v>
      </x:c>
      <x:c r="C25" s="6"/>
      <x:c r="D25" s="6"/>
      <x:c r="E25" s="6"/>
      <x:c r="F25" s="6"/>
      <x:c r="G25" s="6"/>
      <x:c r="H25" s="9"/>
      <x:c r="I25" s="1"/>
      <x:c r="J25" s="1"/>
      <x:c r="K25" s="1"/>
    </x:row>
    <x:row r="26">
      <x:c r="A26" s="1"/>
      <x:c r="B26" s="1" t="s">
        <x:v>161</x:v>
      </x:c>
      <x:c r="C26" s="6" t="n">
        <x:f>C8</x:f>
        <x:v>1933</x:v>
      </x:c>
      <x:c r="D26" s="6" t="n">
        <x:f>D8</x:f>
        <x:v>1933</x:v>
      </x:c>
      <x:c r="E26" s="6" t="n">
        <x:f>E8</x:f>
        <x:v>1572</x:v>
      </x:c>
      <x:c r="F26" s="6" t="n">
        <x:f>F8</x:f>
        <x:v>1830</x:v>
      </x:c>
      <x:c r="G26" s="6" t="n">
        <x:f>G8</x:f>
        <x:v>1360</x:v>
      </x:c>
      <x:c r="H26" s="9" t="n">
        <x:f>H8</x:f>
        <x:v>1497.5919000000004</x:v>
      </x:c>
      <x:c r="I26" s="1"/>
      <x:c r="J26" s="1"/>
      <x:c r="K26" s="1"/>
    </x:row>
    <x:row r="27">
      <x:c r="A27" s="1"/>
      <x:c r="B27" s="1" t="s">
        <x:v>175</x:v>
      </x:c>
      <x:c r="C27" s="24">
        <x:v>4039</x:v>
      </x:c>
      <x:c r="D27" s="6" t="n">
        <x:f>C27</x:f>
        <x:v>4039</x:v>
      </x:c>
      <x:c r="E27" s="24">
        <x:v>4421</x:v>
      </x:c>
      <x:c r="F27" s="24">
        <x:v>4390</x:v>
      </x:c>
      <x:c r="G27" s="24">
        <x:v>5473</x:v>
      </x:c>
      <x:c r="H27" s="9" t="n">
        <x:f>G27</x:f>
        <x:v>5473</x:v>
      </x:c>
      <x:c r="I27" s="1"/>
      <x:c r="J27" s="1"/>
      <x:c r="K27" s="1"/>
    </x:row>
    <x:row r="28">
      <x:c r="A28" s="1"/>
      <x:c r="B28" s="1" t="s">
        <x:v>176</x:v>
      </x:c>
      <x:c r="C28" s="24">
        <x:v>1057</x:v>
      </x:c>
      <x:c r="D28" s="6" t="n">
        <x:f>C28</x:f>
        <x:v>1057</x:v>
      </x:c>
      <x:c r="E28" s="24">
        <x:v>1178</x:v>
      </x:c>
      <x:c r="F28" s="24">
        <x:v>1270</x:v>
      </x:c>
      <x:c r="G28" s="24">
        <x:v>1467</x:v>
      </x:c>
      <x:c r="H28" s="9" t="n">
        <x:f>G28</x:f>
        <x:v>1467</x:v>
      </x:c>
      <x:c r="I28" s="1"/>
      <x:c r="J28" s="1"/>
      <x:c r="K28" s="1"/>
    </x:row>
    <x:row r="29">
      <x:c r="A29" s="1"/>
      <x:c r="B29" s="1" t="s">
        <x:v>177</x:v>
      </x:c>
      <x:c r="C29" s="24">
        <x:v>4681</x:v>
      </x:c>
      <x:c r="D29" s="6" t="n">
        <x:f>C29</x:f>
        <x:v>4681</x:v>
      </x:c>
      <x:c r="E29" s="24">
        <x:v>4681</x:v>
      </x:c>
      <x:c r="F29" s="24">
        <x:v>4972</x:v>
      </x:c>
      <x:c r="G29" s="24">
        <x:v>5933</x:v>
      </x:c>
      <x:c r="H29" s="9" t="n">
        <x:f>G29+H22</x:f>
        <x:v>5828</x:v>
      </x:c>
      <x:c r="I29" s="1"/>
      <x:c r="J29" s="1"/>
      <x:c r="K29" s="1"/>
    </x:row>
    <x:row r="30">
      <x:c r="A30" s="1"/>
      <x:c r="B30" s="1" t="s">
        <x:v>178</x:v>
      </x:c>
      <x:c r="C30" s="24">
        <x:v>2010</x:v>
      </x:c>
      <x:c r="D30" s="6" t="n">
        <x:f>C30</x:f>
        <x:v>2010</x:v>
      </x:c>
      <x:c r="E30" s="24">
        <x:v>2532</x:v>
      </x:c>
      <x:c r="F30" s="24">
        <x:v>2547</x:v>
      </x:c>
      <x:c r="G30" s="24">
        <x:v>3925</x:v>
      </x:c>
      <x:c r="H30" s="9" t="n">
        <x:f>G30</x:f>
        <x:v>3925</x:v>
      </x:c>
      <x:c r="I30" s="1"/>
      <x:c r="J30" s="1"/>
      <x:c r="K30" s="1"/>
    </x:row>
    <x:row r="31">
      <x:c r="A31" s="1"/>
      <x:c r="B31" s="42" t="s">
        <x:v>179</x:v>
      </x:c>
      <x:c r="C31" s="46" t="n">
        <x:f>SUM(C26:C30)</x:f>
        <x:v>13720</x:v>
      </x:c>
      <x:c r="D31" s="46" t="n">
        <x:f>SUM(D26:D30)</x:f>
        <x:v>13720</x:v>
      </x:c>
      <x:c r="E31" s="46" t="n">
        <x:f>SUM(E26:E30)</x:f>
        <x:v>14384</x:v>
      </x:c>
      <x:c r="F31" s="46" t="n">
        <x:f>SUM(F26:F30)</x:f>
        <x:v>15009</x:v>
      </x:c>
      <x:c r="G31" s="46" t="n">
        <x:f>SUM(G26:G30)</x:f>
        <x:v>18158</x:v>
      </x:c>
      <x:c r="H31" s="49" t="n">
        <x:f>SUM(H26:H30)</x:f>
        <x:v>18190.5919</x:v>
      </x:c>
      <x:c r="I31" s="1"/>
      <x:c r="J31" s="1"/>
      <x:c r="K31" s="1"/>
    </x:row>
    <x:row r="32">
      <x:c r="A32" s="1"/>
      <x:c r="B32" s="1" t="s">
        <x:v>180</x:v>
      </x:c>
      <x:c r="C32" s="24">
        <x:v>2847</x:v>
      </x:c>
      <x:c r="D32" s="6" t="n">
        <x:f>C32</x:f>
        <x:v>2847</x:v>
      </x:c>
      <x:c r="E32" s="24">
        <x:v>2831</x:v>
      </x:c>
      <x:c r="F32" s="24">
        <x:v>2840</x:v>
      </x:c>
      <x:c r="G32" s="24">
        <x:v>2899</x:v>
      </x:c>
      <x:c r="H32" s="9" t="n">
        <x:f>G32</x:f>
        <x:v>2899</x:v>
      </x:c>
      <x:c r="I32" s="1"/>
      <x:c r="J32" s="1"/>
      <x:c r="K32" s="1"/>
    </x:row>
    <x:row r="33">
      <x:c r="A33" s="1"/>
      <x:c r="B33" s="1" t="s">
        <x:v>181</x:v>
      </x:c>
      <x:c r="C33" s="24">
        <x:v>462</x:v>
      </x:c>
      <x:c r="D33" s="6" t="n">
        <x:f>C33</x:f>
        <x:v>462</x:v>
      </x:c>
      <x:c r="E33" s="24">
        <x:v>461</x:v>
      </x:c>
      <x:c r="F33" s="24">
        <x:v>487</x:v>
      </x:c>
      <x:c r="G33" s="24">
        <x:v>487</x:v>
      </x:c>
      <x:c r="H33" s="9" t="n">
        <x:f>G33</x:f>
        <x:v>487</x:v>
      </x:c>
      <x:c r="I33" s="1"/>
      <x:c r="J33" s="1"/>
      <x:c r="K33" s="1"/>
    </x:row>
    <x:row r="34">
      <x:c r="A34" s="1"/>
      <x:c r="B34" s="1" t="s">
        <x:v>182</x:v>
      </x:c>
      <x:c r="C34" s="24">
        <x:v>841</x:v>
      </x:c>
      <x:c r="D34" s="6" t="n">
        <x:f>C34</x:f>
        <x:v>841</x:v>
      </x:c>
      <x:c r="E34" s="24">
        <x:v>887</x:v>
      </x:c>
      <x:c r="F34" s="24">
        <x:v>1229</x:v>
      </x:c>
      <x:c r="G34" s="24">
        <x:v>1228</x:v>
      </x:c>
      <x:c r="H34" s="9" t="n">
        <x:f>G34</x:f>
        <x:v>1228</x:v>
      </x:c>
      <x:c r="I34" s="1"/>
      <x:c r="J34" s="1"/>
      <x:c r="K34" s="1"/>
    </x:row>
    <x:row r="35">
      <x:c r="A35" s="1"/>
      <x:c r="B35" s="1" t="s">
        <x:v>183</x:v>
      </x:c>
      <x:c r="C35" s="24">
        <x:v>273</x:v>
      </x:c>
      <x:c r="D35" s="6" t="n">
        <x:f>C35</x:f>
        <x:v>273</x:v>
      </x:c>
      <x:c r="E35" s="24">
        <x:v>297</x:v>
      </x:c>
      <x:c r="F35" s="24">
        <x:v>648</x:v>
      </x:c>
      <x:c r="G35" s="24">
        <x:v>627</x:v>
      </x:c>
      <x:c r="H35" s="9" t="n">
        <x:f>G35</x:f>
        <x:v>627</x:v>
      </x:c>
      <x:c r="I35" s="1"/>
      <x:c r="J35" s="1"/>
      <x:c r="K35" s="1"/>
    </x:row>
    <x:row r="36">
      <x:c r="A36" s="1"/>
      <x:c r="B36" s="1" t="s">
        <x:v>184</x:v>
      </x:c>
      <x:c r="C36" s="24">
        <x:v>141</x:v>
      </x:c>
      <x:c r="D36" s="6" t="n">
        <x:f>C36</x:f>
        <x:v>141</x:v>
      </x:c>
      <x:c r="E36" s="24">
        <x:v>147</x:v>
      </x:c>
      <x:c r="F36" s="24">
        <x:v>147</x:v>
      </x:c>
      <x:c r="G36" s="24">
        <x:v>156</x:v>
      </x:c>
      <x:c r="H36" s="9" t="n">
        <x:f>G36</x:f>
        <x:v>156</x:v>
      </x:c>
      <x:c r="I36" s="1"/>
      <x:c r="J36" s="1"/>
      <x:c r="K36" s="1"/>
    </x:row>
    <x:row r="37">
      <x:c r="A37" s="1"/>
      <x:c r="B37" s="1" t="s">
        <x:v>185</x:v>
      </x:c>
      <x:c r="C37" s="24">
        <x:v>259</x:v>
      </x:c>
      <x:c r="D37" s="6" t="n">
        <x:f>C37</x:f>
        <x:v>259</x:v>
      </x:c>
      <x:c r="E37" s="24">
        <x:v>269</x:v>
      </x:c>
      <x:c r="F37" s="24">
        <x:v>268</x:v>
      </x:c>
      <x:c r="G37" s="24">
        <x:v>264</x:v>
      </x:c>
      <x:c r="H37" s="9" t="n">
        <x:f>G37</x:f>
        <x:v>264</x:v>
      </x:c>
      <x:c r="I37" s="1"/>
      <x:c r="J37" s="1"/>
      <x:c r="K37" s="1"/>
    </x:row>
    <x:row r="38">
      <x:c r="A38" s="1"/>
      <x:c r="B38" s="42" t="s">
        <x:v>186</x:v>
      </x:c>
      <x:c r="C38" s="46" t="n">
        <x:f>SUM(C31:C37)</x:f>
        <x:v>18543</x:v>
      </x:c>
      <x:c r="D38" s="46" t="n">
        <x:f>SUM(D31:D37)</x:f>
        <x:v>18543</x:v>
      </x:c>
      <x:c r="E38" s="46" t="n">
        <x:f>SUM(E31:E37)</x:f>
        <x:v>19276</x:v>
      </x:c>
      <x:c r="F38" s="46" t="n">
        <x:f>SUM(F31:F37)</x:f>
        <x:v>20628</x:v>
      </x:c>
      <x:c r="G38" s="46" t="n">
        <x:f>SUM(G31:G37)</x:f>
        <x:v>23819</x:v>
      </x:c>
      <x:c r="H38" s="49" t="n">
        <x:f>SUM(H31:H37)</x:f>
        <x:v>23851.5919</x:v>
      </x:c>
      <x:c r="I38" s="1"/>
      <x:c r="J38" s="1"/>
      <x:c r="K38" s="1"/>
    </x:row>
    <x:row r="39">
      <x:c r="A39" s="1"/>
      <x:c r="B39" s="1"/>
      <x:c r="C39" s="6"/>
      <x:c r="D39" s="6"/>
      <x:c r="E39" s="6"/>
      <x:c r="F39" s="6"/>
      <x:c r="G39" s="6"/>
      <x:c r="H39" s="9"/>
      <x:c r="I39" s="1"/>
      <x:c r="J39" s="1"/>
      <x:c r="K39" s="1"/>
    </x:row>
    <x:row r="40">
      <x:c r="A40" s="1"/>
      <x:c r="B40" s="1" t="s">
        <x:v>187</x:v>
      </x:c>
      <x:c r="C40" s="24">
        <x:v>499</x:v>
      </x:c>
      <x:c r="D40" s="6" t="n">
        <x:f>C40</x:f>
        <x:v>499</x:v>
      </x:c>
      <x:c r="E40" s="24">
        <x:v>500</x:v>
      </x:c>
      <x:c r="F40" s="24">
        <x:v>500</x:v>
      </x:c>
      <x:c r="G40" s="24">
        <x:v>499</x:v>
      </x:c>
      <x:c r="H40" s="9" t="n">
        <x:f>G40</x:f>
        <x:v>499</x:v>
      </x:c>
      <x:c r="I40" s="1"/>
      <x:c r="J40" s="1"/>
      <x:c r="K40" s="1"/>
    </x:row>
    <x:row r="41">
      <x:c r="A41" s="1"/>
      <x:c r="B41" s="1" t="s">
        <x:v>188</x:v>
      </x:c>
      <x:c r="C41" s="24">
        <x:v>7937</x:v>
      </x:c>
      <x:c r="D41" s="6" t="n">
        <x:f>C41</x:f>
        <x:v>7937</x:v>
      </x:c>
      <x:c r="E41" s="24">
        <x:v>8418</x:v>
      </x:c>
      <x:c r="F41" s="24">
        <x:v>8517</x:v>
      </x:c>
      <x:c r="G41" s="24">
        <x:v>11908</x:v>
      </x:c>
      <x:c r="H41" s="9" t="n">
        <x:f>G41</x:f>
        <x:v>11908</x:v>
      </x:c>
      <x:c r="I41" s="1"/>
      <x:c r="J41" s="1"/>
      <x:c r="K41" s="1"/>
    </x:row>
    <x:row r="42">
      <x:c r="A42" s="1"/>
      <x:c r="B42" s="1" t="s">
        <x:v>189</x:v>
      </x:c>
      <x:c r="C42" s="24">
        <x:v>5185</x:v>
      </x:c>
      <x:c r="D42" s="6" t="n">
        <x:f>C42</x:f>
        <x:v>5185</x:v>
      </x:c>
      <x:c r="E42" s="24">
        <x:v>5534</x:v>
      </x:c>
      <x:c r="F42" s="24">
        <x:v>5695</x:v>
      </x:c>
      <x:c r="G42" s="24">
        <x:v>6006</x:v>
      </x:c>
      <x:c r="H42" s="9" t="n">
        <x:f>G42</x:f>
        <x:v>6006</x:v>
      </x:c>
      <x:c r="I42" s="1"/>
      <x:c r="J42" s="1"/>
      <x:c r="K42" s="1"/>
    </x:row>
    <x:row r="43">
      <x:c r="A43" s="1"/>
      <x:c r="B43" s="1" t="s">
        <x:v>190</x:v>
      </x:c>
      <x:c r="C43" s="24">
        <x:v>93</x:v>
      </x:c>
      <x:c r="D43" s="6" t="n">
        <x:f>C43</x:f>
        <x:v>93</x:v>
      </x:c>
      <x:c r="E43" s="24">
        <x:v>96</x:v>
      </x:c>
      <x:c r="F43" s="24">
        <x:v>99</x:v>
      </x:c>
      <x:c r="G43" s="24">
        <x:v>98</x:v>
      </x:c>
      <x:c r="H43" s="9" t="n">
        <x:f>G43</x:f>
        <x:v>98</x:v>
      </x:c>
      <x:c r="I43" s="1"/>
      <x:c r="J43" s="1"/>
      <x:c r="K43" s="1"/>
    </x:row>
    <x:row r="44">
      <x:c r="A44" s="1"/>
      <x:c r="B44" s="42" t="s">
        <x:v>191</x:v>
      </x:c>
      <x:c r="C44" s="46" t="n">
        <x:f>SUM(C40:C43)</x:f>
        <x:v>13714</x:v>
      </x:c>
      <x:c r="D44" s="46" t="n">
        <x:f>SUM(D40:D43)</x:f>
        <x:v>13714</x:v>
      </x:c>
      <x:c r="E44" s="46" t="n">
        <x:f>SUM(E40:E43)</x:f>
        <x:v>14548</x:v>
      </x:c>
      <x:c r="F44" s="46" t="n">
        <x:f>SUM(F40:F43)</x:f>
        <x:v>14811</x:v>
      </x:c>
      <x:c r="G44" s="46" t="n">
        <x:f>SUM(G40:G43)</x:f>
        <x:v>18511</x:v>
      </x:c>
      <x:c r="H44" s="49" t="n">
        <x:f>SUM(H40:H43)</x:f>
        <x:v>18511</x:v>
      </x:c>
      <x:c r="I44" s="1"/>
      <x:c r="J44" s="1"/>
      <x:c r="K44" s="1"/>
    </x:row>
    <x:row r="45">
      <x:c r="A45" s="1"/>
      <x:c r="B45" s="1" t="s">
        <x:v>192</x:v>
      </x:c>
      <x:c r="C45" s="24">
        <x:v>2386</x:v>
      </x:c>
      <x:c r="D45" s="6" t="n">
        <x:f>C45</x:f>
        <x:v>2386</x:v>
      </x:c>
      <x:c r="E45" s="24">
        <x:v>2387</x:v>
      </x:c>
      <x:c r="F45" s="24">
        <x:v>3376</x:v>
      </x:c>
      <x:c r="G45" s="24">
        <x:v>2879</x:v>
      </x:c>
      <x:c r="H45" s="9" t="n">
        <x:f>H14-H40</x:f>
        <x:v>2858</x:v>
      </x:c>
      <x:c r="I45" s="1"/>
      <x:c r="J45" s="1"/>
      <x:c r="K45" s="1"/>
    </x:row>
    <x:row r="46">
      <x:c r="A46" s="1"/>
      <x:c r="B46" s="1" t="s">
        <x:v>193</x:v>
      </x:c>
      <x:c r="C46" s="24">
        <x:v>345</x:v>
      </x:c>
      <x:c r="D46" s="6" t="n">
        <x:f>C46</x:f>
        <x:v>345</x:v>
      </x:c>
      <x:c r="E46" s="24">
        <x:v>377</x:v>
      </x:c>
      <x:c r="F46" s="24">
        <x:v>405</x:v>
      </x:c>
      <x:c r="G46" s="24">
        <x:v>393</x:v>
      </x:c>
      <x:c r="H46" s="36" t="n">
        <x:f>G46</x:f>
        <x:v>393</x:v>
      </x:c>
      <x:c r="I46" s="1"/>
      <x:c r="J46" s="1"/>
      <x:c r="K46" s="1"/>
    </x:row>
    <x:row r="47">
      <x:c r="A47" s="1"/>
      <x:c r="B47" s="1" t="s">
        <x:v>194</x:v>
      </x:c>
      <x:c r="C47" s="24">
        <x:v>388</x:v>
      </x:c>
      <x:c r="D47" s="6" t="n">
        <x:f>C47</x:f>
        <x:v>388</x:v>
      </x:c>
      <x:c r="E47" s="24">
        <x:v>385</x:v>
      </x:c>
      <x:c r="F47" s="24">
        <x:v>414</x:v>
      </x:c>
      <x:c r="G47" s="24">
        <x:v>416</x:v>
      </x:c>
      <x:c r="H47" s="9" t="n">
        <x:f>G47</x:f>
        <x:v>416</x:v>
      </x:c>
      <x:c r="I47" s="1"/>
      <x:c r="J47" s="1"/>
      <x:c r="K47" s="1"/>
    </x:row>
    <x:row r="48">
      <x:c r="A48" s="1"/>
      <x:c r="B48" s="1" t="s">
        <x:v>195</x:v>
      </x:c>
      <x:c r="C48" s="24">
        <x:v>113</x:v>
      </x:c>
      <x:c r="D48" s="6" t="n">
        <x:f>C48</x:f>
        <x:v>113</x:v>
      </x:c>
      <x:c r="E48" s="24">
        <x:v>128</x:v>
      </x:c>
      <x:c r="F48" s="24">
        <x:v>131</x:v>
      </x:c>
      <x:c r="G48" s="24">
        <x:v>159</x:v>
      </x:c>
      <x:c r="H48" s="9" t="n">
        <x:f>G48</x:f>
        <x:v>159</x:v>
      </x:c>
      <x:c r="I48" s="1"/>
      <x:c r="J48" s="1"/>
      <x:c r="K48" s="1"/>
    </x:row>
    <x:row r="49">
      <x:c r="A49" s="1"/>
      <x:c r="B49" s="1" t="s">
        <x:v>196</x:v>
      </x:c>
      <x:c r="C49" s="24">
        <x:v>80</x:v>
      </x:c>
      <x:c r="D49" s="6" t="n">
        <x:f>C49</x:f>
        <x:v>80</x:v>
      </x:c>
      <x:c r="E49" s="24">
        <x:v>104</x:v>
      </x:c>
      <x:c r="F49" s="24">
        <x:v>142</x:v>
      </x:c>
      <x:c r="G49" s="24">
        <x:v>134</x:v>
      </x:c>
      <x:c r="H49" s="9" t="n">
        <x:f>G49</x:f>
        <x:v>134</x:v>
      </x:c>
      <x:c r="I49" s="1"/>
      <x:c r="J49" s="1"/>
      <x:c r="K49" s="1"/>
    </x:row>
    <x:row r="50">
      <x:c r="A50" s="1"/>
      <x:c r="B50" s="42" t="s">
        <x:v>197</x:v>
      </x:c>
      <x:c r="C50" s="46" t="n">
        <x:f>SUM(C44:C49)</x:f>
        <x:v>17026</x:v>
      </x:c>
      <x:c r="D50" s="46" t="n">
        <x:f>SUM(D44:D49)</x:f>
        <x:v>17026</x:v>
      </x:c>
      <x:c r="E50" s="46" t="n">
        <x:f>SUM(E44:E49)</x:f>
        <x:v>17929</x:v>
      </x:c>
      <x:c r="F50" s="46" t="n">
        <x:f>SUM(F44:F49)</x:f>
        <x:v>19279</x:v>
      </x:c>
      <x:c r="G50" s="46" t="n">
        <x:f>SUM(G44:G49)</x:f>
        <x:v>22492</x:v>
      </x:c>
      <x:c r="H50" s="49" t="n">
        <x:f>SUM(H44:H49)</x:f>
        <x:v>22471</x:v>
      </x:c>
      <x:c r="I50" s="1"/>
      <x:c r="J50" s="1"/>
      <x:c r="K50" s="1"/>
    </x:row>
    <x:row r="51">
      <x:c r="A51" s="1"/>
      <x:c r="B51" s="1"/>
      <x:c r="C51" s="6"/>
      <x:c r="D51" s="6"/>
      <x:c r="E51" s="6"/>
      <x:c r="F51" s="6"/>
      <x:c r="G51" s="6"/>
      <x:c r="H51" s="9"/>
      <x:c r="I51" s="1"/>
      <x:c r="J51" s="1"/>
      <x:c r="K51" s="1"/>
    </x:row>
    <x:row r="52">
      <x:c r="A52" s="1"/>
      <x:c r="B52" s="1" t="s">
        <x:v>198</x:v>
      </x:c>
      <x:c r="C52" s="24">
        <x:v>3047</x:v>
      </x:c>
      <x:c r="D52" s="6" t="n">
        <x:f>C52</x:f>
        <x:v>3047</x:v>
      </x:c>
      <x:c r="E52" s="24">
        <x:v>3108</x:v>
      </x:c>
      <x:c r="F52" s="24">
        <x:v>3149</x:v>
      </x:c>
      <x:c r="G52" s="24">
        <x:v>3192</x:v>
      </x:c>
      <x:c r="H52" s="9" t="n">
        <x:f>G52</x:f>
        <x:v>3192</x:v>
      </x:c>
      <x:c r="I52" s="1"/>
      <x:c r="J52" s="1"/>
      <x:c r="K52" s="1"/>
    </x:row>
    <x:row r="53">
      <x:c r="A53" s="1"/>
      <x:c r="B53" s="1" t="s">
        <x:v>199</x:v>
      </x:c>
      <x:c r="C53" s="24">
        <x:v>6382</x:v>
      </x:c>
      <x:c r="D53" s="6" t="n">
        <x:f>C53</x:f>
        <x:v>6382</x:v>
      </x:c>
      <x:c r="E53" s="24">
        <x:v>6519</x:v>
      </x:c>
      <x:c r="F53" s="24">
        <x:v>6733</x:v>
      </x:c>
      <x:c r="G53" s="24">
        <x:v>7000</x:v>
      </x:c>
      <x:c r="H53" s="41" t="n">
        <x:f>G53+'Income Statement'!H28-H17</x:f>
        <x:v>7373.5919</x:v>
      </x:c>
      <x:c r="I53" s="1"/>
      <x:c r="J53" s="1"/>
      <x:c r="K53" s="1"/>
    </x:row>
    <x:row r="54">
      <x:c r="A54" s="1"/>
      <x:c r="B54" s="1" t="s">
        <x:v>200</x:v>
      </x:c>
      <x:c r="C54" s="24">
        <x:v>-17</x:v>
      </x:c>
      <x:c r="D54" s="6" t="n">
        <x:f>C54</x:f>
        <x:v>-17</x:v>
      </x:c>
      <x:c r="E54" s="24">
        <x:v>-22</x:v>
      </x:c>
      <x:c r="F54" s="24">
        <x:v>0</x:v>
      </x:c>
      <x:c r="G54" s="24">
        <x:v>-20</x:v>
      </x:c>
      <x:c r="H54" s="9" t="n">
        <x:f>G54</x:f>
        <x:v>-20</x:v>
      </x:c>
      <x:c r="I54" s="1"/>
      <x:c r="J54" s="1"/>
      <x:c r="K54" s="1"/>
    </x:row>
    <x:row r="55">
      <x:c r="A55" s="1"/>
      <x:c r="B55" s="1" t="s">
        <x:v>201</x:v>
      </x:c>
      <x:c r="C55" s="24">
        <x:v>-7899</x:v>
      </x:c>
      <x:c r="D55" s="6" t="n">
        <x:f>C55</x:f>
        <x:v>-7899</x:v>
      </x:c>
      <x:c r="E55" s="24">
        <x:v>-8261</x:v>
      </x:c>
      <x:c r="F55" s="24">
        <x:v>-8538</x:v>
      </x:c>
      <x:c r="G55" s="24">
        <x:v>-8849</x:v>
      </x:c>
      <x:c r="H55" s="9" t="n">
        <x:f>G55-H18</x:f>
        <x:v>-9169</x:v>
      </x:c>
      <x:c r="I55" s="1"/>
      <x:c r="J55" s="1"/>
      <x:c r="K55" s="1"/>
    </x:row>
    <x:row r="56">
      <x:c r="A56" s="1"/>
      <x:c r="B56" s="1" t="s">
        <x:v>202</x:v>
      </x:c>
      <x:c r="C56" s="24">
        <x:v>4</x:v>
      </x:c>
      <x:c r="D56" s="6" t="n">
        <x:f>C56</x:f>
        <x:v>4</x:v>
      </x:c>
      <x:c r="E56" s="24">
        <x:v>3</x:v>
      </x:c>
      <x:c r="F56" s="24">
        <x:v>5</x:v>
      </x:c>
      <x:c r="G56" s="24">
        <x:v>4</x:v>
      </x:c>
      <x:c r="H56" s="9" t="n">
        <x:f>G56</x:f>
        <x:v>4</x:v>
      </x:c>
      <x:c r="I56" s="1"/>
      <x:c r="J56" s="1"/>
      <x:c r="K56" s="1"/>
    </x:row>
    <x:row r="57">
      <x:c r="A57" s="1"/>
      <x:c r="B57" s="42" t="s">
        <x:v>203</x:v>
      </x:c>
      <x:c r="C57" s="46" t="n">
        <x:f>SUM(C52:C56)</x:f>
        <x:v>1517</x:v>
      </x:c>
      <x:c r="D57" s="46" t="n">
        <x:f>SUM(D52:D56)</x:f>
        <x:v>1517</x:v>
      </x:c>
      <x:c r="E57" s="46" t="n">
        <x:f>SUM(E52:E56)</x:f>
        <x:v>1347</x:v>
      </x:c>
      <x:c r="F57" s="46" t="n">
        <x:f>SUM(F52:F56)</x:f>
        <x:v>1349</x:v>
      </x:c>
      <x:c r="G57" s="46" t="n">
        <x:f>SUM(G52:G56)</x:f>
        <x:v>1327</x:v>
      </x:c>
      <x:c r="H57" s="49" t="n">
        <x:f>SUM(H52:H56)</x:f>
        <x:v>1380.5918999999994</x:v>
      </x:c>
      <x:c r="I57" s="1"/>
      <x:c r="J57" s="1"/>
      <x:c r="K57" s="1"/>
    </x:row>
    <x:row r="58">
      <x:c r="A58" s="1"/>
      <x:c r="B58" s="42" t="s">
        <x:v>204</x:v>
      </x:c>
      <x:c r="C58" s="46" t="n">
        <x:f>C38-C50-C57</x:f>
        <x:v>0</x:v>
      </x:c>
      <x:c r="D58" s="46" t="n">
        <x:f>D38-D50-D57</x:f>
        <x:v>0</x:v>
      </x:c>
      <x:c r="E58" s="46" t="n">
        <x:f>E38-E50-E57</x:f>
        <x:v>0</x:v>
      </x:c>
      <x:c r="F58" s="46" t="n">
        <x:f>F38-F50-F57</x:f>
        <x:v>0</x:v>
      </x:c>
      <x:c r="G58" s="46" t="n">
        <x:f>G38-G50-G57</x:f>
        <x:v>0</x:v>
      </x:c>
      <x:c r="H58" s="49" t="n">
        <x:f>H38-H50-H57</x:f>
        <x:v>0</x:v>
      </x:c>
      <x:c r="I58" s="1"/>
      <x:c r="J58" s="1"/>
      <x:c r="K58" s="1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2" max="2" width="34" customWidth="1"/>
    <x:col min="3" max="8" width="13" customWidth="1"/>
    <x:col min="10" max="10" width="15" customWidth="1"/>
    <x:col min="11" max="11" width="70" customWidth="1"/>
    <x:col min="12" max="12" width="15" customWidth="1"/>
  </x:cols>
  <x:sheetData>
    <x:row r="1">
      <x:c r="A1" s="1"/>
      <x:c r="B1" s="1" t="s">
        <x:v>0</x:v>
      </x:c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1"/>
      <x:c r="B2" s="15" t="s">
        <x:v>205</x:v>
      </x:c>
      <x:c r="C2" s="15"/>
      <x:c r="D2" s="15"/>
      <x:c r="E2" s="15"/>
      <x:c r="F2" s="15"/>
      <x:c r="G2" s="15"/>
      <x:c r="H2" s="15"/>
      <x:c r="I2" s="1"/>
      <x:c r="J2" s="1"/>
      <x:c r="K2" s="1"/>
      <x:c r="L2" s="1"/>
    </x:row>
    <x:row r="3">
      <x:c r="A3" s="1"/>
      <x:c r="B3" s="1" t="s">
        <x:v>2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>
      <x:c r="A4" s="1"/>
      <x:c r="B4" s="8" t="s">
        <x:v>3</x:v>
      </x:c>
      <x:c r="C4" s="58" t="s">
        <x:v>4</x:v>
      </x:c>
      <x:c r="D4" s="58" t="s">
        <x:v>5</x:v>
      </x:c>
      <x:c r="E4" s="58" t="s">
        <x:v>6</x:v>
      </x:c>
      <x:c r="F4" s="58" t="s">
        <x:v>7</x:v>
      </x:c>
      <x:c r="G4" s="58" t="s">
        <x:v>8</x:v>
      </x:c>
      <x:c r="H4" s="58" t="s">
        <x:v>9</x:v>
      </x:c>
      <x:c r="I4" s="1"/>
      <x:c r="J4" s="1"/>
      <x:c r="K4" s="1"/>
      <x:c r="L4" s="1"/>
    </x:row>
    <x:row r="5">
      <x:c r="A5" s="1"/>
      <x:c r="B5" s="8" t="s">
        <x:v>10</x:v>
      </x:c>
      <x:c r="C5" s="59">
        <x:v>45900</x:v>
      </x:c>
      <x:c r="D5" s="59">
        <x:v>45900</x:v>
      </x:c>
      <x:c r="E5" s="59">
        <x:v>45991</x:v>
      </x:c>
      <x:c r="F5" s="59">
        <x:v>46081</x:v>
      </x:c>
      <x:c r="G5" s="59">
        <x:v>46173</x:v>
      </x:c>
      <x:c r="H5" s="59">
        <x:v>46265</x:v>
      </x:c>
      <x:c r="I5" s="1"/>
      <x:c r="J5" s="1"/>
      <x:c r="K5" s="1"/>
      <x:c r="L5" s="1"/>
    </x:row>
    <x:row r="6">
      <x:c r="A6" s="1"/>
      <x:c r="B6" s="8" t="s">
        <x:v>11</x:v>
      </x:c>
      <x:c r="C6" s="58">
        <x:v>365</x:v>
      </x:c>
      <x:c r="D6" s="58">
        <x:v>92</x:v>
      </x:c>
      <x:c r="E6" s="58">
        <x:v>91</x:v>
      </x:c>
      <x:c r="F6" s="58">
        <x:v>90</x:v>
      </x:c>
      <x:c r="G6" s="58">
        <x:v>92</x:v>
      </x:c>
      <x:c r="H6" s="58">
        <x:v>92</x:v>
      </x:c>
      <x:c r="I6" s="1"/>
      <x:c r="J6" s="1"/>
      <x:c r="K6" s="1"/>
      <x:c r="L6" s="1"/>
    </x:row>
    <x:row r="7">
      <x:c r="A7" s="1"/>
      <x:c r="B7" s="1"/>
      <x:c r="C7" s="1"/>
      <x:c r="D7" s="1"/>
      <x:c r="E7" s="1"/>
      <x:c r="F7" s="1"/>
      <x:c r="G7" s="1"/>
      <x:c r="H7" s="10"/>
      <x:c r="I7" s="1"/>
      <x:c r="J7" s="67" t="s">
        <x:v>206</x:v>
      </x:c>
      <x:c r="K7" s="67" t="s">
        <x:v>207</x:v>
      </x:c>
      <x:c r="L7" s="67" t="s">
        <x:v>208</x:v>
      </x:c>
    </x:row>
    <x:row r="8">
      <x:c r="A8" s="1"/>
      <x:c r="B8" s="12" t="s">
        <x:v>209</x:v>
      </x:c>
      <x:c r="C8" s="45">
        <x:v>1640</x:v>
      </x:c>
      <x:c r="D8" s="3" t="n">
        <x:f>C8-J8</x:f>
        <x:v>588</x:v>
      </x:c>
      <x:c r="E8" s="45">
        <x:v>323</x:v>
      </x:c>
      <x:c r="F8" s="3" t="n">
        <x:f>K8-E8</x:f>
        <x:v>411</x:v>
      </x:c>
      <x:c r="G8" s="3" t="n">
        <x:f>L8-K8</x:f>
        <x:v>535</x:v>
      </x:c>
      <x:c r="H8" s="17" t="n">
        <x:f>SUM(H26:H28)</x:f>
        <x:v>647.5919000000004</x:v>
      </x:c>
      <x:c r="I8" s="1"/>
      <x:c r="J8" s="40">
        <x:v>1052</x:v>
      </x:c>
      <x:c r="K8" s="40">
        <x:v>734</x:v>
      </x:c>
      <x:c r="L8" s="40">
        <x:v>1269</x:v>
      </x:c>
    </x:row>
    <x:row r="9">
      <x:c r="A9" s="1"/>
      <x:c r="B9" s="42" t="s">
        <x:v>210</x:v>
      </x:c>
      <x:c r="C9" s="52">
        <x:v>-714</x:v>
      </x:c>
      <x:c r="D9" s="46" t="n">
        <x:f>C9-J9</x:f>
        <x:v>-136</x:v>
      </x:c>
      <x:c r="E9" s="52">
        <x:v>-180</x:v>
      </x:c>
      <x:c r="F9" s="46" t="n">
        <x:f>K9-E9</x:f>
        <x:v>-783</x:v>
      </x:c>
      <x:c r="G9" s="46" t="n">
        <x:f>L9-K9</x:f>
        <x:v>-183</x:v>
      </x:c>
      <x:c r="H9" s="49" t="n">
        <x:f>SUM(H17,H25)</x:f>
        <x:v>-160</x:v>
      </x:c>
      <x:c r="I9" s="1"/>
      <x:c r="J9" s="40">
        <x:v>-578</x:v>
      </x:c>
      <x:c r="K9" s="40">
        <x:v>-963</x:v>
      </x:c>
      <x:c r="L9" s="40">
        <x:v>-1146</x:v>
      </x:c>
    </x:row>
    <x:row r="10">
      <x:c r="A10" s="1"/>
      <x:c r="B10" s="42" t="s">
        <x:v>211</x:v>
      </x:c>
      <x:c r="C10" s="52">
        <x:v>-1204</x:v>
      </x:c>
      <x:c r="D10" s="46" t="n">
        <x:f>C10-J10</x:f>
        <x:v>-39</x:v>
      </x:c>
      <x:c r="E10" s="52">
        <x:v>-503</x:v>
      </x:c>
      <x:c r="F10" s="46" t="n">
        <x:f>K10-E10</x:f>
        <x:v>623</x:v>
      </x:c>
      <x:c r="G10" s="46" t="n">
        <x:f>L10-K10</x:f>
        <x:v>-821</x:v>
      </x:c>
      <x:c r="H10" s="49" t="n">
        <x:f>SUM(H18:H19)</x:f>
        <x:v>-350</x:v>
      </x:c>
      <x:c r="I10" s="1"/>
      <x:c r="J10" s="40">
        <x:v>-1165</x:v>
      </x:c>
      <x:c r="K10" s="40">
        <x:v>120</x:v>
      </x:c>
      <x:c r="L10" s="40">
        <x:v>-701</x:v>
      </x:c>
    </x:row>
    <x:row r="11">
      <x:c r="A11" s="1"/>
      <x:c r="B11" s="1" t="s">
        <x:v>212</x:v>
      </x:c>
      <x:c r="C11" s="24">
        <x:v>10</x:v>
      </x:c>
      <x:c r="D11" s="6" t="n">
        <x:f>C11-J11</x:f>
        <x:v>-3</x:v>
      </x:c>
      <x:c r="E11" s="24">
        <x:v>-1</x:v>
      </x:c>
      <x:c r="F11" s="6" t="n">
        <x:f>K11-E11</x:f>
        <x:v>7</x:v>
      </x:c>
      <x:c r="G11" s="6" t="n">
        <x:f>L11-K11</x:f>
        <x:v>-1</x:v>
      </x:c>
      <x:c r="H11" s="36">
        <x:v>0</x:v>
      </x:c>
      <x:c r="I11" s="1"/>
      <x:c r="J11" s="40">
        <x:v>13</x:v>
      </x:c>
      <x:c r="K11" s="40">
        <x:v>6</x:v>
      </x:c>
      <x:c r="L11" s="40">
        <x:v>5</x:v>
      </x:c>
    </x:row>
    <x:row r="12">
      <x:c r="A12" s="1"/>
      <x:c r="B12" s="12" t="s">
        <x:v>213</x:v>
      </x:c>
      <x:c r="C12" s="3" t="n">
        <x:f>SUM(C8:C11)</x:f>
        <x:v>-268</x:v>
      </x:c>
      <x:c r="D12" s="3" t="n">
        <x:f>SUM(D8:D11)</x:f>
        <x:v>410</x:v>
      </x:c>
      <x:c r="E12" s="3" t="n">
        <x:f>SUM(E8:E11)</x:f>
        <x:v>-361</x:v>
      </x:c>
      <x:c r="F12" s="3" t="n">
        <x:f>SUM(F8:F11)</x:f>
        <x:v>258</x:v>
      </x:c>
      <x:c r="G12" s="3" t="n">
        <x:f>SUM(G8:G11)</x:f>
        <x:v>-470</x:v>
      </x:c>
      <x:c r="H12" s="17" t="n">
        <x:f>SUM(H8:H11)</x:f>
        <x:v>137.59190000000035</x:v>
      </x:c>
      <x:c r="I12" s="1"/>
      <x:c r="J12" s="1"/>
      <x:c r="K12" s="1"/>
      <x:c r="L12" s="1"/>
    </x:row>
    <x:row r="13">
      <x:c r="A13" s="1"/>
      <x:c r="B13" s="1" t="s">
        <x:v>214</x:v>
      </x:c>
      <x:c r="C13" s="24">
        <x:v>2201</x:v>
      </x:c>
      <x:c r="D13" s="24">
        <x:v>1523</x:v>
      </x:c>
      <x:c r="E13" s="24" t="n">
        <x:f>'Balance Sheet'!D8</x:f>
        <x:v>1933</x:v>
      </x:c>
      <x:c r="F13" s="24" t="n">
        <x:f>'Balance Sheet'!E8</x:f>
        <x:v>1572</x:v>
      </x:c>
      <x:c r="G13" s="24" t="n">
        <x:f>'Balance Sheet'!F8</x:f>
        <x:v>1830</x:v>
      </x:c>
      <x:c r="H13" s="41" t="n">
        <x:f>'Balance Sheet'!G8</x:f>
        <x:v>1360</x:v>
      </x:c>
      <x:c r="I13" s="1"/>
      <x:c r="J13" s="1"/>
      <x:c r="K13" s="1"/>
      <x:c r="L13" s="1"/>
    </x:row>
    <x:row r="14">
      <x:c r="A14" s="1"/>
      <x:c r="B14" s="12" t="s">
        <x:v>215</x:v>
      </x:c>
      <x:c r="C14" s="3" t="n">
        <x:f>SUM(C12:C13)</x:f>
        <x:v>1933</x:v>
      </x:c>
      <x:c r="D14" s="3" t="n">
        <x:f>SUM(D12:D13)</x:f>
        <x:v>1933</x:v>
      </x:c>
      <x:c r="E14" s="3" t="n">
        <x:f>SUM(E12:E13)</x:f>
        <x:v>1572</x:v>
      </x:c>
      <x:c r="F14" s="3" t="n">
        <x:f>SUM(F12:F13)</x:f>
        <x:v>1830</x:v>
      </x:c>
      <x:c r="G14" s="3" t="n">
        <x:f>SUM(G12:G13)</x:f>
        <x:v>1360</x:v>
      </x:c>
      <x:c r="H14" s="17" t="n">
        <x:f>SUM(H12:H13)</x:f>
        <x:v>1497.5919000000004</x:v>
      </x:c>
      <x:c r="I14" s="1"/>
      <x:c r="J14" s="1"/>
      <x:c r="K14" s="1"/>
      <x:c r="L14" s="1"/>
    </x:row>
    <x:row r="15">
      <x:c r="A15" s="1"/>
      <x:c r="B15" s="12" t="s">
        <x:v>216</x:v>
      </x:c>
      <x:c r="C15" s="5" t="n">
        <x:f>C14-'Balance Sheet'!C8</x:f>
        <x:v>0</x:v>
      </x:c>
      <x:c r="D15" s="5" t="n">
        <x:f>D14-'Balance Sheet'!D8</x:f>
        <x:v>0</x:v>
      </x:c>
      <x:c r="E15" s="5" t="n">
        <x:f>E14-'Balance Sheet'!E8</x:f>
        <x:v>0</x:v>
      </x:c>
      <x:c r="F15" s="5" t="n">
        <x:f>F14-'Balance Sheet'!F8</x:f>
        <x:v>0</x:v>
      </x:c>
      <x:c r="G15" s="5" t="n">
        <x:f>G14-'Balance Sheet'!G8</x:f>
        <x:v>0</x:v>
      </x:c>
      <x:c r="H15" s="19" t="n">
        <x:f>H14-'Balance Sheet'!H8</x:f>
        <x:v>0</x:v>
      </x:c>
      <x:c r="I15" s="1"/>
      <x:c r="J15" s="1"/>
      <x:c r="K15" s="1"/>
      <x:c r="L15" s="1"/>
    </x:row>
    <x:row r="16">
      <x:c r="A16" s="1"/>
      <x:c r="B16" s="1"/>
      <x:c r="C16" s="6"/>
      <x:c r="D16" s="6"/>
      <x:c r="E16" s="6"/>
      <x:c r="F16" s="6"/>
      <x:c r="G16" s="6"/>
      <x:c r="H16" s="9"/>
      <x:c r="I16" s="1"/>
      <x:c r="J16" s="1"/>
      <x:c r="K16" s="1"/>
      <x:c r="L16" s="1"/>
    </x:row>
    <x:row r="17">
      <x:c r="A17" s="1"/>
      <x:c r="B17" s="1" t="s">
        <x:v>217</x:v>
      </x:c>
      <x:c r="C17" s="24">
        <x:v>-468</x:v>
      </x:c>
      <x:c r="D17" s="6"/>
      <x:c r="E17" s="6"/>
      <x:c r="F17" s="6"/>
      <x:c r="G17" s="24">
        <x:v>-382</x:v>
      </x:c>
      <x:c r="H17" s="36">
        <x:v>-170</x:v>
      </x:c>
      <x:c r="I17" s="1"/>
      <x:c r="J17" s="1"/>
      <x:c r="K17" s="1"/>
      <x:c r="L17" s="1"/>
    </x:row>
    <x:row r="18">
      <x:c r="A18" s="1"/>
      <x:c r="B18" s="1" t="s">
        <x:v>218</x:v>
      </x:c>
      <x:c r="C18" s="6"/>
      <x:c r="D18" s="6"/>
      <x:c r="E18" s="6"/>
      <x:c r="F18" s="6"/>
      <x:c r="G18" s="6"/>
      <x:c r="H18" s="41" t="n">
        <x:f>'Balance Sheet'!H21-'Balance Sheet'!H17</x:f>
        <x:v>-30</x:v>
      </x:c>
      <x:c r="I18" s="1"/>
      <x:c r="J18" s="1"/>
      <x:c r="K18" s="1"/>
      <x:c r="L18" s="1"/>
    </x:row>
    <x:row r="19">
      <x:c r="A19" s="1"/>
      <x:c r="B19" s="1" t="s">
        <x:v>219</x:v>
      </x:c>
      <x:c r="C19" s="6"/>
      <x:c r="D19" s="6"/>
      <x:c r="E19" s="6"/>
      <x:c r="F19" s="6"/>
      <x:c r="G19" s="6"/>
      <x:c r="H19" s="41" t="n">
        <x:f>-'Share Count'!H14</x:f>
        <x:v>-320</x:v>
      </x:c>
      <x:c r="I19" s="1"/>
      <x:c r="J19" s="1"/>
      <x:c r="K19" s="1"/>
      <x:c r="L19" s="1"/>
    </x:row>
    <x:row r="20">
      <x:c r="A20" s="1"/>
      <x:c r="B20" s="1" t="s">
        <x:v>220</x:v>
      </x:c>
      <x:c r="C20" s="6"/>
      <x:c r="D20" s="6"/>
      <x:c r="E20" s="6"/>
      <x:c r="F20" s="6"/>
      <x:c r="G20" s="6"/>
      <x:c r="H20" s="9"/>
      <x:c r="I20" s="1"/>
      <x:c r="J20" s="1"/>
      <x:c r="K20" s="1" t="s">
        <x:v>221</x:v>
      </x:c>
      <x:c r="L20" s="1"/>
    </x:row>
    <x:row r="21">
      <x:c r="A21" s="1"/>
      <x:c r="B21" s="1" t="s">
        <x:v>222</x:v>
      </x:c>
      <x:c r="C21" s="6"/>
      <x:c r="D21" s="6"/>
      <x:c r="E21" s="6"/>
      <x:c r="F21" s="6"/>
      <x:c r="G21" s="6"/>
      <x:c r="H21" s="9"/>
      <x:c r="I21" s="1"/>
      <x:c r="J21" s="1"/>
      <x:c r="K21" s="1"/>
      <x:c r="L21" s="1"/>
    </x:row>
    <x:row r="22">
      <x:c r="A22" s="1"/>
      <x:c r="B22" s="1" t="s">
        <x:v>223</x:v>
      </x:c>
      <x:c r="C22" s="6"/>
      <x:c r="D22" s="6"/>
      <x:c r="E22" s="6"/>
      <x:c r="F22" s="6"/>
      <x:c r="G22" s="6"/>
      <x:c r="H22" s="9"/>
      <x:c r="I22" s="1"/>
      <x:c r="J22" s="1"/>
      <x:c r="K22" s="1"/>
      <x:c r="L22" s="1"/>
    </x:row>
    <x:row r="23">
      <x:c r="A23" s="1"/>
      <x:c r="B23" s="1" t="s">
        <x:v>224</x:v>
      </x:c>
      <x:c r="C23" s="6"/>
      <x:c r="D23" s="6"/>
      <x:c r="E23" s="6"/>
      <x:c r="F23" s="6"/>
      <x:c r="G23" s="6"/>
      <x:c r="H23" s="9"/>
      <x:c r="I23" s="1"/>
      <x:c r="J23" s="1"/>
      <x:c r="K23" s="1"/>
      <x:c r="L23" s="1"/>
    </x:row>
    <x:row r="24">
      <x:c r="B24" s="42" t="s">
        <x:v>225</x:v>
      </x:c>
      <x:c r="C24" s="42"/>
      <x:c r="D24" s="42"/>
      <x:c r="E24" s="42"/>
      <x:c r="F24" s="42"/>
      <x:c r="G24" s="42"/>
      <x:c r="H24" s="57" t="n">
        <x:f>H10-('Balance Sheet'!H21-'Balance Sheet'!H17-'Balance Sheet'!H18)</x:f>
        <x:v>0</x:v>
      </x:c>
      <x:c r="I24" s="1"/>
      <x:c r="J24" s="1"/>
      <x:c r="K24" s="1"/>
      <x:c r="L24" s="1"/>
    </x:row>
    <x:row r="25">
      <x:c r="B25" s="1" t="s">
        <x:v>226</x:v>
      </x:c>
      <x:c r="C25" s="1"/>
      <x:c r="D25" s="1"/>
      <x:c r="E25" s="1"/>
      <x:c r="F25" s="1"/>
      <x:c r="G25" s="1"/>
      <x:c r="H25" s="36">
        <x:v>10</x:v>
      </x:c>
      <x:c r="I25" s="1"/>
      <x:c r="J25" s="1"/>
      <x:c r="K25" s="1"/>
      <x:c r="L25" s="1"/>
    </x:row>
    <x:row r="26">
      <x:c r="B26" s="1" t="s">
        <x:v>227</x:v>
      </x:c>
      <x:c r="C26" s="1"/>
      <x:c r="D26" s="1"/>
      <x:c r="E26" s="1"/>
      <x:c r="F26" s="1"/>
      <x:c r="G26" s="1"/>
      <x:c r="H26" s="41" t="n">
        <x:f>'Income Statement'!H26</x:f>
        <x:v>382.5919000000003</x:v>
      </x:c>
      <x:c r="I26" s="1"/>
      <x:c r="J26" s="1"/>
      <x:c r="K26" s="1"/>
      <x:c r="L26" s="1"/>
    </x:row>
    <x:row r="27">
      <x:c r="B27" s="1" t="s">
        <x:v>228</x:v>
      </x:c>
      <x:c r="C27" s="1"/>
      <x:c r="D27" s="1"/>
      <x:c r="E27" s="1"/>
      <x:c r="F27" s="1"/>
      <x:c r="G27" s="1"/>
      <x:c r="H27" s="36">
        <x:v>215</x:v>
      </x:c>
      <x:c r="I27" s="1"/>
      <x:c r="J27" s="1"/>
      <x:c r="K27" s="1"/>
      <x:c r="L27" s="1"/>
    </x:row>
    <x:row r="28">
      <x:c r="B28" s="1" t="s">
        <x:v>229</x:v>
      </x:c>
      <x:c r="C28" s="1"/>
      <x:c r="D28" s="1"/>
      <x:c r="E28" s="1"/>
      <x:c r="F28" s="1"/>
      <x:c r="G28" s="1"/>
      <x:c r="H28" s="36">
        <x:v>50</x:v>
      </x:c>
      <x:c r="I28" s="1"/>
      <x:c r="J28" s="1"/>
      <x:c r="K28" s="1"/>
      <x:c r="L28" s="1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2" max="2" width="34" customWidth="1"/>
    <x:col min="3" max="8" width="13" customWidth="1"/>
  </x:cols>
  <x:sheetData>
    <x:row r="1">
      <x:c r="A1" s="1"/>
      <x:c r="B1" s="1" t="s">
        <x:v>0</x:v>
      </x:c>
      <x:c r="C1" s="1"/>
      <x:c r="D1" s="1"/>
      <x:c r="E1" s="1"/>
      <x:c r="F1" s="1"/>
      <x:c r="G1" s="1"/>
      <x:c r="H1" s="1"/>
      <x:c r="I1" s="1"/>
      <x:c r="J1" s="1"/>
      <x:c r="K1" s="1"/>
    </x:row>
    <x:row r="2">
      <x:c r="A2" s="1"/>
      <x:c r="B2" s="15" t="s">
        <x:v>230</x:v>
      </x:c>
      <x:c r="C2" s="15"/>
      <x:c r="D2" s="15"/>
      <x:c r="E2" s="15"/>
      <x:c r="F2" s="15"/>
      <x:c r="G2" s="15"/>
      <x:c r="H2" s="15"/>
      <x:c r="I2" s="1"/>
      <x:c r="J2" s="1"/>
      <x:c r="K2" s="1"/>
    </x:row>
    <x:row r="3">
      <x:c r="A3" s="1"/>
      <x:c r="B3" s="1" t="s">
        <x:v>2</x:v>
      </x:c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A4" s="1"/>
      <x:c r="B4" s="8" t="s">
        <x:v>3</x:v>
      </x:c>
      <x:c r="C4" s="58" t="s">
        <x:v>4</x:v>
      </x:c>
      <x:c r="D4" s="58" t="s">
        <x:v>5</x:v>
      </x:c>
      <x:c r="E4" s="58" t="s">
        <x:v>6</x:v>
      </x:c>
      <x:c r="F4" s="58" t="s">
        <x:v>7</x:v>
      </x:c>
      <x:c r="G4" s="58" t="s">
        <x:v>8</x:v>
      </x:c>
      <x:c r="H4" s="58" t="s">
        <x:v>9</x:v>
      </x:c>
      <x:c r="I4" s="1"/>
      <x:c r="J4" s="1"/>
      <x:c r="K4" s="1"/>
    </x:row>
    <x:row r="5">
      <x:c r="A5" s="1"/>
      <x:c r="B5" s="8" t="s">
        <x:v>10</x:v>
      </x:c>
      <x:c r="C5" s="59">
        <x:v>45900</x:v>
      </x:c>
      <x:c r="D5" s="59">
        <x:v>45900</x:v>
      </x:c>
      <x:c r="E5" s="59">
        <x:v>45991</x:v>
      </x:c>
      <x:c r="F5" s="59">
        <x:v>46081</x:v>
      </x:c>
      <x:c r="G5" s="59">
        <x:v>46173</x:v>
      </x:c>
      <x:c r="H5" s="59">
        <x:v>46265</x:v>
      </x:c>
      <x:c r="I5" s="1"/>
      <x:c r="J5" s="1"/>
      <x:c r="K5" s="1"/>
    </x:row>
    <x:row r="6">
      <x:c r="A6" s="1"/>
      <x:c r="B6" s="8" t="s">
        <x:v>11</x:v>
      </x:c>
      <x:c r="C6" s="58">
        <x:v>365</x:v>
      </x:c>
      <x:c r="D6" s="58">
        <x:v>92</x:v>
      </x:c>
      <x:c r="E6" s="58">
        <x:v>91</x:v>
      </x:c>
      <x:c r="F6" s="58">
        <x:v>90</x:v>
      </x:c>
      <x:c r="G6" s="58">
        <x:v>92</x:v>
      </x:c>
      <x:c r="H6" s="58">
        <x:v>92</x:v>
      </x:c>
      <x:c r="I6" s="1"/>
      <x:c r="J6" s="1"/>
      <x:c r="K6" s="1"/>
    </x:row>
    <x:row r="7">
      <x:c r="A7" s="1"/>
      <x:c r="B7" s="1"/>
      <x:c r="C7" s="1"/>
      <x:c r="D7" s="1"/>
      <x:c r="E7" s="1"/>
      <x:c r="F7" s="1"/>
      <x:c r="G7" s="1"/>
      <x:c r="H7" s="10"/>
      <x:c r="I7" s="1"/>
      <x:c r="J7" s="1" t="s">
        <x:v>231</x:v>
      </x:c>
      <x:c r="K7" s="1"/>
    </x:row>
    <x:row r="8">
      <x:c r="A8" s="1"/>
      <x:c r="B8" s="2" t="s">
        <x:v>232</x:v>
      </x:c>
      <x:c r="C8" s="13">
        <x:v>0.75</x:v>
      </x:c>
      <x:c r="D8" s="20" t="n">
        <x:f>(C8*'Revenue summary'!C23-J8*J9)/'Revenue summary'!D23</x:f>
        <x:v>0.7082161900145421</x:v>
      </x:c>
      <x:c r="E8" s="13">
        <x:v>0.728</x:v>
      </x:c>
      <x:c r="F8" s="13">
        <x:v>0.726</x:v>
      </x:c>
      <x:c r="G8" s="13">
        <x:v>0.758</x:v>
      </x:c>
      <x:c r="H8" s="11" t="n">
        <x:f>G8</x:f>
        <x:v>0.758</x:v>
      </x:c>
      <x:c r="I8" s="1"/>
      <x:c r="J8" s="1">
        <x:v>21550</x:v>
      </x:c>
      <x:c r="K8" s="1"/>
    </x:row>
    <x:row r="9">
      <x:c r="A9" s="1"/>
      <x:c r="B9" s="1" t="s">
        <x:v>233</x:v>
      </x:c>
      <x:c r="C9" s="6"/>
      <x:c r="D9" s="6"/>
      <x:c r="E9" s="6" t="n">
        <x:f>(E8-D8)*10000</x:f>
        <x:v>197.83809985457924</x:v>
      </x:c>
      <x:c r="F9" s="6" t="n">
        <x:f>(F8-E8)*10000</x:f>
        <x:v>-20.000000000000018</x:v>
      </x:c>
      <x:c r="G9" s="6" t="n">
        <x:f>(G8-F8)*10000</x:f>
        <x:v>320.0000000000003</x:v>
      </x:c>
      <x:c r="H9" s="9" t="n">
        <x:f>(H8-G8)*10000</x:f>
        <x:v>0</x:v>
      </x:c>
      <x:c r="I9" s="1"/>
      <x:c r="J9" s="1">
        <x:v>0.766</x:v>
      </x:c>
      <x:c r="K9" s="1"/>
    </x:row>
    <x:row r="10">
      <x:c r="A10" s="1"/>
      <x:c r="B10" s="1"/>
      <x:c r="C10" s="6"/>
      <x:c r="D10" s="6"/>
      <x:c r="E10" s="6"/>
      <x:c r="F10" s="6"/>
      <x:c r="G10" s="6"/>
      <x:c r="H10" s="9"/>
      <x:c r="I10" s="1"/>
      <x:c r="J10" s="1"/>
      <x:c r="K10" s="1"/>
    </x:row>
    <x:row r="11">
      <x:c r="A11" s="1"/>
      <x:c r="B11" s="12" t="s">
        <x:v>234</x:v>
      </x:c>
      <x:c r="C11" s="5" t="n">
        <x:f>'Revenue summary'!C23*C8</x:f>
        <x:v>22351.5</x:v>
      </x:c>
      <x:c r="D11" s="5" t="n">
        <x:f>'Revenue summary'!D23*D8</x:f>
        <x:v>5844.200000000001</x:v>
      </x:c>
      <x:c r="E11" s="5" t="n">
        <x:f>'Revenue summary'!E23*E8</x:f>
        <x:v>6046.04</x:v>
      </x:c>
      <x:c r="F11" s="5" t="n">
        <x:f>'Revenue summary'!F23*F8</x:f>
        <x:v>6012.732</x:v>
      </x:c>
      <x:c r="G11" s="5" t="n">
        <x:f>'Revenue summary'!G23*G8</x:f>
        <x:v>6633.258</x:v>
      </x:c>
      <x:c r="H11" s="19" t="n">
        <x:f>'Revenue summary'!H23*H8</x:f>
        <x:v>7420.82</x:v>
      </x:c>
      <x:c r="I11" s="1"/>
      <x:c r="J11" s="1"/>
      <x:c r="K11" s="1"/>
    </x:row>
    <x:row r="12">
      <x:c r="A12" s="1"/>
      <x:c r="B12" s="2" t="s">
        <x:v>42</x:v>
      </x:c>
      <x:c r="C12" s="4"/>
      <x:c r="D12" s="4"/>
      <x:c r="E12" s="4"/>
      <x:c r="F12" s="4"/>
      <x:c r="G12" s="4"/>
      <x:c r="H12" s="11" t="n">
        <x:f>H11/D11-1</x:f>
        <x:v>0.269775161698778</x:v>
      </x:c>
      <x:c r="I12" s="1"/>
      <x:c r="J12" s="1"/>
      <x:c r="K12" s="1"/>
    </x:row>
    <x:row r="13">
      <x:c r="A13" s="1"/>
      <x:c r="B13" s="12" t="s">
        <x:v>235</x:v>
      </x:c>
      <x:c r="C13" s="5" t="n">
        <x:f>'Revenue summary'!C23-C11</x:f>
        <x:v>7450.5</x:v>
      </x:c>
      <x:c r="D13" s="5" t="n">
        <x:f>'Revenue summary'!D23-D11</x:f>
        <x:v>2407.7999999999993</x:v>
      </x:c>
      <x:c r="E13" s="5" t="n">
        <x:f>'Revenue summary'!E23-E11</x:f>
        <x:v>2258.96</x:v>
      </x:c>
      <x:c r="F13" s="5" t="n">
        <x:f>'Revenue summary'!F23-F11</x:f>
        <x:v>2269.268</x:v>
      </x:c>
      <x:c r="G13" s="5" t="n">
        <x:f>'Revenue summary'!G23-G11</x:f>
        <x:v>2117.742</x:v>
      </x:c>
      <x:c r="H13" s="19" t="n">
        <x:f>'Revenue summary'!H23-H11</x:f>
        <x:v>2369.1800000000003</x:v>
      </x:c>
      <x:c r="I13" s="1"/>
      <x:c r="J13" s="1"/>
      <x:c r="K13" s="1"/>
    </x:row>
    <x:row r="14">
      <x:c r="A14" s="1"/>
      <x:c r="B14" s="2" t="s">
        <x:v>42</x:v>
      </x:c>
      <x:c r="C14" s="4"/>
      <x:c r="D14" s="4"/>
      <x:c r="E14" s="4"/>
      <x:c r="F14" s="4"/>
      <x:c r="G14" s="4"/>
      <x:c r="H14" s="11" t="n">
        <x:f>H13/D13-1</x:f>
        <x:v>-0.016039538167621492</x:v>
      </x:c>
      <x:c r="I14" s="1"/>
      <x:c r="J14" s="1"/>
      <x:c r="K14" s="1"/>
    </x:row>
    <x:row r="15">
      <x:c r="A15" s="1"/>
      <x:c r="B15" s="1"/>
      <x:c r="C15" s="6"/>
      <x:c r="D15" s="6"/>
      <x:c r="E15" s="6"/>
      <x:c r="F15" s="6"/>
      <x:c r="G15" s="6"/>
      <x:c r="H15" s="9"/>
      <x:c r="I15" s="1"/>
      <x:c r="J15" s="1"/>
      <x:c r="K15" s="1"/>
    </x:row>
    <x:row r="16">
      <x:c r="A16" s="1"/>
      <x:c r="B16" s="12" t="s">
        <x:v>236</x:v>
      </x:c>
      <x:c r="C16" s="3" t="n">
        <x:f>SUM(C11,C13)</x:f>
        <x:v>29802</x:v>
      </x:c>
      <x:c r="D16" s="3" t="n">
        <x:f>SUM(D11,D13)</x:f>
        <x:v>8252</x:v>
      </x:c>
      <x:c r="E16" s="3" t="n">
        <x:f>SUM(E11,E13)</x:f>
        <x:v>8305</x:v>
      </x:c>
      <x:c r="F16" s="3" t="n">
        <x:f>SUM(F11,F13)</x:f>
        <x:v>8282</x:v>
      </x:c>
      <x:c r="G16" s="3" t="n">
        <x:f>SUM(G11,G13)</x:f>
        <x:v>8751</x:v>
      </x:c>
      <x:c r="H16" s="17" t="n">
        <x:f>SUM(H11,H13)</x:f>
        <x:v>9790</x:v>
      </x:c>
      <x:c r="I16" s="1"/>
      <x:c r="J16" s="1"/>
      <x:c r="K16" s="1"/>
    </x:row>
    <x:row r="17">
      <x:c r="A17" s="1"/>
      <x:c r="B17" s="12" t="s">
        <x:v>237</x:v>
      </x:c>
      <x:c r="C17" s="5" t="n">
        <x:f>C16-'Revenue summary'!C23</x:f>
        <x:v>0</x:v>
      </x:c>
      <x:c r="D17" s="5" t="n">
        <x:f>D16-'Revenue summary'!D23</x:f>
        <x:v>0</x:v>
      </x:c>
      <x:c r="E17" s="5" t="n">
        <x:f>E16-'Revenue summary'!E23</x:f>
        <x:v>0</x:v>
      </x:c>
      <x:c r="F17" s="5" t="n">
        <x:f>F16-'Revenue summary'!F23</x:f>
        <x:v>0</x:v>
      </x:c>
      <x:c r="G17" s="5" t="n">
        <x:f>G16-'Revenue summary'!G23</x:f>
        <x:v>0</x:v>
      </x:c>
      <x:c r="H17" s="19" t="n">
        <x:f>H16-'Revenue summary'!H23</x:f>
        <x:v>0</x:v>
      </x:c>
      <x:c r="I17" s="1"/>
      <x:c r="J17" s="1"/>
      <x:c r="K17" s="1"/>
    </x:row>
    <x:row r="18">
      <x:c r="A18" s="1"/>
      <x:c r="B18" s="1"/>
      <x:c r="C18" s="6"/>
      <x:c r="D18" s="6"/>
      <x:c r="E18" s="6"/>
      <x:c r="F18" s="6"/>
      <x:c r="G18" s="6"/>
      <x:c r="H18" s="9"/>
      <x:c r="I18" s="1"/>
      <x:c r="J18" s="1"/>
      <x:c r="K18" s="1"/>
    </x:row>
    <x:row r="19">
      <x:c r="A19" s="1"/>
      <x:c r="B19" s="1" t="s">
        <x:v>238</x:v>
      </x:c>
      <x:c r="C19" s="6"/>
      <x:c r="D19" s="6"/>
      <x:c r="E19" s="6"/>
      <x:c r="F19" s="6"/>
      <x:c r="G19" s="6"/>
      <x:c r="H19" s="9"/>
      <x:c r="I19" s="1"/>
      <x:c r="J19" s="1"/>
      <x:c r="K19" s="1"/>
    </x:row>
    <x:row r="20">
      <x:c r="A20" s="1"/>
      <x:c r="B20" s="1" t="s">
        <x:v>239</x:v>
      </x:c>
      <x:c r="C20" s="1"/>
      <x:c r="D20" s="1"/>
      <x:c r="E20" s="1"/>
      <x:c r="F20" s="1"/>
      <x:c r="G20" s="1"/>
      <x:c r="H20" s="9" t="n">
        <x:f>H11-G11</x:f>
        <x:v>787.5619999999999</x:v>
      </x:c>
      <x:c r="I20" s="1"/>
      <x:c r="J20" s="1"/>
      <x:c r="K20" s="1"/>
    </x:row>
    <x:row r="21">
      <x:c r="A21" s="1"/>
      <x:c r="B21" s="1" t="s">
        <x:v>240</x:v>
      </x:c>
      <x:c r="C21" s="1"/>
      <x:c r="D21" s="1"/>
      <x:c r="E21" s="1"/>
      <x:c r="F21" s="1"/>
      <x:c r="G21" s="1"/>
      <x:c r="H21" s="9" t="n">
        <x:f>H13-G13</x:f>
        <x:v>251.4380000000001</x:v>
      </x:c>
      <x:c r="I21" s="1"/>
      <x:c r="J21" s="1"/>
      <x:c r="K21" s="1"/>
    </x:row>
    <x:row r="22">
      <x:c r="B22" s="1"/>
      <x:c r="C22" s="1"/>
      <x:c r="D22" s="1"/>
      <x:c r="E22" s="1"/>
      <x:c r="F22" s="1"/>
      <x:c r="G22" s="1"/>
      <x:c r="H22" s="10"/>
    </x:row>
    <x:row r="23">
      <x:c r="B23" s="1"/>
      <x:c r="C23" s="1"/>
      <x:c r="D23" s="1"/>
      <x:c r="E23" s="1"/>
      <x:c r="F23" s="1"/>
      <x:c r="G23" s="1"/>
      <x:c r="H23" s="10"/>
    </x:row>
    <x:row r="24">
      <x:c r="B24" s="2" t="s">
        <x:v>241</x:v>
      </x:c>
      <x:c r="C24" s="2"/>
      <x:c r="D24" s="2"/>
      <x:c r="E24" s="2"/>
      <x:c r="F24" s="2"/>
      <x:c r="G24" s="2"/>
      <x:c r="H24" s="11" t="n">
        <x:f>(1+H12)/((1+H25)*(1+H26))-1</x:f>
        <x:v>0.269775161698778</x:v>
      </x:c>
    </x:row>
    <x:row r="25">
      <x:c r="B25" s="2" t="s">
        <x:v>242</x:v>
      </x:c>
      <x:c r="C25" s="2"/>
      <x:c r="D25" s="2"/>
      <x:c r="E25" s="2"/>
      <x:c r="F25" s="2"/>
      <x:c r="G25" s="2"/>
      <x:c r="H25" s="14" t="n">
        <x:f>'Revenue summary'!H29</x:f>
        <x:v>0</x:v>
      </x:c>
    </x:row>
    <x:row r="26">
      <x:c r="B26" s="2" t="s">
        <x:v>243</x:v>
      </x:c>
      <x:c r="C26" s="2"/>
      <x:c r="D26" s="2"/>
      <x:c r="E26" s="2"/>
      <x:c r="F26" s="2"/>
      <x:c r="G26" s="2"/>
      <x:c r="H26" s="14" t="n">
        <x:f>'Revenue summary'!H30</x:f>
        <x:v>0</x:v>
      </x:c>
    </x:row>
    <x:row r="27">
      <x:c r="B27" s="2" t="s">
        <x:v>244</x:v>
      </x:c>
      <x:c r="C27" s="2"/>
      <x:c r="D27" s="2"/>
      <x:c r="E27" s="2"/>
      <x:c r="F27" s="2"/>
      <x:c r="G27" s="2"/>
      <x:c r="H27" s="11" t="n">
        <x:f>H12</x:f>
        <x:v>0.269775161698778</x:v>
      </x:c>
    </x:row>
    <x:row r="28">
      <x:c r="B28" s="1"/>
      <x:c r="C28" s="1"/>
      <x:c r="D28" s="1"/>
      <x:c r="E28" s="1"/>
      <x:c r="F28" s="1"/>
      <x:c r="G28" s="1"/>
      <x:c r="H28" s="10"/>
    </x:row>
    <x:row r="29">
      <x:c r="B29" s="2" t="s">
        <x:v>245</x:v>
      </x:c>
      <x:c r="C29" s="2"/>
      <x:c r="D29" s="2"/>
      <x:c r="E29" s="2"/>
      <x:c r="F29" s="2"/>
      <x:c r="G29" s="2"/>
      <x:c r="H29" s="11" t="n">
        <x:f>(1+H14)/((1+H30)*(1+H31))-1</x:f>
        <x:v>-0.016039538167621492</x:v>
      </x:c>
    </x:row>
    <x:row r="30">
      <x:c r="B30" s="2" t="s">
        <x:v>246</x:v>
      </x:c>
      <x:c r="C30" s="2"/>
      <x:c r="D30" s="2"/>
      <x:c r="E30" s="2"/>
      <x:c r="F30" s="2"/>
      <x:c r="G30" s="2"/>
      <x:c r="H30" s="14" t="n">
        <x:f>'Revenue summary'!H29</x:f>
        <x:v>0</x:v>
      </x:c>
    </x:row>
    <x:row r="31">
      <x:c r="B31" s="2" t="s">
        <x:v>247</x:v>
      </x:c>
      <x:c r="C31" s="2"/>
      <x:c r="D31" s="2"/>
      <x:c r="E31" s="2"/>
      <x:c r="F31" s="2"/>
      <x:c r="G31" s="2"/>
      <x:c r="H31" s="14" t="n">
        <x:f>'Revenue summary'!H30</x:f>
        <x:v>0</x:v>
      </x:c>
    </x:row>
    <x:row r="32">
      <x:c r="B32" s="2" t="s">
        <x:v>248</x:v>
      </x:c>
      <x:c r="C32" s="2"/>
      <x:c r="D32" s="2"/>
      <x:c r="E32" s="2"/>
      <x:c r="F32" s="2"/>
      <x:c r="G32" s="2"/>
      <x:c r="H32" s="11" t="n">
        <x:f>H14</x:f>
        <x:v>-0.016039538167621492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2" max="2" width="34" customWidth="1"/>
    <x:col min="3" max="8" width="13" customWidth="1"/>
  </x:cols>
  <x:sheetData>
    <x:row r="1">
      <x:c r="A1" s="1"/>
      <x:c r="B1" s="1" t="s">
        <x:v>0</x:v>
      </x:c>
      <x:c r="C1" s="1"/>
      <x:c r="D1" s="1"/>
      <x:c r="E1" s="1"/>
      <x:c r="F1" s="1"/>
      <x:c r="G1" s="1"/>
      <x:c r="H1" s="1"/>
      <x:c r="I1" s="1"/>
      <x:c r="J1" s="1"/>
      <x:c r="K1" s="1"/>
    </x:row>
    <x:row r="2">
      <x:c r="A2" s="1"/>
      <x:c r="B2" s="15" t="s">
        <x:v>249</x:v>
      </x:c>
      <x:c r="C2" s="15"/>
      <x:c r="D2" s="15"/>
      <x:c r="E2" s="15"/>
      <x:c r="F2" s="15"/>
      <x:c r="G2" s="15"/>
      <x:c r="H2" s="15"/>
      <x:c r="I2" s="1"/>
      <x:c r="J2" s="1"/>
      <x:c r="K2" s="1"/>
    </x:row>
    <x:row r="3">
      <x:c r="A3" s="1"/>
      <x:c r="B3" s="1" t="s">
        <x:v>2</x:v>
      </x:c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A4" s="1"/>
      <x:c r="B4" s="8" t="s">
        <x:v>3</x:v>
      </x:c>
      <x:c r="C4" s="58" t="s">
        <x:v>4</x:v>
      </x:c>
      <x:c r="D4" s="58" t="s">
        <x:v>5</x:v>
      </x:c>
      <x:c r="E4" s="58" t="s">
        <x:v>6</x:v>
      </x:c>
      <x:c r="F4" s="58" t="s">
        <x:v>7</x:v>
      </x:c>
      <x:c r="G4" s="58" t="s">
        <x:v>8</x:v>
      </x:c>
      <x:c r="H4" s="58" t="s">
        <x:v>9</x:v>
      </x:c>
      <x:c r="I4" s="1"/>
      <x:c r="J4" s="1"/>
      <x:c r="K4" s="1"/>
    </x:row>
    <x:row r="5">
      <x:c r="A5" s="1"/>
      <x:c r="B5" s="8" t="s">
        <x:v>10</x:v>
      </x:c>
      <x:c r="C5" s="59">
        <x:v>45900</x:v>
      </x:c>
      <x:c r="D5" s="59">
        <x:v>45900</x:v>
      </x:c>
      <x:c r="E5" s="59">
        <x:v>45991</x:v>
      </x:c>
      <x:c r="F5" s="59">
        <x:v>46081</x:v>
      </x:c>
      <x:c r="G5" s="59">
        <x:v>46173</x:v>
      </x:c>
      <x:c r="H5" s="59">
        <x:v>46265</x:v>
      </x:c>
      <x:c r="I5" s="1"/>
      <x:c r="J5" s="1"/>
      <x:c r="K5" s="1"/>
    </x:row>
    <x:row r="6">
      <x:c r="A6" s="1"/>
      <x:c r="B6" s="8" t="s">
        <x:v>11</x:v>
      </x:c>
      <x:c r="C6" s="58">
        <x:v>365</x:v>
      </x:c>
      <x:c r="D6" s="58">
        <x:v>92</x:v>
      </x:c>
      <x:c r="E6" s="58">
        <x:v>91</x:v>
      </x:c>
      <x:c r="F6" s="58">
        <x:v>90</x:v>
      </x:c>
      <x:c r="G6" s="58">
        <x:v>92</x:v>
      </x:c>
      <x:c r="H6" s="58">
        <x:v>92</x:v>
      </x:c>
      <x:c r="I6" s="1"/>
      <x:c r="J6" s="1"/>
      <x:c r="K6" s="1"/>
    </x:row>
    <x:row r="7">
      <x:c r="A7" s="1"/>
      <x:c r="B7" s="1"/>
      <x:c r="C7" s="1"/>
      <x:c r="D7" s="1"/>
      <x:c r="E7" s="1"/>
      <x:c r="F7" s="1"/>
      <x:c r="G7" s="1"/>
      <x:c r="H7" s="10"/>
      <x:c r="I7" s="1"/>
      <x:c r="J7" s="1"/>
      <x:c r="K7" s="1"/>
    </x:row>
    <x:row r="8">
      <x:c r="A8" s="1"/>
      <x:c r="B8" s="12" t="s">
        <x:v>250</x:v>
      </x:c>
      <x:c r="C8" s="45">
        <x:v>109.5</x:v>
      </x:c>
      <x:c r="D8" s="45">
        <x:v>107.5</x:v>
      </x:c>
      <x:c r="E8" s="45">
        <x:v>107</x:v>
      </x:c>
      <x:c r="F8" s="45">
        <x:v>106</x:v>
      </x:c>
      <x:c r="G8" s="45">
        <x:v>105.3</x:v>
      </x:c>
      <x:c r="H8" s="53">
        <x:v>105</x:v>
      </x:c>
      <x:c r="I8" s="1"/>
      <x:c r="J8" s="1"/>
      <x:c r="K8" s="1"/>
    </x:row>
    <x:row r="9">
      <x:c r="A9" s="1"/>
      <x:c r="B9" s="2" t="s">
        <x:v>74</x:v>
      </x:c>
      <x:c r="C9" s="4"/>
      <x:c r="D9" s="4"/>
      <x:c r="E9" s="4"/>
      <x:c r="F9" s="4"/>
      <x:c r="G9" s="4"/>
      <x:c r="H9" s="11" t="n">
        <x:f>H8/D8-1</x:f>
        <x:v>-0.023255813953488413</x:v>
      </x:c>
      <x:c r="I9" s="1"/>
      <x:c r="J9" s="1"/>
      <x:c r="K9" s="1"/>
    </x:row>
    <x:row r="10">
      <x:c r="A10" s="1"/>
      <x:c r="B10" s="12" t="s">
        <x:v>251</x:v>
      </x:c>
      <x:c r="C10" s="45">
        <x:v>110.9</x:v>
      </x:c>
      <x:c r="D10" s="45">
        <x:v>109.2</x:v>
      </x:c>
      <x:c r="E10" s="45">
        <x:v>108.3</x:v>
      </x:c>
      <x:c r="F10" s="45">
        <x:v>106.9</x:v>
      </x:c>
      <x:c r="G10" s="45">
        <x:v>106.5</x:v>
      </x:c>
      <x:c r="H10" s="53">
        <x:v>106.2</x:v>
      </x:c>
      <x:c r="I10" s="1"/>
      <x:c r="J10" s="1"/>
      <x:c r="K10" s="1"/>
    </x:row>
    <x:row r="11">
      <x:c r="A11" s="1"/>
      <x:c r="B11" s="2" t="s">
        <x:v>74</x:v>
      </x:c>
      <x:c r="C11" s="4"/>
      <x:c r="D11" s="4"/>
      <x:c r="E11" s="4"/>
      <x:c r="F11" s="4"/>
      <x:c r="G11" s="4"/>
      <x:c r="H11" s="11" t="n">
        <x:f>H10/D10-1</x:f>
        <x:v>-0.027472527472527486</x:v>
      </x:c>
      <x:c r="I11" s="1"/>
      <x:c r="J11" s="1"/>
      <x:c r="K11" s="1"/>
    </x:row>
    <x:row r="12">
      <x:c r="A12" s="1"/>
      <x:c r="B12" s="1" t="s">
        <x:v>252</x:v>
      </x:c>
      <x:c r="C12" s="6"/>
      <x:c r="D12" s="6"/>
      <x:c r="E12" s="6" t="n">
        <x:f>E10-D10</x:f>
        <x:v>-0.9000000000000057</x:v>
      </x:c>
      <x:c r="F12" s="6" t="n">
        <x:f>F10-E10</x:f>
        <x:v>-1.3999999999999915</x:v>
      </x:c>
      <x:c r="G12" s="6" t="n">
        <x:f>G10-F10</x:f>
        <x:v>-0.4000000000000057</x:v>
      </x:c>
      <x:c r="H12" s="9" t="n">
        <x:f>H10-G10</x:f>
        <x:v>-0.29999999999999716</x:v>
      </x:c>
      <x:c r="I12" s="1"/>
      <x:c r="J12" s="1"/>
      <x:c r="K12" s="1"/>
    </x:row>
    <x:row r="13">
      <x:c r="A13" s="1"/>
      <x:c r="B13" s="1" t="s">
        <x:v>253</x:v>
      </x:c>
      <x:c r="C13" s="6" t="n">
        <x:f>C10-C8</x:f>
        <x:v>1.4000000000000057</x:v>
      </x:c>
      <x:c r="D13" s="6" t="n">
        <x:f>D10-D8</x:f>
        <x:v>1.7000000000000028</x:v>
      </x:c>
      <x:c r="E13" s="6" t="n">
        <x:f>E10-E8</x:f>
        <x:v>1.2999999999999972</x:v>
      </x:c>
      <x:c r="F13" s="6" t="n">
        <x:f>F10-F8</x:f>
        <x:v>0.9000000000000057</x:v>
      </x:c>
      <x:c r="G13" s="6" t="n">
        <x:f>G10-G8</x:f>
        <x:v>1.2000000000000028</x:v>
      </x:c>
      <x:c r="H13" s="9" t="n">
        <x:f>H10-H8</x:f>
        <x:v>1.2000000000000028</x:v>
      </x:c>
      <x:c r="I13" s="1"/>
      <x:c r="J13" s="1"/>
      <x:c r="K13" s="1"/>
    </x:row>
    <x:row r="14">
      <x:c r="A14" s="1"/>
      <x:c r="B14" s="1" t="s">
        <x:v>254</x:v>
      </x:c>
      <x:c r="C14" s="24">
        <x:v>1000</x:v>
      </x:c>
      <x:c r="D14" s="24">
        <x:v>25</x:v>
      </x:c>
      <x:c r="E14" s="24">
        <x:v>300</x:v>
      </x:c>
      <x:c r="F14" s="24">
        <x:v>300</x:v>
      </x:c>
      <x:c r="G14" s="24">
        <x:v>291</x:v>
      </x:c>
      <x:c r="H14" s="36">
        <x:v>320</x:v>
      </x:c>
      <x:c r="I14" s="1"/>
      <x:c r="J14" s="1"/>
      <x:c r="K14" s="1"/>
    </x:row>
    <x:row r="15">
      <x:c r="A15" s="1"/>
      <x:c r="B15" s="1" t="s">
        <x:v>255</x:v>
      </x:c>
      <x:c r="C15" s="6"/>
      <x:c r="D15" s="6"/>
      <x:c r="E15" s="6" t="n">
        <x:f>E14-D14</x:f>
        <x:v>275</x:v>
      </x:c>
      <x:c r="F15" s="6" t="n">
        <x:f>F14-E14</x:f>
        <x:v>0</x:v>
      </x:c>
      <x:c r="G15" s="6" t="n">
        <x:f>G14-F14</x:f>
        <x:v>-9</x:v>
      </x:c>
      <x:c r="H15" s="9" t="n">
        <x:f>H14-G14</x:f>
        <x:v>29</x:v>
      </x:c>
      <x:c r="I15" s="1"/>
      <x:c r="J15" s="1"/>
      <x:c r="K15" s="1"/>
    </x:row>
    <x:row r="16">
      <x:c r="A16" s="1"/>
      <x:c r="B16" s="1" t="s">
        <x:v>256</x:v>
      </x:c>
      <x:c r="C16" s="6"/>
      <x:c r="D16" s="6"/>
      <x:c r="E16" s="6"/>
      <x:c r="F16" s="6"/>
      <x:c r="G16" s="6"/>
      <x:c r="H16" s="9"/>
      <x:c r="I16" s="1"/>
      <x:c r="J16" s="1"/>
      <x:c r="K16" s="1"/>
    </x:row>
    <x:row r="17">
      <x:c r="A17" s="1"/>
      <x:c r="B17" s="12" t="s">
        <x:v>257</x:v>
      </x:c>
      <x:c r="C17" s="3" t="n">
        <x:f>C10</x:f>
        <x:v>110.9</x:v>
      </x:c>
      <x:c r="D17" s="3" t="n">
        <x:f>D10</x:f>
        <x:v>109.2</x:v>
      </x:c>
      <x:c r="E17" s="3" t="n">
        <x:f>E10</x:f>
        <x:v>108.3</x:v>
      </x:c>
      <x:c r="F17" s="3" t="n">
        <x:f>F10</x:f>
        <x:v>106.9</x:v>
      </x:c>
      <x:c r="G17" s="3" t="n">
        <x:f>G10</x:f>
        <x:v>106.5</x:v>
      </x:c>
      <x:c r="H17" s="17" t="n">
        <x:f>H10</x:f>
        <x:v>106.2</x:v>
      </x:c>
      <x:c r="I17" s="1"/>
      <x:c r="J17" s="1"/>
      <x:c r="K17" s="1"/>
    </x:row>
    <x:row r="18">
      <x:c r="A18" s="1"/>
      <x:c r="B18" s="1" t="s">
        <x:v>258</x:v>
      </x:c>
      <x:c r="C18" s="6"/>
      <x:c r="D18" s="6"/>
      <x:c r="E18" s="6"/>
      <x:c r="F18" s="6"/>
      <x:c r="G18" s="6"/>
      <x:c r="H18" s="36" t="n">
        <x:f>Inputs!B72</x:f>
        <x:v>310.69</x:v>
      </x:c>
      <x:c r="I18" s="1"/>
      <x:c r="J18" s="1"/>
      <x:c r="K18" s="1"/>
    </x:row>
    <x:row r="19">
      <x:c r="A19" s="1"/>
      <x:c r="B19" s="1" t="s">
        <x:v>259</x:v>
      </x:c>
      <x:c r="C19" s="6" t="n">
        <x:f>C17-C10</x:f>
        <x:v>0</x:v>
      </x:c>
      <x:c r="D19" s="6" t="n">
        <x:f>D17-D10</x:f>
        <x:v>0</x:v>
      </x:c>
      <x:c r="E19" s="6" t="n">
        <x:f>E17-E10</x:f>
        <x:v>0</x:v>
      </x:c>
      <x:c r="F19" s="6" t="n">
        <x:f>F17-F10</x:f>
        <x:v>0</x:v>
      </x:c>
      <x:c r="G19" s="6" t="n">
        <x:f>G17-G10</x:f>
        <x:v>0</x:v>
      </x:c>
      <x:c r="H19" s="9" t="n">
        <x:f>H17-H10</x:f>
        <x:v>0</x:v>
      </x:c>
      <x:c r="I19" s="1"/>
      <x:c r="J19" s="1"/>
      <x:c r="K19" s="1"/>
    </x:row>
    <x:row r="20">
      <x:c r="B20" s="1" t="s">
        <x:v>260</x:v>
      </x:c>
      <x:c r="C20" s="1"/>
      <x:c r="D20" s="1"/>
      <x:c r="E20" s="6" t="n">
        <x:f>E8-D8</x:f>
        <x:v>-0.5</x:v>
      </x:c>
      <x:c r="F20" s="6" t="n">
        <x:f>F8-E8</x:f>
        <x:v>-1</x:v>
      </x:c>
      <x:c r="G20" s="6" t="n">
        <x:f>G8-F8</x:f>
        <x:v>-0.7000000000000028</x:v>
      </x:c>
      <x:c r="H20" s="9" t="n">
        <x:f>H8-G8</x:f>
        <x:v>-0.29999999999999716</x:v>
      </x:c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2" max="2" width="34" customWidth="1"/>
    <x:col min="3" max="3" width="13" customWidth="1"/>
    <x:col min="4" max="4" width="26" customWidth="1"/>
    <x:col min="5" max="8" width="14" customWidth="1"/>
    <x:col min="9" max="9" width="15" customWidth="1"/>
    <x:col min="10" max="10" width="12" customWidth="1"/>
  </x:cols>
  <x:sheetData>
    <x:row r="1">
      <x:c r="A1" s="1"/>
      <x:c r="B1" s="1" t="s">
        <x:v>0</x:v>
      </x:c>
      <x:c r="C1" s="1"/>
      <x:c r="D1" s="1"/>
      <x:c r="E1" s="1"/>
      <x:c r="F1" s="1"/>
      <x:c r="G1" s="1"/>
      <x:c r="H1" s="1"/>
      <x:c r="I1" s="1"/>
      <x:c r="J1" s="1"/>
    </x:row>
    <x:row r="2">
      <x:c r="A2" s="1"/>
      <x:c r="B2" s="15" t="s">
        <x:v>261</x:v>
      </x:c>
      <x:c r="C2" s="15"/>
      <x:c r="D2" s="15"/>
      <x:c r="E2" s="15"/>
      <x:c r="F2" s="15"/>
      <x:c r="G2" s="15"/>
      <x:c r="H2" s="15"/>
      <x:c r="I2" s="1"/>
      <x:c r="J2" s="1"/>
    </x:row>
    <x:row r="3">
      <x:c r="A3" s="1"/>
      <x:c r="B3" s="1" t="s">
        <x:v>2</x:v>
      </x:c>
      <x:c r="C3" s="1"/>
      <x:c r="D3" s="1"/>
      <x:c r="E3" s="1"/>
      <x:c r="F3" s="1"/>
      <x:c r="G3" s="1"/>
      <x:c r="H3" s="1"/>
      <x:c r="I3" s="1"/>
      <x:c r="J3" s="1"/>
    </x:row>
    <x:row r="4">
      <x:c r="A4" s="1"/>
      <x:c r="B4" s="8" t="s">
        <x:v>3</x:v>
      </x:c>
      <x:c r="C4" s="58" t="s">
        <x:v>4</x:v>
      </x:c>
      <x:c r="D4" s="58" t="s">
        <x:v>5</x:v>
      </x:c>
      <x:c r="E4" s="58" t="s">
        <x:v>6</x:v>
      </x:c>
      <x:c r="F4" s="58" t="s">
        <x:v>7</x:v>
      </x:c>
      <x:c r="G4" s="58" t="s">
        <x:v>8</x:v>
      </x:c>
      <x:c r="H4" s="58" t="s">
        <x:v>9</x:v>
      </x:c>
      <x:c r="I4" s="1"/>
      <x:c r="J4" s="1"/>
    </x:row>
    <x:row r="5">
      <x:c r="A5" s="1"/>
      <x:c r="B5" s="8" t="s">
        <x:v>10</x:v>
      </x:c>
      <x:c r="C5" s="59">
        <x:v>45900</x:v>
      </x:c>
      <x:c r="D5" s="59">
        <x:v>45900</x:v>
      </x:c>
      <x:c r="E5" s="59">
        <x:v>45991</x:v>
      </x:c>
      <x:c r="F5" s="59">
        <x:v>46081</x:v>
      </x:c>
      <x:c r="G5" s="59">
        <x:v>46173</x:v>
      </x:c>
      <x:c r="H5" s="59">
        <x:v>46265</x:v>
      </x:c>
      <x:c r="I5" s="1"/>
      <x:c r="J5" s="1"/>
    </x:row>
    <x:row r="6">
      <x:c r="A6" s="1"/>
      <x:c r="B6" s="8" t="s">
        <x:v>11</x:v>
      </x:c>
      <x:c r="C6" s="58">
        <x:v>365</x:v>
      </x:c>
      <x:c r="D6" s="58">
        <x:v>92</x:v>
      </x:c>
      <x:c r="E6" s="58">
        <x:v>91</x:v>
      </x:c>
      <x:c r="F6" s="58">
        <x:v>90</x:v>
      </x:c>
      <x:c r="G6" s="58">
        <x:v>92</x:v>
      </x:c>
      <x:c r="H6" s="58">
        <x:v>92</x:v>
      </x:c>
      <x:c r="I6" s="1"/>
      <x:c r="J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</x:row>
    <x:row r="8">
      <x:c r="A8" s="1"/>
      <x:c r="B8" s="27" t="s">
        <x:v>262</x:v>
      </x:c>
      <x:c r="C8" s="30" t="s">
        <x:v>3</x:v>
      </x:c>
      <x:c r="D8" s="30" t="s">
        <x:v>263</x:v>
      </x:c>
      <x:c r="E8" s="64" t="s">
        <x:v>264</x:v>
      </x:c>
      <x:c r="F8" s="64" t="s">
        <x:v>265</x:v>
      </x:c>
      <x:c r="G8" s="64" t="s">
        <x:v>266</x:v>
      </x:c>
      <x:c r="H8" s="64" t="s">
        <x:v>267</x:v>
      </x:c>
      <x:c r="I8" s="65" t="s">
        <x:v>268</x:v>
      </x:c>
      <x:c r="J8" s="27" t="s">
        <x:v>269</x:v>
      </x:c>
    </x:row>
    <x:row r="9">
      <x:c r="A9" s="1"/>
      <x:c r="B9" s="23">
        <x:v>45925</x:v>
      </x:c>
      <x:c r="C9" s="6" t="s">
        <x:v>270</x:v>
      </x:c>
      <x:c r="D9" s="6" t="s">
        <x:v>271</x:v>
      </x:c>
      <x:c r="E9" s="24">
        <x:v>7700</x:v>
      </x:c>
      <x:c r="F9" s="24">
        <x:v>8300</x:v>
      </x:c>
      <x:c r="G9" s="6" t="n">
        <x:f>AVERAGE(E9:F9)</x:f>
        <x:v>8000</x:v>
      </x:c>
      <x:c r="H9" s="26" t="n">
        <x:f>'Revenue summary'!E23</x:f>
        <x:v>8305</x:v>
      </x:c>
      <x:c r="I9" s="1" t="n">
        <x:f>H9-G9</x:f>
        <x:v>305</x:v>
      </x:c>
      <x:c r="J9" s="1" t="s">
        <x:v>272</x:v>
      </x:c>
    </x:row>
    <x:row r="10">
      <x:c r="A10" s="1"/>
      <x:c r="B10" s="23">
        <x:v>45925</x:v>
      </x:c>
      <x:c r="C10" s="6" t="s">
        <x:v>270</x:v>
      </x:c>
      <x:c r="D10" s="6" t="s">
        <x:v>273</x:v>
      </x:c>
      <x:c r="E10" s="31">
        <x:v>2.47</x:v>
      </x:c>
      <x:c r="F10" s="31">
        <x:v>2.87</x:v>
      </x:c>
      <x:c r="G10" s="25" t="n">
        <x:f>AVERAGE(E10:F10)</x:f>
        <x:v>2.67</x:v>
      </x:c>
      <x:c r="H10" s="29" t="n">
        <x:f>'Income Statement'!E46</x:f>
        <x:v>2.85</x:v>
      </x:c>
      <x:c r="I10" s="25" t="n">
        <x:f>H10-G10</x:f>
        <x:v>0.18000000000000016</x:v>
      </x:c>
      <x:c r="J10" s="1" t="s">
        <x:v>272</x:v>
      </x:c>
    </x:row>
    <x:row r="11">
      <x:c r="A11" s="1"/>
      <x:c r="B11" s="23">
        <x:v>45925</x:v>
      </x:c>
      <x:c r="C11" s="6" t="s">
        <x:v>270</x:v>
      </x:c>
      <x:c r="D11" s="6" t="s">
        <x:v>274</x:v>
      </x:c>
      <x:c r="E11" s="31">
        <x:v>1.27</x:v>
      </x:c>
      <x:c r="F11" s="31">
        <x:v>1.84</x:v>
      </x:c>
      <x:c r="G11" s="25" t="n">
        <x:f>AVERAGE(E11:F11)</x:f>
        <x:v>1.5550000000000002</x:v>
      </x:c>
      <x:c r="H11" s="29" t="n">
        <x:f>Inputs!E11</x:f>
        <x:v>1.35</x:v>
      </x:c>
      <x:c r="I11" s="25" t="n">
        <x:f>H11-G11</x:f>
        <x:v>-0.20500000000000007</x:v>
      </x:c>
      <x:c r="J11" s="1" t="s">
        <x:v>272</x:v>
      </x:c>
    </x:row>
    <x:row r="12">
      <x:c r="A12" s="1"/>
      <x:c r="B12" s="23">
        <x:v>46008</x:v>
      </x:c>
      <x:c r="C12" s="6" t="s">
        <x:v>275</x:v>
      </x:c>
      <x:c r="D12" s="6" t="s">
        <x:v>271</x:v>
      </x:c>
      <x:c r="E12" s="24">
        <x:v>7500</x:v>
      </x:c>
      <x:c r="F12" s="24">
        <x:v>8000</x:v>
      </x:c>
      <x:c r="G12" s="6" t="n">
        <x:f>AVERAGE(E12:F12)</x:f>
        <x:v>7750</x:v>
      </x:c>
      <x:c r="H12" s="26" t="n">
        <x:f>'Revenue summary'!F23</x:f>
        <x:v>8282</x:v>
      </x:c>
      <x:c r="I12" s="1" t="n">
        <x:f>H12-G12</x:f>
        <x:v>532</x:v>
      </x:c>
      <x:c r="J12" s="1" t="s">
        <x:v>276</x:v>
      </x:c>
    </x:row>
    <x:row r="13">
      <x:c r="A13" s="1"/>
      <x:c r="B13" s="23">
        <x:v>46008</x:v>
      </x:c>
      <x:c r="C13" s="6" t="s">
        <x:v>275</x:v>
      </x:c>
      <x:c r="D13" s="6" t="s">
        <x:v>273</x:v>
      </x:c>
      <x:c r="E13" s="31">
        <x:v>2.27</x:v>
      </x:c>
      <x:c r="F13" s="31">
        <x:v>2.67</x:v>
      </x:c>
      <x:c r="G13" s="25" t="n">
        <x:f>AVERAGE(E13:F13)</x:f>
        <x:v>2.4699999999999998</x:v>
      </x:c>
      <x:c r="H13" s="29" t="n">
        <x:f>'Income Statement'!F46</x:f>
        <x:v>2.69</x:v>
      </x:c>
      <x:c r="I13" s="25" t="n">
        <x:f>H13-G13</x:f>
        <x:v>0.2200000000000002</x:v>
      </x:c>
      <x:c r="J13" s="1" t="s">
        <x:v>276</x:v>
      </x:c>
    </x:row>
    <x:row r="14">
      <x:c r="A14" s="1"/>
      <x:c r="B14" s="23">
        <x:v>46008</x:v>
      </x:c>
      <x:c r="C14" s="6" t="s">
        <x:v>275</x:v>
      </x:c>
      <x:c r="D14" s="6" t="s">
        <x:v>274</x:v>
      </x:c>
      <x:c r="E14" s="31">
        <x:v>1.7</x:v>
      </x:c>
      <x:c r="F14" s="31">
        <x:v>2.19</x:v>
      </x:c>
      <x:c r="G14" s="25" t="n">
        <x:f>AVERAGE(E14:F14)</x:f>
        <x:v>1.9449999999999998</x:v>
      </x:c>
      <x:c r="H14" s="29" t="n">
        <x:f>Inputs!E12</x:f>
        <x:v>2.08</x:v>
      </x:c>
      <x:c r="I14" s="25" t="n">
        <x:f>H14-G14</x:f>
        <x:v>0.13500000000000023</x:v>
      </x:c>
      <x:c r="J14" s="1" t="s">
        <x:v>276</x:v>
      </x:c>
    </x:row>
    <x:row r="15">
      <x:c r="A15" s="1"/>
      <x:c r="B15" s="23">
        <x:v>46099</x:v>
      </x:c>
      <x:c r="C15" s="6" t="s">
        <x:v>277</x:v>
      </x:c>
      <x:c r="D15" s="6" t="s">
        <x:v>271</x:v>
      </x:c>
      <x:c r="E15" s="24">
        <x:v>8100</x:v>
      </x:c>
      <x:c r="F15" s="24">
        <x:v>8900</x:v>
      </x:c>
      <x:c r="G15" s="6" t="n">
        <x:f>AVERAGE(E15:F15)</x:f>
        <x:v>8500</x:v>
      </x:c>
      <x:c r="H15" s="26" t="n">
        <x:f>'Revenue summary'!G23</x:f>
        <x:v>8751</x:v>
      </x:c>
      <x:c r="I15" s="1" t="n">
        <x:f>H15-G15</x:f>
        <x:v>251</x:v>
      </x:c>
      <x:c r="J15" s="1" t="s">
        <x:v>278</x:v>
      </x:c>
    </x:row>
    <x:row r="16">
      <x:c r="A16" s="1"/>
      <x:c r="B16" s="23">
        <x:v>46099</x:v>
      </x:c>
      <x:c r="C16" s="6" t="s">
        <x:v>277</x:v>
      </x:c>
      <x:c r="D16" s="6" t="s">
        <x:v>273</x:v>
      </x:c>
      <x:c r="E16" s="31">
        <x:v>2.83</x:v>
      </x:c>
      <x:c r="F16" s="31">
        <x:v>3.23</x:v>
      </x:c>
      <x:c r="G16" s="25" t="n">
        <x:f>AVERAGE(E16:F16)</x:f>
        <x:v>3.0300000000000002</x:v>
      </x:c>
      <x:c r="H16" s="29" t="n">
        <x:f>'Income Statement'!G46</x:f>
        <x:v>3.16</x:v>
      </x:c>
      <x:c r="I16" s="25" t="n">
        <x:f>H16-G16</x:f>
        <x:v>0.1299999999999999</x:v>
      </x:c>
      <x:c r="J16" s="1" t="s">
        <x:v>278</x:v>
      </x:c>
    </x:row>
    <x:row r="17">
      <x:c r="A17" s="1"/>
      <x:c r="B17" s="23">
        <x:v>46099</x:v>
      </x:c>
      <x:c r="C17" s="6" t="s">
        <x:v>277</x:v>
      </x:c>
      <x:c r="D17" s="6" t="s">
        <x:v>274</x:v>
      </x:c>
      <x:c r="E17" s="31">
        <x:v>2.36</x:v>
      </x:c>
      <x:c r="F17" s="31">
        <x:v>2.76</x:v>
      </x:c>
      <x:c r="G17" s="25" t="n">
        <x:f>AVERAGE(E17:F17)</x:f>
        <x:v>2.5599999999999996</x:v>
      </x:c>
      <x:c r="H17" s="29" t="n">
        <x:f>Inputs!E13</x:f>
        <x:v>2.59</x:v>
      </x:c>
      <x:c r="I17" s="25" t="n">
        <x:f>H17-G17</x:f>
        <x:v>0.03000000000000025</x:v>
      </x:c>
      <x:c r="J17" s="1" t="s">
        <x:v>278</x:v>
      </x:c>
    </x:row>
    <x:row r="18">
      <x:c r="A18" s="1"/>
      <x:c r="B18" s="23">
        <x:v>46190</x:v>
      </x:c>
      <x:c r="C18" s="6" t="s">
        <x:v>279</x:v>
      </x:c>
      <x:c r="D18" s="6" t="s">
        <x:v>271</x:v>
      </x:c>
      <x:c r="E18" s="26" t="n">
        <x:f>Inputs!B52</x:f>
        <x:v>9200</x:v>
      </x:c>
      <x:c r="F18" s="26" t="n">
        <x:f>Inputs!B53</x:f>
        <x:v>10000</x:v>
      </x:c>
      <x:c r="G18" s="6" t="n">
        <x:f>AVERAGE(E18:F18)</x:f>
        <x:v>9600</x:v>
      </x:c>
      <x:c r="H18" s="6"/>
      <x:c r="I18" s="1"/>
      <x:c r="J18" s="1" t="s">
        <x:v>280</x:v>
      </x:c>
    </x:row>
    <x:row r="19">
      <x:c r="A19" s="1"/>
      <x:c r="B19" s="23">
        <x:v>46190</x:v>
      </x:c>
      <x:c r="C19" s="6" t="s">
        <x:v>279</x:v>
      </x:c>
      <x:c r="D19" s="6" t="s">
        <x:v>123</x:v>
      </x:c>
      <x:c r="E19" s="24">
        <x:v>526</x:v>
      </x:c>
      <x:c r="F19" s="24">
        <x:v>586</x:v>
      </x:c>
      <x:c r="G19" s="6" t="n">
        <x:f>AVERAGE(E19:F19)</x:f>
        <x:v>556</x:v>
      </x:c>
      <x:c r="H19" s="6"/>
      <x:c r="I19" s="1"/>
      <x:c r="J19" s="1" t="s">
        <x:v>280</x:v>
      </x:c>
    </x:row>
    <x:row r="20">
      <x:c r="A20" s="1"/>
      <x:c r="B20" s="23">
        <x:v>46190</x:v>
      </x:c>
      <x:c r="C20" s="6" t="s">
        <x:v>279</x:v>
      </x:c>
      <x:c r="D20" s="6" t="s">
        <x:v>274</x:v>
      </x:c>
      <x:c r="E20" s="31">
        <x:v>3.24</x:v>
      </x:c>
      <x:c r="F20" s="31">
        <x:v>3.64</x:v>
      </x:c>
      <x:c r="G20" s="25" t="n">
        <x:f>AVERAGE(E20:F20)</x:f>
        <x:v>3.4400000000000004</x:v>
      </x:c>
      <x:c r="H20" s="25"/>
      <x:c r="I20" s="25"/>
      <x:c r="J20" s="1" t="s">
        <x:v>280</x:v>
      </x:c>
    </x:row>
    <x:row r="21">
      <x:c r="A21" s="1"/>
      <x:c r="B21" s="23">
        <x:v>46190</x:v>
      </x:c>
      <x:c r="C21" s="6" t="s">
        <x:v>279</x:v>
      </x:c>
      <x:c r="D21" s="6" t="s">
        <x:v>281</x:v>
      </x:c>
      <x:c r="E21" s="24">
        <x:v>589</x:v>
      </x:c>
      <x:c r="F21" s="24">
        <x:v>649</x:v>
      </x:c>
      <x:c r="G21" s="6" t="n">
        <x:f>AVERAGE(E21:F21)</x:f>
        <x:v>619</x:v>
      </x:c>
      <x:c r="H21" s="6"/>
      <x:c r="I21" s="1"/>
      <x:c r="J21" s="1" t="s">
        <x:v>280</x:v>
      </x:c>
    </x:row>
    <x:row r="22">
      <x:c r="A22" s="1"/>
      <x:c r="B22" s="23">
        <x:v>46190</x:v>
      </x:c>
      <x:c r="C22" s="6" t="s">
        <x:v>279</x:v>
      </x:c>
      <x:c r="D22" s="6" t="s">
        <x:v>273</x:v>
      </x:c>
      <x:c r="E22" s="29" t="n">
        <x:f>Inputs!B36</x:f>
        <x:v>3.8</x:v>
      </x:c>
      <x:c r="F22" s="29" t="n">
        <x:f>Inputs!B37</x:f>
        <x:v>4.2</x:v>
      </x:c>
      <x:c r="G22" s="25" t="n">
        <x:f>AVERAGE(E22:F22)</x:f>
        <x:v>4</x:v>
      </x:c>
      <x:c r="H22" s="25"/>
      <x:c r="I22" s="25"/>
      <x:c r="J22" s="1" t="s">
        <x:v>280</x:v>
      </x:c>
    </x:row>
    <x:row r="23">
      <x:c r="A23" s="1"/>
      <x:c r="B23" s="23">
        <x:v>46190</x:v>
      </x:c>
      <x:c r="C23" s="6" t="s">
        <x:v>279</x:v>
      </x:c>
      <x:c r="D23" s="6" t="s">
        <x:v>282</x:v>
      </x:c>
      <x:c r="E23" s="24">
        <x:v>3300</x:v>
      </x:c>
      <x:c r="F23" s="24"/>
      <x:c r="G23" s="6" t="n">
        <x:f>E23</x:f>
        <x:v>3300</x:v>
      </x:c>
      <x:c r="H23" s="6"/>
      <x:c r="I23" s="1"/>
      <x:c r="J23" s="1" t="s">
        <x:v>283</x:v>
      </x:c>
    </x:row>
    <x:row r="24">
      <x:c r="A24" s="1"/>
      <x:c r="B24" s="23">
        <x:v>46190</x:v>
      </x:c>
      <x:c r="C24" s="6" t="s">
        <x:v>279</x:v>
      </x:c>
      <x:c r="D24" s="6" t="s">
        <x:v>284</x:v>
      </x:c>
      <x:c r="E24" s="24">
        <x:v>4900</x:v>
      </x:c>
      <x:c r="F24" s="24"/>
      <x:c r="G24" s="6" t="n">
        <x:f>E24</x:f>
        <x:v>4900</x:v>
      </x:c>
      <x:c r="H24" s="6"/>
      <x:c r="I24" s="1"/>
      <x:c r="J24" s="1" t="s">
        <x:v>283</x:v>
      </x:c>
    </x:row>
    <x:row r="25">
      <x:c r="A25" s="1"/>
      <x:c r="B25" s="23">
        <x:v>46190</x:v>
      </x:c>
      <x:c r="C25" s="6" t="s">
        <x:v>279</x:v>
      </x:c>
      <x:c r="D25" s="6" t="s">
        <x:v>285</x:v>
      </x:c>
      <x:c r="E25" s="24">
        <x:v>1400</x:v>
      </x:c>
      <x:c r="F25" s="24"/>
      <x:c r="G25" s="6" t="n">
        <x:f>E25</x:f>
        <x:v>1400</x:v>
      </x:c>
      <x:c r="H25" s="6"/>
      <x:c r="I25" s="1"/>
      <x:c r="J25" s="1" t="s">
        <x:v>283</x:v>
      </x:c>
    </x:row>
    <x:row r="26">
      <x:c r="A26" s="1"/>
      <x:c r="B26" s="23">
        <x:v>46190</x:v>
      </x:c>
      <x:c r="C26" s="6" t="s">
        <x:v>286</x:v>
      </x:c>
      <x:c r="D26" s="6" t="s">
        <x:v>287</x:v>
      </x:c>
      <x:c r="E26" s="24">
        <x:v>35000</x:v>
      </x:c>
      <x:c r="F26" s="24"/>
      <x:c r="G26" s="6" t="n">
        <x:f>E26</x:f>
        <x:v>35000</x:v>
      </x:c>
      <x:c r="H26" s="6"/>
      <x:c r="I26" s="1"/>
      <x:c r="J26" s="1" t="s">
        <x:v>280</x:v>
      </x:c>
    </x:row>
    <x:row r="27">
      <x:c r="A27" s="1"/>
      <x:c r="B27" s="23">
        <x:v>46190</x:v>
      </x:c>
      <x:c r="C27" s="6" t="s">
        <x:v>286</x:v>
      </x:c>
      <x:c r="D27" s="4" t="s">
        <x:v>288</x:v>
      </x:c>
      <x:c r="E27" s="13">
        <x:v>0.058</x:v>
      </x:c>
      <x:c r="F27" s="13"/>
      <x:c r="G27" s="4" t="n">
        <x:f>E27</x:f>
        <x:v>0.058</x:v>
      </x:c>
      <x:c r="H27" s="6"/>
      <x:c r="I27" s="1"/>
      <x:c r="J27" s="1" t="s">
        <x:v>280</x:v>
      </x:c>
    </x:row>
    <x:row r="28">
      <x:c r="A28" s="1"/>
      <x:c r="B28" s="23">
        <x:v>46190</x:v>
      </x:c>
      <x:c r="C28" s="6" t="s">
        <x:v>286</x:v>
      </x:c>
      <x:c r="D28" s="6" t="s">
        <x:v>289</x:v>
      </x:c>
      <x:c r="E28" s="31">
        <x:v>12.7</x:v>
      </x:c>
      <x:c r="F28" s="31"/>
      <x:c r="G28" s="25" t="n">
        <x:f>E28</x:f>
        <x:v>12.7</x:v>
      </x:c>
      <x:c r="H28" s="6"/>
      <x:c r="I28" s="1"/>
      <x:c r="J28" s="1" t="s">
        <x:v>280</x:v>
      </x:c>
    </x:row>
    <x:row r="29">
      <x:c r="A29" s="1"/>
      <x:c r="B29" s="23">
        <x:v>46190</x:v>
      </x:c>
      <x:c r="C29" s="6" t="s">
        <x:v>286</x:v>
      </x:c>
      <x:c r="D29" s="6" t="s">
        <x:v>290</x:v>
      </x:c>
      <x:c r="E29" s="24">
        <x:v>1400</x:v>
      </x:c>
      <x:c r="F29" s="6"/>
      <x:c r="G29" s="6"/>
      <x:c r="H29" s="6"/>
      <x:c r="I29" s="1"/>
      <x:c r="J29" s="1" t="s">
        <x:v>280</x:v>
      </x:c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2" max="2" width="65" hidden="0" customWidth="1"/>
    <x:col min="3" max="3" width="13" customWidth="1"/>
    <x:col min="4" max="4" width="23" customWidth="1"/>
    <x:col min="5" max="5" width="45" customWidth="1"/>
    <x:col min="6" max="6" width="13" customWidth="1"/>
    <x:col min="7" max="7" width="37" customWidth="1"/>
    <x:col min="8" max="8" width="14" customWidth="1"/>
    <x:col min="10" max="10" width="75" customWidth="1"/>
  </x:cols>
  <x:sheetData>
    <x:row r="1">
      <x:c r="A1" s="1"/>
      <x:c r="B1" s="1" t="s">
        <x:v>0</x:v>
      </x:c>
      <x:c r="C1" s="1"/>
      <x:c r="D1" s="1"/>
      <x:c r="E1" s="1"/>
      <x:c r="F1" s="1"/>
      <x:c r="G1" s="1"/>
      <x:c r="H1" s="1"/>
      <x:c r="I1" s="1"/>
      <x:c r="J1" s="1"/>
    </x:row>
    <x:row r="2">
      <x:c r="A2" s="1"/>
      <x:c r="B2" s="15" t="s">
        <x:v>291</x:v>
      </x:c>
      <x:c r="C2" s="15"/>
      <x:c r="D2" s="15"/>
      <x:c r="E2" s="15"/>
      <x:c r="F2" s="15"/>
      <x:c r="G2" s="15"/>
      <x:c r="H2" s="15"/>
      <x:c r="I2" s="1"/>
      <x:c r="J2" s="1"/>
    </x:row>
    <x:row r="3">
      <x:c r="A3" s="1"/>
      <x:c r="B3" s="1" t="s">
        <x:v>2</x:v>
      </x:c>
      <x:c r="C3" s="1"/>
      <x:c r="D3" s="1"/>
      <x:c r="E3" s="1"/>
      <x:c r="F3" s="1"/>
      <x:c r="G3" s="1"/>
      <x:c r="H3" s="1"/>
      <x:c r="I3" s="1"/>
      <x:c r="J3" s="1"/>
    </x:row>
    <x:row r="4">
      <x:c r="A4" s="1"/>
      <x:c r="B4" s="8" t="s">
        <x:v>3</x:v>
      </x:c>
      <x:c r="C4" s="58" t="s">
        <x:v>4</x:v>
      </x:c>
      <x:c r="D4" s="58" t="s">
        <x:v>5</x:v>
      </x:c>
      <x:c r="E4" s="58" t="s">
        <x:v>6</x:v>
      </x:c>
      <x:c r="F4" s="58" t="s">
        <x:v>7</x:v>
      </x:c>
      <x:c r="G4" s="58" t="s">
        <x:v>8</x:v>
      </x:c>
      <x:c r="H4" s="58" t="s">
        <x:v>9</x:v>
      </x:c>
      <x:c r="I4" s="1"/>
      <x:c r="J4" s="1"/>
    </x:row>
    <x:row r="5">
      <x:c r="A5" s="1"/>
      <x:c r="B5" s="8" t="s">
        <x:v>10</x:v>
      </x:c>
      <x:c r="C5" s="59">
        <x:v>45900</x:v>
      </x:c>
      <x:c r="D5" s="59">
        <x:v>45900</x:v>
      </x:c>
      <x:c r="E5" s="59">
        <x:v>45991</x:v>
      </x:c>
      <x:c r="F5" s="59">
        <x:v>46081</x:v>
      </x:c>
      <x:c r="G5" s="59">
        <x:v>46173</x:v>
      </x:c>
      <x:c r="H5" s="59">
        <x:v>46265</x:v>
      </x:c>
      <x:c r="I5" s="1"/>
      <x:c r="J5" s="1"/>
    </x:row>
    <x:row r="6">
      <x:c r="A6" s="1"/>
      <x:c r="B6" s="8" t="s">
        <x:v>11</x:v>
      </x:c>
      <x:c r="C6" s="58">
        <x:v>365</x:v>
      </x:c>
      <x:c r="D6" s="58">
        <x:v>92</x:v>
      </x:c>
      <x:c r="E6" s="58">
        <x:v>91</x:v>
      </x:c>
      <x:c r="F6" s="58">
        <x:v>90</x:v>
      </x:c>
      <x:c r="G6" s="58">
        <x:v>92</x:v>
      </x:c>
      <x:c r="H6" s="58">
        <x:v>92</x:v>
      </x:c>
      <x:c r="I6" s="1"/>
      <x:c r="J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</x:row>
    <x:row r="8">
      <x:c r="A8" s="1"/>
      <x:c r="B8" s="27" t="s">
        <x:v>269</x:v>
      </x:c>
      <x:c r="C8" s="64" t="s">
        <x:v>292</x:v>
      </x:c>
      <x:c r="D8" s="30" t="s">
        <x:v>293</x:v>
      </x:c>
      <x:c r="E8" s="30" t="s">
        <x:v>294</x:v>
      </x:c>
      <x:c r="F8" s="30"/>
      <x:c r="G8" s="30"/>
      <x:c r="H8" s="30"/>
      <x:c r="I8" s="27"/>
      <x:c r="J8" s="27" t="s">
        <x:v>295</x:v>
      </x:c>
    </x:row>
    <x:row r="9">
      <x:c r="A9" s="1"/>
      <x:c r="B9" s="1" t="s">
        <x:v>296</x:v>
      </x:c>
      <x:c r="C9" s="23">
        <x:v>45947</x:v>
      </x:c>
      <x:c r="D9" s="6" t="s">
        <x:v>297</x:v>
      </x:c>
      <x:c r="E9" s="6" t="s">
        <x:v>298</x:v>
      </x:c>
      <x:c r="F9" s="6"/>
      <x:c r="G9" s="6"/>
      <x:c r="H9" s="6"/>
      <x:c r="I9" s="1"/>
      <x:c r="J9" s="1" t="s">
        <x:v>299</x:v>
      </x:c>
    </x:row>
    <x:row r="10">
      <x:c r="A10" s="1"/>
      <x:c r="B10" s="1" t="s">
        <x:v>272</x:v>
      </x:c>
      <x:c r="C10" s="23">
        <x:v>45925</x:v>
      </x:c>
      <x:c r="D10" s="6" t="s">
        <x:v>297</x:v>
      </x:c>
      <x:c r="E10" s="6" t="s">
        <x:v>300</x:v>
      </x:c>
      <x:c r="F10" s="6"/>
      <x:c r="G10" s="6"/>
      <x:c r="H10" s="6"/>
      <x:c r="I10" s="1"/>
      <x:c r="J10" s="1" t="s">
        <x:v>301</x:v>
      </x:c>
    </x:row>
    <x:row r="11">
      <x:c r="A11" s="1"/>
      <x:c r="B11" s="1" t="s">
        <x:v>302</x:v>
      </x:c>
      <x:c r="C11" s="23">
        <x:v>46024</x:v>
      </x:c>
      <x:c r="D11" s="6" t="s">
        <x:v>297</x:v>
      </x:c>
      <x:c r="E11" s="6" t="s">
        <x:v>303</x:v>
      </x:c>
      <x:c r="F11" s="6"/>
      <x:c r="G11" s="6"/>
      <x:c r="H11" s="6"/>
      <x:c r="I11" s="1"/>
      <x:c r="J11" s="1" t="s">
        <x:v>304</x:v>
      </x:c>
    </x:row>
    <x:row r="12">
      <x:c r="A12" s="1"/>
      <x:c r="B12" s="1" t="s">
        <x:v>305</x:v>
      </x:c>
      <x:c r="C12" s="23">
        <x:v>46120</x:v>
      </x:c>
      <x:c r="D12" s="6" t="s">
        <x:v>297</x:v>
      </x:c>
      <x:c r="E12" s="6" t="s">
        <x:v>306</x:v>
      </x:c>
      <x:c r="F12" s="6"/>
      <x:c r="G12" s="6" t="s">
        <x:v>307</x:v>
      </x:c>
      <x:c r="H12" s="6"/>
      <x:c r="I12" s="1"/>
      <x:c r="J12" s="1" t="s">
        <x:v>308</x:v>
      </x:c>
    </x:row>
    <x:row r="13">
      <x:c r="A13" s="1"/>
      <x:c r="B13" s="1" t="s">
        <x:v>309</x:v>
      </x:c>
      <x:c r="C13" s="23">
        <x:v>46203</x:v>
      </x:c>
      <x:c r="D13" s="6" t="s">
        <x:v>297</x:v>
      </x:c>
      <x:c r="E13" s="6" t="s">
        <x:v>310</x:v>
      </x:c>
      <x:c r="F13" s="6"/>
      <x:c r="G13" s="6" t="s">
        <x:v>311</x:v>
      </x:c>
      <x:c r="H13" s="33">
        <x:v>0.78</x:v>
      </x:c>
      <x:c r="I13" s="1"/>
      <x:c r="J13" s="1" t="s">
        <x:v>312</x:v>
      </x:c>
    </x:row>
    <x:row r="14">
      <x:c r="A14" s="1"/>
      <x:c r="B14" s="1" t="s">
        <x:v>280</x:v>
      </x:c>
      <x:c r="C14" s="23">
        <x:v>46190</x:v>
      </x:c>
      <x:c r="D14" s="6" t="s">
        <x:v>297</x:v>
      </x:c>
      <x:c r="E14" s="6" t="s">
        <x:v>313</x:v>
      </x:c>
      <x:c r="F14" s="6"/>
      <x:c r="G14" s="6" t="s">
        <x:v>314</x:v>
      </x:c>
      <x:c r="H14" s="33">
        <x:v>6</x:v>
      </x:c>
      <x:c r="I14" s="1"/>
      <x:c r="J14" s="1" t="s">
        <x:v>315</x:v>
      </x:c>
    </x:row>
    <x:row r="15">
      <x:c r="A15" s="1"/>
      <x:c r="B15" s="1" t="s">
        <x:v>283</x:v>
      </x:c>
      <x:c r="C15" s="23">
        <x:v>46190</x:v>
      </x:c>
      <x:c r="D15" s="6" t="s">
        <x:v>316</x:v>
      </x:c>
      <x:c r="E15" s="6" t="s">
        <x:v>317</x:v>
      </x:c>
      <x:c r="F15" s="6"/>
      <x:c r="G15" s="6" t="s">
        <x:v>318</x:v>
      </x:c>
      <x:c r="H15" s="33">
        <x:v>6</x:v>
      </x:c>
      <x:c r="I15" s="1"/>
      <x:c r="J15" s="1" t="s">
        <x:v>319</x:v>
      </x:c>
    </x:row>
    <x:row r="16">
      <x:c r="A16" s="1"/>
      <x:c r="B16" s="1" t="s">
        <x:v>320</x:v>
      </x:c>
      <x:c r="C16" s="23">
        <x:v>45947</x:v>
      </x:c>
      <x:c r="D16" s="6" t="s">
        <x:v>321</x:v>
      </x:c>
      <x:c r="E16" s="6" t="s">
        <x:v>322</x:v>
      </x:c>
      <x:c r="F16" s="6"/>
      <x:c r="G16" s="6" t="s">
        <x:v>323</x:v>
      </x:c>
      <x:c r="H16" s="33">
        <x:v>8</x:v>
      </x:c>
      <x:c r="I16" s="1"/>
      <x:c r="J16" s="1" t="s">
        <x:v>324</x:v>
      </x:c>
    </x:row>
    <x:row r="17">
      <x:c r="A17" s="1"/>
      <x:c r="B17" s="1" t="s">
        <x:v>325</x:v>
      </x:c>
      <x:c r="C17" s="23">
        <x:v>45261</x:v>
      </x:c>
      <x:c r="D17" s="6" t="s">
        <x:v>326</x:v>
      </x:c>
      <x:c r="E17" s="6" t="s">
        <x:v>327</x:v>
      </x:c>
      <x:c r="F17" s="6"/>
      <x:c r="G17" s="6" t="s">
        <x:v>328</x:v>
      </x:c>
      <x:c r="H17" s="28" t="n">
        <x:f>(H13*H16+H14)/(H16+H15)</x:f>
        <x:v>0.8742857142857143</x:v>
      </x:c>
      <x:c r="I17" s="1"/>
      <x:c r="J17" s="1" t="s">
        <x:v>329</x:v>
      </x:c>
    </x:row>
    <x:row r="18">
      <x:c r="A18" s="1"/>
      <x:c r="B18" s="1" t="s">
        <x:v>330</x:v>
      </x:c>
      <x:c r="C18" s="23">
        <x:v>46253</x:v>
      </x:c>
      <x:c r="D18" s="6" t="s">
        <x:v>331</x:v>
      </x:c>
      <x:c r="E18" s="6" t="s">
        <x:v>332</x:v>
      </x:c>
      <x:c r="F18" s="6"/>
      <x:c r="G18" s="6" t="s">
        <x:v>333</x:v>
      </x:c>
      <x:c r="H18" s="28" t="n">
        <x:f>H19-H17</x:f>
        <x:v>-0.12428571428571433</x:v>
      </x:c>
      <x:c r="I18" s="1"/>
      <x:c r="J18" s="1" t="s">
        <x:v>334</x:v>
      </x:c>
    </x:row>
    <x:row r="19">
      <x:c r="A19" s="1"/>
      <x:c r="B19" s="1" t="s">
        <x:v>335</x:v>
      </x:c>
      <x:c r="C19" s="23">
        <x:v>46230</x:v>
      </x:c>
      <x:c r="D19" s="6" t="s">
        <x:v>336</x:v>
      </x:c>
      <x:c r="E19" s="6" t="s">
        <x:v>337</x:v>
      </x:c>
      <x:c r="F19" s="6"/>
      <x:c r="G19" s="6" t="s">
        <x:v>338</x:v>
      </x:c>
      <x:c r="H19" s="33">
        <x:v>0.75</x:v>
      </x:c>
      <x:c r="I19" s="1"/>
      <x:c r="J19" s="1" t="s">
        <x:v>339</x:v>
      </x:c>
    </x:row>
    <x:row r="20">
      <x:c r="A20" s="1"/>
      <x:c r="B20" s="1" t="s">
        <x:v>340</x:v>
      </x:c>
      <x:c r="C20" s="23">
        <x:v>46290</x:v>
      </x:c>
      <x:c r="D20" s="6" t="s">
        <x:v>341</x:v>
      </x:c>
      <x:c r="E20" s="6" t="s">
        <x:v>342</x:v>
      </x:c>
      <x:c r="F20" s="6"/>
      <x:c r="G20" s="6" t="s">
        <x:v>343</x:v>
      </x:c>
      <x:c r="H20" s="6" t="s">
        <x:v>344</x:v>
      </x:c>
      <x:c r="I20" s="1"/>
      <x:c r="J20" s="1" t="s">
        <x:v>345</x:v>
      </x:c>
    </x:row>
    <x:row r="21">
      <x:c r="A21" s="1"/>
      <x:c r="B21" s="1" t="s">
        <x:v>276</x:v>
      </x:c>
      <x:c r="C21" s="23">
        <x:v>46008</x:v>
      </x:c>
      <x:c r="D21" s="6" t="s">
        <x:v>297</x:v>
      </x:c>
      <x:c r="E21" s="6" t="s">
        <x:v>346</x:v>
      </x:c>
      <x:c r="F21" s="6"/>
      <x:c r="G21" s="6"/>
      <x:c r="H21" s="6"/>
      <x:c r="I21" s="1"/>
      <x:c r="J21" s="1" t="s">
        <x:v>347</x:v>
      </x:c>
    </x:row>
    <x:row r="22">
      <x:c r="A22" s="1"/>
      <x:c r="B22" s="1" t="s">
        <x:v>278</x:v>
      </x:c>
      <x:c r="C22" s="23">
        <x:v>46099</x:v>
      </x:c>
      <x:c r="D22" s="6" t="s">
        <x:v>348</x:v>
      </x:c>
      <x:c r="E22" s="6" t="s">
        <x:v>349</x:v>
      </x:c>
      <x:c r="F22" s="6"/>
      <x:c r="G22" s="6" t="s">
        <x:v>350</x:v>
      </x:c>
      <x:c r="H22" s="6"/>
      <x:c r="I22" s="1"/>
      <x:c r="J22" s="1" t="s">
        <x:v>351</x:v>
      </x:c>
    </x:row>
    <x:row r="23">
      <x:c r="A23" s="1"/>
      <x:c r="B23" s="1" t="s">
        <x:v>352</x:v>
      </x:c>
      <x:c r="C23" s="23">
        <x:v>46289</x:v>
      </x:c>
      <x:c r="D23" s="6" t="s">
        <x:v>353</x:v>
      </x:c>
      <x:c r="E23" s="6" t="s">
        <x:v>354</x:v>
      </x:c>
      <x:c r="F23" s="6"/>
      <x:c r="G23" s="6"/>
      <x:c r="H23" s="6"/>
      <x:c r="I23" s="1"/>
      <x:c r="J23" s="1" t="s">
        <x:v>355</x:v>
      </x:c>
    </x:row>
    <x:row r="24">
      <x:c r="A24" s="1"/>
      <x:c r="B24" s="1" t="s">
        <x:v>356</x:v>
      </x:c>
      <x:c r="C24" s="23">
        <x:v>46289</x:v>
      </x:c>
      <x:c r="D24" s="6" t="s">
        <x:v>353</x:v>
      </x:c>
      <x:c r="E24" s="6" t="s">
        <x:v>357</x:v>
      </x:c>
      <x:c r="F24" s="6"/>
      <x:c r="G24" s="6"/>
      <x:c r="H24" s="6"/>
      <x:c r="I24" s="1"/>
      <x:c r="J24" s="1" t="s">
        <x:v>358</x:v>
      </x:c>
    </x:row>
    <x:row r="25">
      <x:c r="A25" s="1"/>
      <x:c r="B25" s="1"/>
      <x:c r="C25" s="6"/>
      <x:c r="D25" s="6"/>
      <x:c r="E25" s="6"/>
      <x:c r="F25" s="6"/>
      <x:c r="G25" s="6"/>
      <x:c r="H25" s="6"/>
      <x:c r="I25" s="1"/>
      <x:c r="J25" s="1"/>
    </x:row>
    <x:row r="26">
      <x:c r="A26" s="1"/>
      <x:c r="B26" s="1"/>
      <x:c r="C26" s="6"/>
      <x:c r="D26" s="6"/>
      <x:c r="E26" s="6"/>
      <x:c r="F26" s="6"/>
      <x:c r="G26" s="6"/>
      <x:c r="H26" s="6"/>
      <x:c r="I26" s="1"/>
      <x:c r="J26" s="1"/>
    </x:row>
    <x:row r="27">
      <x:c r="A27" s="1"/>
      <x:c r="B27" s="1" t="s">
        <x:v>359</x:v>
      </x:c>
      <x:c r="C27" s="6"/>
      <x:c r="D27" s="6"/>
      <x:c r="E27" s="6"/>
      <x:c r="F27" s="6"/>
      <x:c r="G27" s="6"/>
      <x:c r="H27" s="6"/>
      <x:c r="I27" s="1"/>
      <x:c r="J27" s="1"/>
    </x:row>
    <x:row r="28">
      <x:c r="A28" s="1"/>
      <x:c r="B28" s="1" t="s">
        <x:v>360</x:v>
      </x:c>
      <x:c r="C28" s="6"/>
      <x:c r="D28" s="6"/>
      <x:c r="E28" s="6"/>
      <x:c r="F28" s="6"/>
      <x:c r="G28" s="6"/>
      <x:c r="H28" s="6"/>
      <x:c r="I28" s="1"/>
      <x:c r="J28" s="1" t="s">
        <x:v>361</x:v>
      </x:c>
    </x:row>
    <x:row r="29">
      <x:c r="A29" s="1"/>
      <x:c r="B29" s="1" t="s">
        <x:v>362</x:v>
      </x:c>
      <x:c r="C29" s="6"/>
      <x:c r="D29" s="6"/>
      <x:c r="E29" s="6"/>
      <x:c r="F29" s="6"/>
      <x:c r="G29" s="6"/>
      <x:c r="H29" s="6"/>
      <x:c r="I29" s="1"/>
      <x:c r="J29" s="1" t="s">
        <x:v>363</x:v>
      </x:c>
    </x:row>
    <x:row r="30">
      <x:c r="A30" s="1"/>
      <x:c r="B30" s="1" t="s">
        <x:v>364</x:v>
      </x:c>
      <x:c r="C30" s="6" t="s">
        <x:v>365</x:v>
      </x:c>
      <x:c r="D30" s="6"/>
      <x:c r="E30" s="6"/>
      <x:c r="F30" s="6"/>
      <x:c r="G30" s="6"/>
      <x:c r="H30" s="6"/>
      <x:c r="I30" s="1"/>
      <x:c r="J30" s="1"/>
    </x:row>
    <x:row r="31">
      <x:c r="A31" s="1"/>
      <x:c r="B31" s="1" t="s">
        <x:v>366</x:v>
      </x:c>
      <x:c r="C31" s="6" t="s">
        <x:v>367</x:v>
      </x:c>
      <x:c r="D31" s="6"/>
      <x:c r="E31" s="6"/>
      <x:c r="F31" s="6"/>
      <x:c r="G31" s="6"/>
      <x:c r="H31" s="6"/>
      <x:c r="I31" s="1"/>
      <x:c r="J31" s="1"/>
    </x:row>
    <x:row r="32">
      <x:c r="A32" s="1"/>
      <x:c r="B32" s="1" t="s">
        <x:v>368</x:v>
      </x:c>
      <x:c r="C32" s="6" t="s">
        <x:v>369</x:v>
      </x:c>
      <x:c r="D32" s="6"/>
      <x:c r="E32" s="6"/>
      <x:c r="F32" s="6"/>
      <x:c r="G32" s="6"/>
      <x:c r="H32" s="6"/>
      <x:c r="I32" s="1"/>
      <x:c r="J32" s="1"/>
    </x:row>
    <x:row r="33">
      <x:c r="A33" s="1"/>
      <x:c r="B33" s="1" t="s">
        <x:v>370</x:v>
      </x:c>
      <x:c r="C33" s="6"/>
      <x:c r="D33" s="6"/>
      <x:c r="E33" s="6"/>
      <x:c r="F33" s="6"/>
      <x:c r="G33" s="6"/>
      <x:c r="H33" s="6"/>
      <x:c r="I33" s="1"/>
      <x:c r="J33" s="1" t="s">
        <x:v>371</x:v>
      </x:c>
    </x:row>
    <x:row r="34">
      <x:c r="A34" s="1"/>
      <x:c r="B34" s="1" t="s">
        <x:v>372</x:v>
      </x:c>
      <x:c r="C34" s="6"/>
      <x:c r="D34" s="6"/>
      <x:c r="E34" s="6"/>
      <x:c r="F34" s="6"/>
      <x:c r="G34" s="6"/>
      <x:c r="H34" s="6"/>
      <x:c r="I34" s="1"/>
      <x:c r="J34" s="1" t="s">
        <x:v>373</x:v>
      </x:c>
    </x:row>
    <x:row r="35">
      <x:c r="A35" s="1"/>
      <x:c r="B35" s="1" t="s">
        <x:v>374</x:v>
      </x:c>
      <x:c r="C35" s="6"/>
      <x:c r="D35" s="6"/>
      <x:c r="E35" s="6"/>
      <x:c r="F35" s="6"/>
      <x:c r="G35" s="6"/>
      <x:c r="H35" s="6"/>
      <x:c r="I35" s="1"/>
      <x:c r="J35" s="1" t="s">
        <x:v>375</x:v>
      </x:c>
    </x:row>
    <x:row r="36">
      <x:c r="A36" s="1"/>
      <x:c r="B36" s="1" t="s">
        <x:v>376</x:v>
      </x:c>
      <x:c r="C36" s="6"/>
      <x:c r="D36" s="6"/>
      <x:c r="E36" s="6"/>
      <x:c r="F36" s="6"/>
      <x:c r="G36" s="6"/>
      <x:c r="H36" s="6"/>
      <x:c r="I36" s="1"/>
      <x:c r="J36" s="1" t="s">
        <x:v>377</x:v>
      </x:c>
    </x:row>
    <x:row r="37">
      <x:c r="A37" s="1"/>
      <x:c r="B37" s="1" t="s">
        <x:v>378</x:v>
      </x:c>
      <x:c r="C37" s="6"/>
      <x:c r="D37" s="6"/>
      <x:c r="E37" s="6"/>
      <x:c r="F37" s="6"/>
      <x:c r="G37" s="6"/>
      <x:c r="H37" s="6"/>
      <x:c r="I37" s="1"/>
      <x:c r="J37" s="1" t="s">
        <x:v>379</x:v>
      </x:c>
    </x:row>
    <x:row r="38">
      <x:c r="A38" s="1"/>
      <x:c r="B38" s="1" t="s">
        <x:v>380</x:v>
      </x:c>
      <x:c r="C38" s="6"/>
      <x:c r="D38" s="6"/>
      <x:c r="E38" s="6"/>
      <x:c r="F38" s="6"/>
      <x:c r="G38" s="6"/>
      <x:c r="H38" s="6"/>
      <x:c r="I38" s="1"/>
      <x:c r="J38" s="1" t="s">
        <x:v>381</x:v>
      </x:c>
    </x:row>
    <x:row r="39">
      <x:c r="A39" s="1"/>
      <x:c r="B39" s="1" t="s">
        <x:v>382</x:v>
      </x:c>
      <x:c r="C39" s="6"/>
      <x:c r="D39" s="6"/>
      <x:c r="E39" s="6"/>
      <x:c r="F39" s="6"/>
      <x:c r="G39" s="6"/>
      <x:c r="H39" s="6"/>
      <x:c r="I39" s="1"/>
      <x:c r="J39" s="1" t="s">
        <x:v>383</x:v>
      </x:c>
    </x:row>
    <x:row r="40">
      <x:c r="A40" s="1"/>
      <x:c r="B40" s="1" t="s">
        <x:v>384</x:v>
      </x:c>
      <x:c r="C40" s="6"/>
      <x:c r="D40" s="6"/>
      <x:c r="E40" s="6"/>
      <x:c r="F40" s="6"/>
      <x:c r="G40" s="6"/>
      <x:c r="H40" s="6"/>
      <x:c r="I40" s="1"/>
      <x:c r="J40" s="1" t="s">
        <x:v>385</x:v>
      </x:c>
    </x:row>
    <x:row r="41">
      <x:c r="A41" s="1"/>
      <x:c r="B41" s="1" t="s">
        <x:v>386</x:v>
      </x:c>
      <x:c r="C41" s="6"/>
      <x:c r="D41" s="6"/>
      <x:c r="E41" s="6"/>
      <x:c r="F41" s="6"/>
      <x:c r="G41" s="6"/>
      <x:c r="H41" s="6"/>
      <x:c r="I41" s="1"/>
      <x:c r="J41" s="1" t="s">
        <x:v>387</x:v>
      </x:c>
    </x:row>
    <x:row r="42">
      <x:c r="B42" s="1" t="s">
        <x:v>388</x:v>
      </x:c>
      <x:c r="C42" s="1"/>
      <x:c r="D42" s="1"/>
      <x:c r="E42" s="1"/>
      <x:c r="F42" s="1"/>
      <x:c r="G42" s="1"/>
      <x:c r="H42" s="1"/>
      <x:c r="I42" s="1"/>
      <x:c r="J42" s="1" t="s">
        <x:v>389</x:v>
      </x:c>
    </x:row>
    <x:row r="45" ht="48" customHeight="1">
      <x:c r="B45" s="68" t="str">
        <x:v>Review limitations and retained assumptions</x:v>
      </x:c>
    </x:row>
    <x:row r="46" ht="48" customHeight="1">
      <x:c r="B46" s="68" t="str">
        <x:v>F01: Opening cash missing for 1Q26-3Q26; cash-end caches stale and CF-to-BS checks fail. Set each opening cash to the prior balance-sheet cash, mirroring the H13 pattern.</x:v>
      </x:c>
    </x:row>
    <x:row r="47" ht="48" customHeight="1">
      <x:c r="B47" s="68" t="str">
        <x:v>F02: Forecast other non-current liabilities blank; detailed balance sheet out of balance by 393. Set H46 to =G46, consistent with the adjacent roll-forward rows and summary H13.</x:v>
      </x:c>
    </x:row>
    <x:row r="48" ht="48" customHeight="1">
      <x:c r="B48" s="68" t="str">
        <x:v>F03: Model-check cell caches PASS but evaluates to FAIL; check scope incomplete and partly tautological. Recalculate before distribution and do not report PASS. Extend the check to CF E15:G15 and BS C58:G58, and drop the tautological self-comparisons. Architecture otherwise unchanged.</x:v>
      </x:c>
    </x:row>
    <x:row r="49" ht="48" customHeight="1">
      <x:c r="B49" s="68" t="str">
        <x:v>F04: 1Q26/2Q26 GAAP-to-core bridge does not reproduce reported core EPS; stale plugged caches; null tax normalization treated as zero. Populate E44/F44, and any 1Q/2Q other adjustments, from the issuer core reconciliations (S3/S4 or S13/S14 exhibits). Do not back-solve from rounded EPS, and keep the cells blank or flagged if unavailable. Recalculate so the caches match the formulas.</x:v>
      </x:c>
    </x:row>
    <x:row r="50" ht="48" customHeight="1">
      <x:c r="B50" s="68" t="str">
        <x:v>F05: SG&amp;A is a plug; forecast gross-margin assumption does not drive EPS. Label H14 as 'derived from segment OI' and H48 as a presentation split only, or document the intended SG&amp;A basis. No numeric change to judgmental inputs.</x:v>
      </x:c>
    </x:row>
    <x:row r="51" ht="48" customHeight="1">
      <x:c r="B51" s="68" t="str">
        <x:v>F06: Forecast balance sheet balances by booking all non-cash movement to inventory; PP&amp;E and intangibles not rolled forward. Relabel H22 and K22 accurately as the aggregate of capex, D&amp;A, working capital and proceeds. Preferably roll PP&amp;E (+capex, less depreciation) and intangibles (less amortization 24), leaving only working capital in inventory. This requires a documented depreciation split, so it is not auto-patched.</x:v>
      </x:c>
    </x:row>
    <x:row r="52" ht="48" customHeight="1">
      <x:c r="B52" s="68" t="str">
        <x:v>F07: Historical 'noncash asset movement' row computes cash change. Either change E22:G22 to the non-cash-asset change (=E9-D9 etc.) or blank the historical cells so the row keeps one definition across periods.</x:v>
      </x:c>
    </x:row>
    <x:row r="53" ht="48" customHeight="1">
      <x:c r="B53" s="68" t="str">
        <x:v>F08: Historical borrowings summary blank for 1Q26/2Q26. Fill with formulas from the existing detail rows.</x:v>
      </x:c>
    </x:row>
    <x:row r="54" ht="48" customHeight="1">
      <x:c r="B54" s="68" t="str">
        <x:v>F09: 'Organic' growth equals total despite a 2Q26 acquisition evident in the workbook. Source the scope contribution from the S4/S5 filings. Otherwise label organic growth as 'unavailable' rather than equal to total, and show the unknown M&amp;A/FX as blank or n/a rather than 0.</x:v>
      </x:c>
    </x:row>
    <x:row r="55" ht="48" customHeight="1">
      <x:c r="B55" s="68" t="str">
        <x:v>F10: Model GAAP diluted EPS differs from supplied GAAP actuals by $0.01; 2Q26 minority sign unverified. Confirm attributable net income and the minority sign from the S4 10-Q. Guidance column H should use one consistent actuals source.</x:v>
      </x:c>
    </x:row>
    <x:row r="56" ht="48" customHeight="1">
      <x:c r="B56" s="68" t="str">
        <x:v>F11: 3Q26 capex likely YTD in a quarterly column. Verify against the S5 10-Q. If it is YTD, derive the quarter as 9M less 6M, or move it to the YTD block.</x:v>
      </x:c>
    </x:row>
    <x:row r="57" ht="48" customHeight="1">
      <x:c r="B57" s="68" t="str">
        <x:v>F12: Anomalous historical inputs: 2Q26 AOCI exactly 0; 1Q26 inventory identical to FY25. Verify F54 and E29 against the S4 and S3 balance sheets. A true blank should not be shown as zero.</x:v>
      </x:c>
    </x:row>
    <x:row r="58" ht="48" customHeight="1">
      <x:c r="B58" s="68" t="str">
        <x:v>F13: Size-aware calibration: arithmetic and beat counts verified; S&amp;P membership evidence dated; final probability is a residual override. Cite the cohort-prior source and add dated evidence of S&amp;P 500 membership as of the cutoff. Document the -0.124 override as judgment rather than a computed update. No change to the probability.</x:v>
      </x:c>
    </x:row>
    <x:row r="59" ht="48" customHeight="1">
      <x:c r="B59" s="68" t="str">
        <x:v>F14: Hard-coded last price mislabelled as 'repurchase dollars per share'. Link H18 to Inputs!B72 and relabel it 'Illustrative repurchase price per share (last close)'.</x:v>
      </x:c>
    </x:row>
    <x:row r="60" ht="48" customHeight="1">
      <x:c r="B60" s="68" t="str">
        <x:v>F15: Several validation rows are tautological and cannot detect errors. Point the checks at independent sources, for example Revenue summary against Inputs G10:G13 (already in row 33), and BS summary H12 against detail H50. Do not present tautologies as validation.</x:v>
      </x:c>
    </x:row>
    <x:row r="61" ht="48" customHeight="1">
      <x:c r="B61" s="68" t="str">
        <x:v>F16: GAAP tax derived from core pretax; implied GAAP ETR well below history. Document the GAAP tax basis. This affects GAAP EPS (3.60) only; core EPS is unaffected. It is a judgmental input and is not changed.</x:v>
      </x:c>
    </x:row>
    <x:row r="62" ht="48" customHeight="1">
      <x:c r="B62" s="68" t="str">
        <x:v>F17: No FY26E annual reconciliation to FY26 guidance. Optionally add an FY26E check that sums flows, time-weights shares and recomputes EPS from aggregates. Do not sum quarterly EPS or shares.</x:v>
      </x:c>
    </x:row>
    <x:row r="64" ht="48" customHeight="1">
      <x:c r="B64" s="68" t="str">
        <x:v>These review findings document limitations. Safe mechanical patches were applied. Judgmental forecast drivers remain as generated before results and are not hindsight-adjusted. The final beat probability is a judgmental estimate, not a calibrated accuracy claim or EPS multiplier.</x:v>
      </x:c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42" customWidth="1"/>
    <x:col min="2" max="2" width="26" customWidth="1"/>
    <x:col min="3" max="3" width="18" customWidth="1"/>
    <x:col min="4" max="5" width="27" customWidth="1"/>
    <x:col min="6" max="7" width="20" customWidth="1"/>
    <x:col min="8" max="8" width="18" customWidth="1"/>
    <x:col min="10" max="10" width="70" customWidth="1"/>
  </x:cols>
  <x:sheetData>
    <x:row r="1">
      <x:c r="A1" s="15" t="s">
        <x:v>390</x:v>
      </x:c>
      <x:c r="B1" s="15" t="s">
        <x:v>0</x:v>
      </x:c>
      <x:c r="C1" s="15"/>
      <x:c r="D1" s="15"/>
      <x:c r="E1" s="15"/>
      <x:c r="F1" s="15"/>
      <x:c r="G1" s="15"/>
      <x:c r="H1" s="15"/>
      <x:c r="I1" s="1"/>
      <x:c r="J1" s="1"/>
    </x:row>
    <x:row r="2">
      <x:c r="A2" s="1" t="s">
        <x:v>2</x:v>
      </x:c>
      <x:c r="B2" s="1" t="s">
        <x:v>391</x:v>
      </x:c>
      <x:c r="C2" s="1"/>
      <x:c r="D2" s="1"/>
      <x:c r="E2" s="1"/>
      <x:c r="F2" s="1"/>
      <x:c r="G2" s="1"/>
      <x:c r="H2" s="1"/>
      <x:c r="I2" s="1"/>
      <x:c r="J2" s="1"/>
    </x:row>
    <x:row r="3">
      <x:c r="A3" s="1"/>
      <x:c r="B3" s="1" t="s">
        <x:v>2</x:v>
      </x:c>
      <x:c r="C3" s="1"/>
      <x:c r="D3" s="1"/>
      <x:c r="E3" s="1"/>
      <x:c r="F3" s="1"/>
      <x:c r="G3" s="1"/>
      <x:c r="H3" s="1"/>
      <x:c r="I3" s="1"/>
      <x:c r="J3" s="1"/>
    </x:row>
    <x:row r="4">
      <x:c r="A4" s="1" t="s">
        <x:v>392</x:v>
      </x:c>
      <x:c r="B4" s="43" t="s">
        <x:v>3</x:v>
      </x:c>
      <x:c r="C4" s="60" t="s">
        <x:v>4</x:v>
      </x:c>
      <x:c r="D4" s="60" t="s">
        <x:v>5</x:v>
      </x:c>
      <x:c r="E4" s="60" t="s">
        <x:v>6</x:v>
      </x:c>
      <x:c r="F4" s="60" t="s">
        <x:v>7</x:v>
      </x:c>
      <x:c r="G4" s="60" t="s">
        <x:v>8</x:v>
      </x:c>
      <x:c r="H4" s="60" t="s">
        <x:v>9</x:v>
      </x:c>
      <x:c r="I4" s="1"/>
      <x:c r="J4" s="1"/>
    </x:row>
    <x:row r="5">
      <x:c r="A5" s="1"/>
      <x:c r="B5" s="43" t="s">
        <x:v>10</x:v>
      </x:c>
      <x:c r="C5" s="61">
        <x:v>45900</x:v>
      </x:c>
      <x:c r="D5" s="61">
        <x:v>45900</x:v>
      </x:c>
      <x:c r="E5" s="61">
        <x:v>45991</x:v>
      </x:c>
      <x:c r="F5" s="61">
        <x:v>46081</x:v>
      </x:c>
      <x:c r="G5" s="61">
        <x:v>46173</x:v>
      </x:c>
      <x:c r="H5" s="61">
        <x:v>46265</x:v>
      </x:c>
      <x:c r="I5" s="1"/>
      <x:c r="J5" s="1"/>
    </x:row>
    <x:row r="6">
      <x:c r="A6" s="1"/>
      <x:c r="B6" s="43" t="s">
        <x:v>11</x:v>
      </x:c>
      <x:c r="C6" s="62">
        <x:v>365</x:v>
      </x:c>
      <x:c r="D6" s="62">
        <x:v>92</x:v>
      </x:c>
      <x:c r="E6" s="62">
        <x:v>91</x:v>
      </x:c>
      <x:c r="F6" s="62">
        <x:v>90</x:v>
      </x:c>
      <x:c r="G6" s="62">
        <x:v>92</x:v>
      </x:c>
      <x:c r="H6" s="62">
        <x:v>92</x:v>
      </x:c>
      <x:c r="I6" s="1"/>
      <x:c r="J6" s="1"/>
    </x:row>
    <x:row r="7">
      <x:c r="A7" s="44" t="s">
        <x:v>10</x:v>
      </x:c>
      <x:c r="B7" s="66" t="s">
        <x:v>393</x:v>
      </x:c>
      <x:c r="C7" s="66" t="s">
        <x:v>394</x:v>
      </x:c>
      <x:c r="D7" s="66" t="s">
        <x:v>395</x:v>
      </x:c>
      <x:c r="E7" s="66" t="s">
        <x:v>396</x:v>
      </x:c>
      <x:c r="F7" s="66" t="s">
        <x:v>397</x:v>
      </x:c>
      <x:c r="G7" s="66" t="s">
        <x:v>398</x:v>
      </x:c>
      <x:c r="H7" s="66" t="s">
        <x:v>399</x:v>
      </x:c>
      <x:c r="I7" s="1"/>
      <x:c r="J7" s="1"/>
    </x:row>
    <x:row r="8">
      <x:c r="A8" s="23">
        <x:v>45716</x:v>
      </x:c>
      <x:c r="B8" s="40">
        <x:v>1.83</x:v>
      </x:c>
      <x:c r="C8" s="40">
        <x:v>1.94</x:v>
      </x:c>
      <x:c r="D8" s="40">
        <x:v>1.04</x:v>
      </x:c>
      <x:c r="E8" s="40">
        <x:v>1.06</x:v>
      </x:c>
      <x:c r="F8" s="40">
        <x:v>6404.77</x:v>
      </x:c>
      <x:c r="G8" s="40">
        <x:v>6728</x:v>
      </x:c>
      <x:c r="H8" s="23">
        <x:v>45736</x:v>
      </x:c>
      <x:c r="I8" s="1"/>
      <x:c r="J8" s="1"/>
    </x:row>
    <x:row r="9">
      <x:c r="A9" s="23">
        <x:v>45808</x:v>
      </x:c>
      <x:c r="B9" s="40">
        <x:v>2.32</x:v>
      </x:c>
      <x:c r="C9" s="40">
        <x:v>2.55</x:v>
      </x:c>
      <x:c r="D9" s="40">
        <x:v>0.44</x:v>
      </x:c>
      <x:c r="E9" s="40">
        <x:v>2.03</x:v>
      </x:c>
      <x:c r="F9" s="40">
        <x:v>7067.99</x:v>
      </x:c>
      <x:c r="G9" s="40">
        <x:v>7828</x:v>
      </x:c>
      <x:c r="H9" s="23">
        <x:v>45825</x:v>
      </x:c>
      <x:c r="I9" s="1"/>
      <x:c r="J9" s="1"/>
    </x:row>
    <x:row r="10">
      <x:c r="A10" s="23">
        <x:v>45900</x:v>
      </x:c>
      <x:c r="B10" s="40">
        <x:v>2.95</x:v>
      </x:c>
      <x:c r="C10" s="40">
        <x:v>3.29</x:v>
      </x:c>
      <x:c r="D10" s="40">
        <x:v>2.45</x:v>
      </x:c>
      <x:c r="E10" s="40">
        <x:v>1.99</x:v>
      </x:c>
      <x:c r="F10" s="40">
        <x:v>7667.89</x:v>
      </x:c>
      <x:c r="G10" s="40">
        <x:v>8252</x:v>
      </x:c>
      <x:c r="H10" s="23">
        <x:v>45925</x:v>
      </x:c>
      <x:c r="I10" s="1"/>
      <x:c r="J10" s="1"/>
    </x:row>
    <x:row r="11">
      <x:c r="A11" s="23">
        <x:v>45991</x:v>
      </x:c>
      <x:c r="B11" s="40">
        <x:v>2.73</x:v>
      </x:c>
      <x:c r="C11" s="40">
        <x:v>2.85</x:v>
      </x:c>
      <x:c r="D11" s="40">
        <x:v>1.99</x:v>
      </x:c>
      <x:c r="E11" s="40">
        <x:v>1.35</x:v>
      </x:c>
      <x:c r="F11" s="40">
        <x:v>8097.1</x:v>
      </x:c>
      <x:c r="G11" s="40">
        <x:v>8305</x:v>
      </x:c>
      <x:c r="H11" s="23">
        <x:v>46008</x:v>
      </x:c>
      <x:c r="I11" s="1"/>
      <x:c r="J11" s="1"/>
    </x:row>
    <x:row r="12">
      <x:c r="A12" s="23">
        <x:v>46081</x:v>
      </x:c>
      <x:c r="B12" s="40">
        <x:v>2.51</x:v>
      </x:c>
      <x:c r="C12" s="40">
        <x:v>2.69</x:v>
      </x:c>
      <x:c r="D12" s="40">
        <x:v>1.72</x:v>
      </x:c>
      <x:c r="E12" s="40">
        <x:v>2.08</x:v>
      </x:c>
      <x:c r="F12" s="40">
        <x:v>7782.18</x:v>
      </x:c>
      <x:c r="G12" s="40">
        <x:v>8282</x:v>
      </x:c>
      <x:c r="H12" s="23">
        <x:v>46099</x:v>
      </x:c>
      <x:c r="I12" s="1"/>
      <x:c r="J12" s="1"/>
    </x:row>
    <x:row r="13">
      <x:c r="A13" s="23">
        <x:v>46173</x:v>
      </x:c>
      <x:c r="B13" s="40">
        <x:v>3.12</x:v>
      </x:c>
      <x:c r="C13" s="40">
        <x:v>3.16</x:v>
      </x:c>
      <x:c r="D13" s="40">
        <x:v>2.57</x:v>
      </x:c>
      <x:c r="E13" s="40">
        <x:v>2.59</x:v>
      </x:c>
      <x:c r="F13" s="40">
        <x:v>8660.88</x:v>
      </x:c>
      <x:c r="G13" s="40">
        <x:v>8751</x:v>
      </x:c>
      <x:c r="H13" s="23">
        <x:v>46190</x:v>
      </x:c>
      <x:c r="I13" s="1"/>
      <x:c r="J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</x:row>
    <x:row r="18">
      <x:c r="A18" s="1" t="s">
        <x:v>400</x:v>
      </x:c>
      <x:c r="B18" s="1"/>
      <x:c r="C18" s="1"/>
      <x:c r="D18" s="1"/>
      <x:c r="E18" s="1"/>
      <x:c r="F18" s="1"/>
      <x:c r="G18" s="1"/>
      <x:c r="H18" s="1"/>
      <x:c r="I18" s="1"/>
      <x:c r="J18" s="1"/>
    </x:row>
    <x:row r="19">
      <x:c r="A19" s="44" t="s">
        <x:v>401</x:v>
      </x:c>
      <x:c r="B19" s="44" t="s">
        <x:v>402</x:v>
      </x:c>
      <x:c r="C19" s="1"/>
      <x:c r="D19" s="1" t="s">
        <x:v>403</x:v>
      </x:c>
      <x:c r="E19" s="23">
        <x:v>46289</x:v>
      </x:c>
      <x:c r="F19" s="1"/>
      <x:c r="G19" s="1"/>
      <x:c r="H19" s="1"/>
      <x:c r="I19" s="1"/>
      <x:c r="J19" s="1" t="s">
        <x:v>404</x:v>
      </x:c>
    </x:row>
    <x:row r="20">
      <x:c r="A20" s="1" t="s">
        <x:v>405</x:v>
      </x:c>
      <x:c r="B20" s="40" t="s">
        <x:v>406</x:v>
      </x:c>
      <x:c r="C20" s="1"/>
      <x:c r="D20" s="1" t="s">
        <x:v>407</x:v>
      </x:c>
      <x:c r="E20" s="1" t="s">
        <x:v>408</x:v>
      </x:c>
      <x:c r="F20" s="1"/>
      <x:c r="G20" s="1"/>
      <x:c r="H20" s="1"/>
      <x:c r="I20" s="1"/>
      <x:c r="J20" s="1"/>
    </x:row>
    <x:row r="21">
      <x:c r="A21" s="1" t="s">
        <x:v>409</x:v>
      </x:c>
      <x:c r="B21" s="40" t="s">
        <x:v>0</x:v>
      </x:c>
      <x:c r="C21" s="1"/>
      <x:c r="D21" s="1" t="s">
        <x:v>410</x:v>
      </x:c>
      <x:c r="E21" s="1"/>
      <x:c r="F21" s="1"/>
      <x:c r="G21" s="1"/>
      <x:c r="H21" s="1"/>
      <x:c r="I21" s="1"/>
      <x:c r="J21" s="1" t="s">
        <x:v>361</x:v>
      </x:c>
    </x:row>
    <x:row r="22">
      <x:c r="A22" s="1" t="s">
        <x:v>411</x:v>
      </x:c>
      <x:c r="B22" s="40" t="s">
        <x:v>412</x:v>
      </x:c>
      <x:c r="C22" s="1"/>
      <x:c r="D22" s="1" t="s">
        <x:v>413</x:v>
      </x:c>
      <x:c r="E22" s="1"/>
      <x:c r="F22" s="1"/>
      <x:c r="G22" s="1"/>
      <x:c r="H22" s="1"/>
      <x:c r="I22" s="1"/>
      <x:c r="J22" s="1" t="s">
        <x:v>363</x:v>
      </x:c>
    </x:row>
    <x:row r="23">
      <x:c r="A23" s="1" t="s">
        <x:v>414</x:v>
      </x:c>
      <x:c r="B23" s="40">
        <x:v>96078</x:v>
      </x:c>
      <x:c r="C23" s="1"/>
      <x:c r="D23" s="1"/>
      <x:c r="E23" s="1"/>
      <x:c r="F23" s="1"/>
      <x:c r="G23" s="1"/>
      <x:c r="H23" s="1"/>
      <x:c r="I23" s="1"/>
      <x:c r="J23" s="1"/>
    </x:row>
    <x:row r="24">
      <x:c r="A24" s="1" t="s">
        <x:v>415</x:v>
      </x:c>
      <x:c r="B24" s="40">
        <x:v>10</x:v>
      </x:c>
      <x:c r="C24" s="1"/>
      <x:c r="D24" s="1"/>
      <x:c r="E24" s="1"/>
      <x:c r="F24" s="1"/>
      <x:c r="G24" s="1"/>
      <x:c r="H24" s="1"/>
      <x:c r="I24" s="1"/>
      <x:c r="J24" s="1"/>
    </x:row>
    <x:row r="25">
      <x:c r="A25" s="1" t="s">
        <x:v>416</x:v>
      </x:c>
      <x:c r="B25" s="40" t="s">
        <x:v>417</x:v>
      </x:c>
      <x:c r="C25" s="1"/>
      <x:c r="D25" s="1"/>
      <x:c r="E25" s="1"/>
      <x:c r="F25" s="1"/>
      <x:c r="G25" s="1"/>
      <x:c r="H25" s="1"/>
      <x:c r="I25" s="1"/>
      <x:c r="J25" s="1"/>
    </x:row>
    <x:row r="26">
      <x:c r="A26" s="1" t="s">
        <x:v>418</x:v>
      </x:c>
      <x:c r="B26" s="40" t="s">
        <x:v>419</x:v>
      </x:c>
      <x:c r="C26" s="1"/>
      <x:c r="D26" s="1"/>
      <x:c r="E26" s="1"/>
      <x:c r="F26" s="1"/>
      <x:c r="G26" s="1"/>
      <x:c r="H26" s="1"/>
      <x:c r="I26" s="1"/>
      <x:c r="J26" s="1"/>
    </x:row>
    <x:row r="27">
      <x:c r="A27" s="1" t="s">
        <x:v>420</x:v>
      </x:c>
      <x:c r="B27" s="23">
        <x:v>46265</x:v>
      </x:c>
      <x:c r="C27" s="1"/>
      <x:c r="D27" s="1"/>
      <x:c r="E27" s="1"/>
      <x:c r="F27" s="1"/>
      <x:c r="G27" s="1"/>
      <x:c r="H27" s="1"/>
      <x:c r="I27" s="1"/>
      <x:c r="J27" s="1"/>
    </x:row>
    <x:row r="28">
      <x:c r="A28" s="1" t="s">
        <x:v>421</x:v>
      </x:c>
      <x:c r="B28" s="23">
        <x:v>46295</x:v>
      </x:c>
      <x:c r="C28" s="1"/>
      <x:c r="D28" s="1"/>
      <x:c r="E28" s="1"/>
      <x:c r="F28" s="1"/>
      <x:c r="G28" s="1"/>
      <x:c r="H28" s="1"/>
      <x:c r="I28" s="1"/>
      <x:c r="J28" s="1"/>
    </x:row>
    <x:row r="29">
      <x:c r="A29" s="1" t="s">
        <x:v>422</x:v>
      </x:c>
      <x:c r="B29" s="40">
        <x:v>4.07</x:v>
      </x:c>
      <x:c r="C29" s="1"/>
      <x:c r="D29" s="1"/>
      <x:c r="E29" s="1"/>
      <x:c r="F29" s="1"/>
      <x:c r="G29" s="1"/>
      <x:c r="H29" s="1"/>
      <x:c r="I29" s="1"/>
      <x:c r="J29" s="1"/>
    </x:row>
    <x:row r="30">
      <x:c r="A30" s="1" t="s">
        <x:v>423</x:v>
      </x:c>
      <x:c r="B30" s="40">
        <x:v>4.07</x:v>
      </x:c>
      <x:c r="C30" s="1"/>
      <x:c r="D30" s="1"/>
      <x:c r="E30" s="1"/>
      <x:c r="F30" s="1"/>
      <x:c r="G30" s="1"/>
      <x:c r="H30" s="1"/>
      <x:c r="I30" s="1"/>
      <x:c r="J30" s="1"/>
    </x:row>
    <x:row r="31">
      <x:c r="A31" s="1" t="s">
        <x:v>424</x:v>
      </x:c>
      <x:c r="B31" s="40">
        <x:v>4.17</x:v>
      </x:c>
      <x:c r="C31" s="1"/>
      <x:c r="D31" s="1"/>
      <x:c r="E31" s="1"/>
      <x:c r="F31" s="1"/>
      <x:c r="G31" s="1"/>
      <x:c r="H31" s="1"/>
      <x:c r="I31" s="1"/>
      <x:c r="J31" s="1"/>
    </x:row>
    <x:row r="32">
      <x:c r="A32" s="1" t="s">
        <x:v>425</x:v>
      </x:c>
      <x:c r="B32" s="40">
        <x:v>4</x:v>
      </x:c>
      <x:c r="C32" s="1"/>
      <x:c r="D32" s="1"/>
      <x:c r="E32" s="1"/>
      <x:c r="F32" s="1"/>
      <x:c r="G32" s="1"/>
      <x:c r="H32" s="1"/>
      <x:c r="I32" s="1"/>
      <x:c r="J32" s="1"/>
    </x:row>
    <x:row r="33">
      <x:c r="A33" s="1" t="s">
        <x:v>426</x:v>
      </x:c>
      <x:c r="B33" s="40">
        <x:v>0.04</x:v>
      </x:c>
      <x:c r="C33" s="1"/>
      <x:c r="D33" s="1"/>
      <x:c r="E33" s="1"/>
      <x:c r="F33" s="1"/>
      <x:c r="G33" s="1"/>
      <x:c r="H33" s="1"/>
      <x:c r="I33" s="1"/>
      <x:c r="J33" s="1"/>
    </x:row>
    <x:row r="34">
      <x:c r="A34" s="1" t="s">
        <x:v>427</x:v>
      </x:c>
      <x:c r="B34" s="40">
        <x:v>8</x:v>
      </x:c>
      <x:c r="C34" s="1"/>
      <x:c r="D34" s="1"/>
      <x:c r="E34" s="1"/>
      <x:c r="F34" s="1"/>
      <x:c r="G34" s="1"/>
      <x:c r="H34" s="1"/>
      <x:c r="I34" s="1"/>
      <x:c r="J34" s="1"/>
    </x:row>
    <x:row r="35">
      <x:c r="A35" s="1" t="s">
        <x:v>428</x:v>
      </x:c>
      <x:c r="B35" s="40"/>
      <x:c r="C35" s="1"/>
      <x:c r="D35" s="1"/>
      <x:c r="E35" s="1"/>
      <x:c r="F35" s="1"/>
      <x:c r="G35" s="1"/>
      <x:c r="H35" s="1"/>
      <x:c r="I35" s="1"/>
      <x:c r="J35" s="1"/>
    </x:row>
    <x:row r="36">
      <x:c r="A36" s="1" t="s">
        <x:v>429</x:v>
      </x:c>
      <x:c r="B36" s="40">
        <x:v>3.8</x:v>
      </x:c>
      <x:c r="C36" s="1"/>
      <x:c r="D36" s="1"/>
      <x:c r="E36" s="1"/>
      <x:c r="F36" s="1"/>
      <x:c r="G36" s="1"/>
      <x:c r="H36" s="1"/>
      <x:c r="I36" s="1"/>
      <x:c r="J36" s="1"/>
    </x:row>
    <x:row r="37">
      <x:c r="A37" s="1" t="s">
        <x:v>430</x:v>
      </x:c>
      <x:c r="B37" s="40">
        <x:v>4.2</x:v>
      </x:c>
      <x:c r="C37" s="1"/>
      <x:c r="D37" s="1"/>
      <x:c r="E37" s="1"/>
      <x:c r="F37" s="1"/>
      <x:c r="G37" s="1"/>
      <x:c r="H37" s="1"/>
      <x:c r="I37" s="1"/>
      <x:c r="J37" s="1"/>
    </x:row>
    <x:row r="38">
      <x:c r="A38" s="1" t="s">
        <x:v>431</x:v>
      </x:c>
      <x:c r="B38" s="40">
        <x:v>3.53</x:v>
      </x:c>
      <x:c r="C38" s="1"/>
      <x:c r="D38" s="1"/>
      <x:c r="E38" s="1"/>
      <x:c r="F38" s="1"/>
      <x:c r="G38" s="1"/>
      <x:c r="H38" s="1"/>
      <x:c r="I38" s="1"/>
      <x:c r="J38" s="1"/>
    </x:row>
    <x:row r="39">
      <x:c r="A39" s="1" t="s">
        <x:v>432</x:v>
      </x:c>
      <x:c r="B39" s="40">
        <x:v>3.53</x:v>
      </x:c>
      <x:c r="C39" s="1"/>
      <x:c r="D39" s="1"/>
      <x:c r="E39" s="1"/>
      <x:c r="F39" s="1"/>
      <x:c r="G39" s="1"/>
      <x:c r="H39" s="1"/>
      <x:c r="I39" s="1"/>
      <x:c r="J39" s="1"/>
    </x:row>
    <x:row r="40">
      <x:c r="A40" s="1" t="s">
        <x:v>433</x:v>
      </x:c>
      <x:c r="B40" s="40">
        <x:v>3.54</x:v>
      </x:c>
      <x:c r="C40" s="1"/>
      <x:c r="D40" s="1"/>
      <x:c r="E40" s="1"/>
      <x:c r="F40" s="1"/>
      <x:c r="G40" s="1"/>
      <x:c r="H40" s="1"/>
      <x:c r="I40" s="1"/>
      <x:c r="J40" s="1"/>
    </x:row>
    <x:row r="41">
      <x:c r="A41" s="1" t="s">
        <x:v>434</x:v>
      </x:c>
      <x:c r="B41" s="40">
        <x:v>3.52</x:v>
      </x:c>
      <x:c r="C41" s="1"/>
      <x:c r="D41" s="1"/>
      <x:c r="E41" s="1"/>
      <x:c r="F41" s="1"/>
      <x:c r="G41" s="1"/>
      <x:c r="H41" s="1"/>
      <x:c r="I41" s="1"/>
      <x:c r="J41" s="1"/>
    </x:row>
    <x:row r="42">
      <x:c r="A42" s="1" t="s">
        <x:v>435</x:v>
      </x:c>
      <x:c r="B42" s="40">
        <x:v>0.01</x:v>
      </x:c>
      <x:c r="C42" s="1"/>
      <x:c r="D42" s="1"/>
      <x:c r="E42" s="1"/>
      <x:c r="F42" s="1"/>
      <x:c r="G42" s="1"/>
      <x:c r="H42" s="1"/>
      <x:c r="I42" s="1"/>
      <x:c r="J42" s="1"/>
    </x:row>
    <x:row r="43">
      <x:c r="A43" s="1" t="s">
        <x:v>436</x:v>
      </x:c>
      <x:c r="B43" s="40">
        <x:v>2</x:v>
      </x:c>
      <x:c r="C43" s="1"/>
      <x:c r="D43" s="1"/>
      <x:c r="E43" s="1"/>
      <x:c r="F43" s="1"/>
      <x:c r="G43" s="1"/>
      <x:c r="H43" s="1"/>
      <x:c r="I43" s="1"/>
      <x:c r="J43" s="1"/>
    </x:row>
    <x:row r="44">
      <x:c r="A44" s="1" t="s">
        <x:v>437</x:v>
      </x:c>
      <x:c r="B44" s="40">
        <x:v>3.24</x:v>
      </x:c>
      <x:c r="C44" s="1"/>
      <x:c r="D44" s="1"/>
      <x:c r="E44" s="1"/>
      <x:c r="F44" s="1"/>
      <x:c r="G44" s="1"/>
      <x:c r="H44" s="1"/>
      <x:c r="I44" s="1"/>
      <x:c r="J44" s="1"/>
    </x:row>
    <x:row r="45">
      <x:c r="A45" s="1" t="s">
        <x:v>438</x:v>
      </x:c>
      <x:c r="B45" s="40">
        <x:v>3.64</x:v>
      </x:c>
      <x:c r="C45" s="1"/>
      <x:c r="D45" s="1"/>
      <x:c r="E45" s="1"/>
      <x:c r="F45" s="1"/>
      <x:c r="G45" s="1"/>
      <x:c r="H45" s="1"/>
      <x:c r="I45" s="1"/>
      <x:c r="J45" s="1"/>
    </x:row>
    <x:row r="46">
      <x:c r="A46" s="1" t="s">
        <x:v>439</x:v>
      </x:c>
      <x:c r="B46" s="40">
        <x:v>9707.71</x:v>
      </x:c>
      <x:c r="C46" s="1"/>
      <x:c r="D46" s="1"/>
      <x:c r="E46" s="1"/>
      <x:c r="F46" s="1"/>
      <x:c r="G46" s="1"/>
      <x:c r="H46" s="1"/>
      <x:c r="I46" s="1"/>
      <x:c r="J46" s="1"/>
    </x:row>
    <x:row r="47">
      <x:c r="A47" s="1" t="s">
        <x:v>440</x:v>
      </x:c>
      <x:c r="B47" s="40">
        <x:v>9700.99</x:v>
      </x:c>
      <x:c r="C47" s="1"/>
      <x:c r="D47" s="1"/>
      <x:c r="E47" s="1"/>
      <x:c r="F47" s="1"/>
      <x:c r="G47" s="1"/>
      <x:c r="H47" s="1"/>
      <x:c r="I47" s="1"/>
      <x:c r="J47" s="1"/>
    </x:row>
    <x:row r="48">
      <x:c r="A48" s="1" t="s">
        <x:v>441</x:v>
      </x:c>
      <x:c r="B48" s="40">
        <x:v>9888</x:v>
      </x:c>
      <x:c r="C48" s="1"/>
      <x:c r="D48" s="1"/>
      <x:c r="E48" s="1"/>
      <x:c r="F48" s="1"/>
      <x:c r="G48" s="1"/>
      <x:c r="H48" s="1"/>
      <x:c r="I48" s="1"/>
      <x:c r="J48" s="1"/>
    </x:row>
    <x:row r="49">
      <x:c r="A49" s="1" t="s">
        <x:v>442</x:v>
      </x:c>
      <x:c r="B49" s="40">
        <x:v>9600</x:v>
      </x:c>
      <x:c r="C49" s="1"/>
      <x:c r="D49" s="1"/>
      <x:c r="E49" s="1"/>
      <x:c r="F49" s="1"/>
      <x:c r="G49" s="1"/>
      <x:c r="H49" s="1"/>
      <x:c r="I49" s="1"/>
      <x:c r="J49" s="1"/>
    </x:row>
    <x:row r="50">
      <x:c r="A50" s="1" t="s">
        <x:v>443</x:v>
      </x:c>
      <x:c r="B50" s="40">
        <x:v>85.78</x:v>
      </x:c>
      <x:c r="C50" s="1"/>
      <x:c r="D50" s="1"/>
      <x:c r="E50" s="1"/>
      <x:c r="F50" s="1"/>
      <x:c r="G50" s="1"/>
      <x:c r="H50" s="1"/>
      <x:c r="I50" s="1"/>
      <x:c r="J50" s="1"/>
    </x:row>
    <x:row r="51">
      <x:c r="A51" s="1" t="s">
        <x:v>444</x:v>
      </x:c>
      <x:c r="B51" s="40">
        <x:v>7</x:v>
      </x:c>
      <x:c r="C51" s="1"/>
      <x:c r="D51" s="1"/>
      <x:c r="E51" s="1"/>
      <x:c r="F51" s="1"/>
      <x:c r="G51" s="1"/>
      <x:c r="H51" s="1"/>
      <x:c r="I51" s="1"/>
      <x:c r="J51" s="1"/>
    </x:row>
    <x:row r="52">
      <x:c r="A52" s="1" t="s">
        <x:v>445</x:v>
      </x:c>
      <x:c r="B52" s="40">
        <x:v>9200</x:v>
      </x:c>
      <x:c r="C52" s="1"/>
      <x:c r="D52" s="1"/>
      <x:c r="E52" s="1"/>
      <x:c r="F52" s="1"/>
      <x:c r="G52" s="1"/>
      <x:c r="H52" s="1"/>
      <x:c r="I52" s="1"/>
      <x:c r="J52" s="1"/>
    </x:row>
    <x:row r="53">
      <x:c r="A53" s="1" t="s">
        <x:v>446</x:v>
      </x:c>
      <x:c r="B53" s="40">
        <x:v>10000</x:v>
      </x:c>
      <x:c r="C53" s="1"/>
      <x:c r="D53" s="1"/>
      <x:c r="E53" s="1"/>
      <x:c r="F53" s="1"/>
      <x:c r="G53" s="1"/>
      <x:c r="H53" s="1"/>
      <x:c r="I53" s="1"/>
      <x:c r="J53" s="1"/>
    </x:row>
    <x:row r="54">
      <x:c r="A54" s="1" t="s">
        <x:v>447</x:v>
      </x:c>
      <x:c r="B54" s="40">
        <x:v>793.23</x:v>
      </x:c>
      <x:c r="C54" s="1"/>
      <x:c r="D54" s="1"/>
      <x:c r="E54" s="1"/>
      <x:c r="F54" s="1"/>
      <x:c r="G54" s="1"/>
      <x:c r="H54" s="1"/>
      <x:c r="I54" s="1"/>
      <x:c r="J54" s="1"/>
    </x:row>
    <x:row r="55">
      <x:c r="A55" s="1" t="s">
        <x:v>448</x:v>
      </x:c>
      <x:c r="B55" s="40">
        <x:v>625.32</x:v>
      </x:c>
      <x:c r="C55" s="1"/>
      <x:c r="D55" s="1"/>
      <x:c r="E55" s="1"/>
      <x:c r="F55" s="1"/>
      <x:c r="G55" s="1"/>
      <x:c r="H55" s="1"/>
      <x:c r="I55" s="1"/>
      <x:c r="J55" s="1"/>
    </x:row>
    <x:row r="56">
      <x:c r="A56" s="1" t="s">
        <x:v>449</x:v>
      </x:c>
      <x:c r="B56" s="40">
        <x:v>430</x:v>
      </x:c>
      <x:c r="C56" s="1"/>
      <x:c r="D56" s="1"/>
      <x:c r="E56" s="1"/>
      <x:c r="F56" s="1"/>
      <x:c r="G56" s="1"/>
      <x:c r="H56" s="1"/>
      <x:c r="I56" s="1"/>
      <x:c r="J56" s="1"/>
    </x:row>
    <x:row r="57">
      <x:c r="A57" s="1" t="s">
        <x:v>450</x:v>
      </x:c>
      <x:c r="B57" s="40">
        <x:v>373.34</x:v>
      </x:c>
      <x:c r="C57" s="1"/>
      <x:c r="D57" s="1"/>
      <x:c r="E57" s="1"/>
      <x:c r="F57" s="1"/>
      <x:c r="G57" s="1"/>
      <x:c r="H57" s="1"/>
      <x:c r="I57" s="1"/>
      <x:c r="J57" s="1"/>
    </x:row>
    <x:row r="58">
      <x:c r="A58" s="1" t="s">
        <x:v>451</x:v>
      </x:c>
      <x:c r="B58" s="40">
        <x:v>9.86</x:v>
      </x:c>
      <x:c r="C58" s="1"/>
      <x:c r="D58" s="1"/>
      <x:c r="E58" s="1"/>
      <x:c r="F58" s="1"/>
      <x:c r="G58" s="1"/>
      <x:c r="H58" s="1"/>
      <x:c r="I58" s="1"/>
      <x:c r="J58" s="1"/>
    </x:row>
    <x:row r="59">
      <x:c r="A59" s="1" t="s">
        <x:v>452</x:v>
      </x:c>
      <x:c r="B59" s="40">
        <x:v>21</x:v>
      </x:c>
      <x:c r="C59" s="1"/>
      <x:c r="D59" s="1"/>
      <x:c r="E59" s="1"/>
      <x:c r="F59" s="1"/>
      <x:c r="G59" s="1"/>
      <x:c r="H59" s="1"/>
      <x:c r="I59" s="1"/>
      <x:c r="J59" s="1"/>
    </x:row>
    <x:row r="60">
      <x:c r="A60" s="1" t="s">
        <x:v>453</x:v>
      </x:c>
      <x:c r="B60" s="40"/>
      <x:c r="C60" s="1"/>
      <x:c r="D60" s="1"/>
      <x:c r="E60" s="1"/>
      <x:c r="F60" s="1"/>
      <x:c r="G60" s="1"/>
      <x:c r="H60" s="1"/>
      <x:c r="I60" s="1"/>
      <x:c r="J60" s="1"/>
    </x:row>
    <x:row r="61">
      <x:c r="A61" s="1" t="s">
        <x:v>454</x:v>
      </x:c>
      <x:c r="B61" s="40"/>
      <x:c r="C61" s="1"/>
      <x:c r="D61" s="1"/>
      <x:c r="E61" s="1"/>
      <x:c r="F61" s="1"/>
      <x:c r="G61" s="1"/>
      <x:c r="H61" s="1"/>
      <x:c r="I61" s="1"/>
      <x:c r="J61" s="1"/>
    </x:row>
    <x:row r="62">
      <x:c r="A62" s="1" t="s">
        <x:v>455</x:v>
      </x:c>
      <x:c r="B62" s="40"/>
      <x:c r="C62" s="1"/>
      <x:c r="D62" s="1"/>
      <x:c r="E62" s="1"/>
      <x:c r="F62" s="1"/>
      <x:c r="G62" s="1"/>
      <x:c r="H62" s="1"/>
      <x:c r="I62" s="1"/>
      <x:c r="J62" s="1"/>
    </x:row>
    <x:row r="63">
      <x:c r="A63" s="1" t="s">
        <x:v>456</x:v>
      </x:c>
      <x:c r="B63" s="40">
        <x:v>173</x:v>
      </x:c>
      <x:c r="C63" s="1"/>
      <x:c r="D63" s="1"/>
      <x:c r="E63" s="1"/>
      <x:c r="F63" s="1"/>
      <x:c r="G63" s="1"/>
      <x:c r="H63" s="1"/>
      <x:c r="I63" s="1"/>
      <x:c r="J63" s="1"/>
    </x:row>
    <x:row r="64">
      <x:c r="A64" s="1" t="s">
        <x:v>457</x:v>
      </x:c>
      <x:c r="B64" s="40">
        <x:v>430.11</x:v>
      </x:c>
      <x:c r="C64" s="1"/>
      <x:c r="D64" s="1"/>
      <x:c r="E64" s="1"/>
      <x:c r="F64" s="1"/>
      <x:c r="G64" s="1"/>
      <x:c r="H64" s="1"/>
      <x:c r="I64" s="1"/>
      <x:c r="J64" s="1"/>
    </x:row>
    <x:row r="65">
      <x:c r="A65" s="1" t="s">
        <x:v>458</x:v>
      </x:c>
      <x:c r="B65" s="40">
        <x:v>440</x:v>
      </x:c>
      <x:c r="C65" s="1"/>
      <x:c r="D65" s="1"/>
      <x:c r="E65" s="1"/>
      <x:c r="F65" s="1"/>
      <x:c r="G65" s="1"/>
      <x:c r="H65" s="1"/>
      <x:c r="I65" s="1"/>
      <x:c r="J65" s="1"/>
    </x:row>
    <x:row r="66">
      <x:c r="A66" s="1" t="s">
        <x:v>459</x:v>
      </x:c>
      <x:c r="B66" s="40">
        <x:v>475</x:v>
      </x:c>
      <x:c r="C66" s="1"/>
      <x:c r="D66" s="1"/>
      <x:c r="E66" s="1"/>
      <x:c r="F66" s="1"/>
      <x:c r="G66" s="1"/>
      <x:c r="H66" s="1"/>
      <x:c r="I66" s="1"/>
      <x:c r="J66" s="1"/>
    </x:row>
    <x:row r="67">
      <x:c r="A67" s="1" t="s">
        <x:v>460</x:v>
      </x:c>
      <x:c r="B67" s="40">
        <x:v>365</x:v>
      </x:c>
      <x:c r="C67" s="1"/>
      <x:c r="D67" s="1"/>
      <x:c r="E67" s="1"/>
      <x:c r="F67" s="1"/>
      <x:c r="G67" s="1"/>
      <x:c r="H67" s="1"/>
      <x:c r="I67" s="1"/>
      <x:c r="J67" s="1"/>
    </x:row>
    <x:row r="68">
      <x:c r="A68" s="1" t="s">
        <x:v>461</x:v>
      </x:c>
      <x:c r="B68" s="40">
        <x:v>35.1</x:v>
      </x:c>
      <x:c r="C68" s="1"/>
      <x:c r="D68" s="1"/>
      <x:c r="E68" s="1"/>
      <x:c r="F68" s="1"/>
      <x:c r="G68" s="1"/>
      <x:c r="H68" s="1"/>
      <x:c r="I68" s="1"/>
      <x:c r="J68" s="1"/>
    </x:row>
    <x:row r="69">
      <x:c r="A69" s="1" t="s">
        <x:v>462</x:v>
      </x:c>
      <x:c r="B69" s="40">
        <x:v>9</x:v>
      </x:c>
      <x:c r="C69" s="1"/>
      <x:c r="D69" s="1"/>
      <x:c r="E69" s="1"/>
      <x:c r="F69" s="1"/>
      <x:c r="G69" s="1"/>
      <x:c r="H69" s="1"/>
      <x:c r="I69" s="1"/>
      <x:c r="J69" s="1"/>
    </x:row>
    <x:row r="70">
      <x:c r="A70" s="1" t="s">
        <x:v>463</x:v>
      </x:c>
      <x:c r="B70" s="40" t="s">
        <x:v>464</x:v>
      </x:c>
      <x:c r="C70" s="1"/>
      <x:c r="D70" s="1"/>
      <x:c r="E70" s="1"/>
      <x:c r="F70" s="1"/>
      <x:c r="G70" s="1"/>
      <x:c r="H70" s="1"/>
      <x:c r="I70" s="1"/>
      <x:c r="J70" s="1"/>
    </x:row>
    <x:row r="71">
      <x:c r="A71" s="1" t="s">
        <x:v>465</x:v>
      </x:c>
      <x:c r="B71" s="40">
        <x:v>1.4</x:v>
      </x:c>
      <x:c r="C71" s="1"/>
      <x:c r="D71" s="1"/>
      <x:c r="E71" s="1"/>
      <x:c r="F71" s="1"/>
      <x:c r="G71" s="1"/>
      <x:c r="H71" s="1"/>
      <x:c r="I71" s="1"/>
      <x:c r="J71" s="1"/>
    </x:row>
    <x:row r="72">
      <x:c r="A72" s="1" t="s">
        <x:v>466</x:v>
      </x:c>
      <x:c r="B72" s="40">
        <x:v>310.69</x:v>
      </x:c>
      <x:c r="C72" s="1"/>
      <x:c r="D72" s="1"/>
      <x:c r="E72" s="1"/>
      <x:c r="F72" s="1"/>
      <x:c r="G72" s="1"/>
      <x:c r="H72" s="1"/>
      <x:c r="I72" s="1"/>
      <x:c r="J72" s="1"/>
    </x:row>
    <x:row r="73">
      <x:c r="A73" s="1" t="s">
        <x:v>467</x:v>
      </x:c>
      <x:c r="B73" s="40" t="s">
        <x:v>468</x:v>
      </x:c>
      <x:c r="C73" s="1"/>
      <x:c r="D73" s="1"/>
      <x:c r="E73" s="1"/>
      <x:c r="F73" s="1"/>
      <x:c r="G73" s="1"/>
      <x:c r="H73" s="1"/>
      <x:c r="I73" s="1"/>
      <x:c r="J73" s="1"/>
    </x:row>
  </x:sheetData>
  <x:pageMargins left="0.7" right="0.7" top="0.75" bottom="0.75" header="0.3" footer="0.3"/>
</x:worksheet>
</file>