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1418c6d16a41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ver" sheetId="1" r:id="R6320e69e5a514b84"/>
    <x:sheet xmlns:r="http://schemas.openxmlformats.org/officeDocument/2006/relationships" name="Revenue summary" sheetId="2" r:id="Recfe80e8eebe45fd"/>
    <x:sheet xmlns:r="http://schemas.openxmlformats.org/officeDocument/2006/relationships" name="Segment - Regulated Industries" sheetId="3" r:id="R9caa32be0b914297"/>
    <x:sheet xmlns:r="http://schemas.openxmlformats.org/officeDocument/2006/relationships" name="Segment - Intelligent Infra" sheetId="4" r:id="Rd122fcac82b547f6"/>
    <x:sheet xmlns:r="http://schemas.openxmlformats.org/officeDocument/2006/relationships" name="Segment - Connected Living" sheetId="5" r:id="Rfb105fa6d2f14996"/>
    <x:sheet xmlns:r="http://schemas.openxmlformats.org/officeDocument/2006/relationships" name="Income Statement" sheetId="6" r:id="R152dc63e15184162"/>
    <x:sheet xmlns:r="http://schemas.openxmlformats.org/officeDocument/2006/relationships" name="Balance Sheet" sheetId="7" r:id="R7db13a17185d4c03"/>
    <x:sheet xmlns:r="http://schemas.openxmlformats.org/officeDocument/2006/relationships" name="Cash Flow Statement" sheetId="8" r:id="R9da0695eacd0480c"/>
    <x:sheet xmlns:r="http://schemas.openxmlformats.org/officeDocument/2006/relationships" name="Geo" sheetId="9" r:id="Rcfb7e15e5d9d4c59"/>
    <x:sheet xmlns:r="http://schemas.openxmlformats.org/officeDocument/2006/relationships" name="Share Count" sheetId="10" r:id="R05e1e214dd774ffe"/>
    <x:sheet xmlns:r="http://schemas.openxmlformats.org/officeDocument/2006/relationships" name="Guidance" sheetId="11" r:id="R7e2e02e85ccf4639"/>
    <x:sheet xmlns:r="http://schemas.openxmlformats.org/officeDocument/2006/relationships" name="Sources" sheetId="12" r:id="R6a664772ac2f4801"/>
    <x:sheet xmlns:r="http://schemas.openxmlformats.org/officeDocument/2006/relationships" name="Inputs" sheetId="13" r:id="R953270b3bff54c64"/>
  </x:sheets>
</x:workbook>
</file>

<file path=xl/sharedStrings.xml><?xml version="1.0" encoding="utf-8"?>
<x:sst xmlns:x="http://schemas.openxmlformats.org/spreadsheetml/2006/main">
  <x:si>
    <x:t xml:space="preserve">JABIL INC.</x:t>
  </x:si>
  <x:si>
    <x:t xml:space="preserve">Cover</x:t>
  </x:si>
  <x:si>
    <x:t xml:space="preserve">$ millions, except per share</x:t>
  </x:si>
  <x:si>
    <x:t xml:space="preserve">Period</x:t>
  </x:si>
  <x:si>
    <x:t xml:space="preserve">FY25A</x:t>
  </x:si>
  <x:si>
    <x:t xml:space="preserve">4Q25A</x:t>
  </x:si>
  <x:si>
    <x:t xml:space="preserve">1Q26A</x:t>
  </x:si>
  <x:si>
    <x:t xml:space="preserve">2Q26A</x:t>
  </x:si>
  <x:si>
    <x:t xml:space="preserve">3Q26A</x:t>
  </x:si>
  <x:si>
    <x:t xml:space="preserve">4Q26E</x:t>
  </x:si>
  <x:si>
    <x:t xml:space="preserve">Period end</x:t>
  </x:si>
  <x:si>
    <x:t xml:space="preserve">Days in period</x:t>
  </x:si>
  <x:si>
    <x:t xml:space="preserve">Company Model — built by Shortcut</x:t>
  </x:si>
  <x:si>
    <x:t xml:space="preserve">Company</x:t>
  </x:si>
  <x:si>
    <x:t xml:space="preserve">Ticker / exchange</x:t>
  </x:si>
  <x:si>
    <x:t xml:space="preserve">Fiscal year end</x:t>
  </x:si>
  <x:si>
    <x:t xml:space="preserve">August 31</x:t>
  </x:si>
  <x:si>
    <x:t xml:space="preserve">Reporting currency</x:t>
  </x:si>
  <x:si>
    <x:t xml:space="preserve">USD ($m)</x:t>
  </x:si>
  <x:si>
    <x:t xml:space="preserve">EPS basis</x:t>
  </x:si>
  <x:si>
    <x:t xml:space="preserve">Issuer core (non-GAAP), diluted USD/common share</x:t>
  </x:si>
  <x:si>
    <x:t xml:space="preserve">Information cutoff (UTC)</x:t>
  </x:si>
  <x:si>
    <x:t xml:space="preserve">2026-09-26 18:44:22</x:t>
  </x:si>
  <x:si>
    <x:t xml:space="preserve">Expected results, premarket</x:t>
  </x:si>
  <x:si>
    <x:t xml:space="preserve">4Q26E METRIC</x:t>
  </x:si>
  <x:si>
    <x:t xml:space="preserve">ESTIMATE</x:t>
  </x:si>
  <x:si>
    <x:t xml:space="preserve">CAPIQ 09/24</x:t>
  </x:si>
  <x:si>
    <x:t xml:space="preserve">VS CONSENSUS</x:t>
  </x:si>
  <x:si>
    <x:t xml:space="preserve">GUIDE MID</x:t>
  </x:si>
  <x:si>
    <x:t xml:space="preserve">VS MIDPOINT</x:t>
  </x:si>
  <x:si>
    <x:t xml:space="preserve">Net revenue ($m)</x:t>
  </x:si>
  <x:si>
    <x:t xml:space="preserve">Core net earnings ($m)</x:t>
  </x:si>
  <x:si>
    <x:t xml:space="preserve">not guided</x:t>
  </x:si>
  <x:si>
    <x:t xml:space="preserve">Issuer guided core and GAAP EPS but gave no net-income range; no midpoint is inferred.</x:t>
  </x:si>
  <x:si>
    <x:t xml:space="preserve">Normalized diluted EPS ($)</x:t>
  </x:si>
  <x:si>
    <x:t xml:space="preserve">GAAP diluted EPS ($)</x:t>
  </x:si>
  <x:si>
    <x:t xml:space="preserve">GAAP net income ($m)</x:t>
  </x:si>
  <x:si>
    <x:t xml:space="preserve">P(beat consensus EPS)</x:t>
  </x:si>
  <x:si>
    <x:t xml:space="preserve">Confidence</x:t>
  </x:si>
  <x:si>
    <x:t xml:space="preserve">medium</x:t>
  </x:si>
  <x:si>
    <x:t xml:space="preserve">OVERALL CHECK RESULT</x:t>
  </x:si>
  <x:si>
    <x:t xml:space="preserve">SEGMENT GROWTH / ALLOCATION CHECK</x:t>
  </x:si>
  <x:si>
    <x:t xml:space="preserve">Pre-release evidence cutoff</x:t>
  </x:si>
  <x:si>
    <x:t xml:space="preserve">2026-09-26 18:44:22 UTC; target-quarter actuals not used.</x:t>
  </x:si>
  <x:si>
    <x:t xml:space="preserve">Revenue summary</x:t>
  </x:si>
  <x:si>
    <x:t xml:space="preserve">SEGMENT SALES &amp; MIX</x:t>
  </x:si>
  <x:si>
    <x:t xml:space="preserve">Regulated Industries</x:t>
  </x:si>
  <x:si>
    <x:t xml:space="preserve">    Y/Y growth</x:t>
  </x:si>
  <x:si>
    <x:t xml:space="preserve">    Q/Q growth</x:t>
  </x:si>
  <x:si>
    <x:t xml:space="preserve">    % of total</x:t>
  </x:si>
  <x:si>
    <x:t xml:space="preserve">Intelligent Infrastructure</x:t>
  </x:si>
  <x:si>
    <x:t xml:space="preserve">Connected Living &amp; Digital Commerce</x:t>
  </x:si>
  <x:si>
    <x:t xml:space="preserve">TOTAL REVENUE</x:t>
  </x:si>
  <x:si>
    <x:t xml:space="preserve">SEGMENT REVENUE CHECK = 0</x:t>
  </x:si>
  <x:si>
    <x:t xml:space="preserve">Net revenue from US / foreign split</x:t>
  </x:si>
  <x:si>
    <x:t xml:space="preserve">GEOGRAPHY RECONCILIATION = 0</x:t>
  </x:si>
  <x:si>
    <x:t xml:space="preserve">Segment - Regulated Industries</x:t>
  </x:si>
  <x:si>
    <x:t xml:space="preserve">REVENUE RECOGNITION</x:t>
  </x:si>
  <x:si>
    <x:t xml:space="preserve">Point-in-time revenue</x:t>
  </x:si>
  <x:si>
    <x:t xml:space="preserve">    Y/Y change</x:t>
  </x:si>
  <x:si>
    <x:t xml:space="preserve">    Sequential change</x:t>
  </x:si>
  <x:si>
    <x:t xml:space="preserve">Over-time revenue</x:t>
  </x:si>
  <x:si>
    <x:t xml:space="preserve">SEGMENT NET REVENUE</x:t>
  </x:si>
  <x:si>
    <x:t xml:space="preserve">    Organic proxy (if forecast FX/scope = 0; actual not disclosed)</x:t>
  </x:si>
  <x:si>
    <x:t xml:space="preserve">Organic/FX/scope are not separately disclosed; H17 is conditional on explicit zero forecast impacts.</x:t>
  </x:si>
  <x:si>
    <x:t xml:space="preserve">    Forecast M&amp;A/scope assumption; actual unavailable</x:t>
  </x:si>
  <x:si>
    <x:t xml:space="preserve">    Forecast FX assumption; actual unavailable</x:t>
  </x:si>
  <x:si>
    <x:t xml:space="preserve">    Total Y/Y growth</x:t>
  </x:si>
  <x:si>
    <x:t xml:space="preserve">    Sequential growth</x:t>
  </x:si>
  <x:si>
    <x:t xml:space="preserve">    Point-in-time mix</x:t>
  </x:si>
  <x:si>
    <x:t xml:space="preserve">Segment expenses</x:t>
  </x:si>
  <x:si>
    <x:t xml:space="preserve">SEGMENT INCOME (CORE)</x:t>
  </x:si>
  <x:si>
    <x:t xml:space="preserve">    Segment income margin</x:t>
  </x:si>
  <x:si>
    <x:t xml:space="preserve">    Change in margin (bps)</x:t>
  </x:si>
  <x:si>
    <x:t xml:space="preserve">    Segment expenses Y/Y change</x:t>
  </x:si>
  <x:si>
    <x:t xml:space="preserve">    Segment expenses sequential change</x:t>
  </x:si>
  <x:si>
    <x:t xml:space="preserve">    Segment expense / revenue</x:t>
  </x:si>
  <x:si>
    <x:t xml:space="preserve">    Segment expense ratio change (bps)</x:t>
  </x:si>
  <x:si>
    <x:t xml:space="preserve">    Point-in-time: organic proxy (actual not disclosed)</x:t>
  </x:si>
  <x:si>
    <x:t xml:space="preserve">    Point-in-time: scope impact, assumption only</x:t>
  </x:si>
  <x:si>
    <x:t xml:space="preserve">    Point-in-time: FX impact, assumption only</x:t>
  </x:si>
  <x:si>
    <x:t xml:space="preserve">    Point-in-time: total Y/Y</x:t>
  </x:si>
  <x:si>
    <x:t xml:space="preserve">9M FY25 segment expenses</x:t>
  </x:si>
  <x:si>
    <x:t xml:space="preserve">FY25 nine-month sourced data → Q4 bridge</x:t>
  </x:si>
  <x:si>
    <x:t xml:space="preserve">Nine-month point-in-time revenue</x:t>
  </x:si>
  <x:si>
    <x:t xml:space="preserve">Nine-month over-time revenue</x:t>
  </x:si>
  <x:si>
    <x:t xml:space="preserve">    Over-time: organic proxy (actual not disclosed)</x:t>
  </x:si>
  <x:si>
    <x:t xml:space="preserve">    Over-time: scope impact, assumption only</x:t>
  </x:si>
  <x:si>
    <x:t xml:space="preserve">    Over-time: FX impact, assumption only</x:t>
  </x:si>
  <x:si>
    <x:t xml:space="preserve">    Over-time: total Y/Y</x:t>
  </x:si>
  <x:si>
    <x:t xml:space="preserve">Prior-year comps (from FY25 10-K, FY26 quarterly 10-Q)</x:t>
  </x:si>
  <x:si>
    <x:t xml:space="preserve">Prior-year point-in-time revenue</x:t>
  </x:si>
  <x:si>
    <x:t xml:space="preserve">Prior-year over-time revenue</x:t>
  </x:si>
  <x:si>
    <x:t xml:space="preserve">Prior-year total revenue</x:t>
  </x:si>
  <x:si>
    <x:t xml:space="preserve">FY25 Q3 point-in-time for Q4 sequential</x:t>
  </x:si>
  <x:si>
    <x:t xml:space="preserve">FY25 Q3 over-time for Q4 sequential</x:t>
  </x:si>
  <x:si>
    <x:t xml:space="preserve">Prior-year segment expenses (actual)</x:t>
  </x:si>
  <x:si>
    <x:t xml:space="preserve">END-MARKET FORECAST / SOURCE AVAILABILITY</x:t>
  </x:si>
  <x:si>
    <x:t xml:space="preserve">Quarterly end-market dollar actuals, FX and scope by market are not separately disclosed; growth is unavailable rather than fabricated.</x:t>
  </x:si>
  <x:si>
    <x:t xml:space="preserve">Automotive &amp; transportation</x:t>
  </x:si>
  <x:si>
    <x:t xml:space="preserve">    Y/Y — quarterly dollars unavailable</x:t>
  </x:si>
  <x:si>
    <x:t xml:space="preserve">unavailable</x:t>
  </x:si>
  <x:si>
    <x:t xml:space="preserve">    Sequential — quarterly dollars unavailable</x:t>
  </x:si>
  <x:si>
    <x:t xml:space="preserve">    Organic — market growth unavailable</x:t>
  </x:si>
  <x:si>
    <x:t xml:space="preserve">    M&amp;A / scope — unavailable</x:t>
  </x:si>
  <x:si>
    <x:t xml:space="preserve">    FX impact — unavailable</x:t>
  </x:si>
  <x:si>
    <x:t xml:space="preserve">    Total Y/Y — quarterly dollars unavailable</x:t>
  </x:si>
  <x:si>
    <x:t xml:space="preserve">    Mix of segment revenue</x:t>
  </x:si>
  <x:si>
    <x:t xml:space="preserve">Healthcare &amp; packaging</x:t>
  </x:si>
  <x:si>
    <x:t xml:space="preserve">Renewables &amp; energy infrastructure</x:t>
  </x:si>
  <x:si>
    <x:t xml:space="preserve">Total forecast by end-market allocation</x:t>
  </x:si>
  <x:si>
    <x:t xml:space="preserve">END-MARKET ALLOCATION CHECK = 0</x:t>
  </x:si>
  <x:si>
    <x:t xml:space="preserve">Segment - Intelligent Infra</x:t>
  </x:si>
  <x:si>
    <x:t xml:space="preserve">Cloud &amp; data center infrastructure</x:t>
  </x:si>
  <x:si>
    <x:t xml:space="preserve">Networking &amp; communications</x:t>
  </x:si>
  <x:si>
    <x:t xml:space="preserve">Capital equipment</x:t>
  </x:si>
  <x:si>
    <x:t xml:space="preserve">Segment - Connected Living</x:t>
  </x:si>
  <x:si>
    <x:t xml:space="preserve">Connected living</x:t>
  </x:si>
  <x:si>
    <x:t xml:space="preserve">Digital commerce</x:t>
  </x:si>
  <x:si>
    <x:t xml:space="preserve">Income Statement</x:t>
  </x:si>
  <x:si>
    <x:t xml:space="preserve">REVENUE &amp; GAAP INCOME</x:t>
  </x:si>
  <x:si>
    <x:t xml:space="preserve">Net revenue</x:t>
  </x:si>
  <x:si>
    <x:t xml:space="preserve">    Revenue growth Y/Y</x:t>
  </x:si>
  <x:si>
    <x:t xml:space="preserve">Cost of revenue</x:t>
  </x:si>
  <x:si>
    <x:t xml:space="preserve">GROSS PROFIT</x:t>
  </x:si>
  <x:si>
    <x:t xml:space="preserve">    Gross margin</x:t>
  </x:si>
  <x:si>
    <x:t xml:space="preserve">    Gross margin change (bps)</x:t>
  </x:si>
  <x:si>
    <x:t xml:space="preserve">Selling, general &amp; administrative</x:t>
  </x:si>
  <x:si>
    <x:t xml:space="preserve">Research and development</x:t>
  </x:si>
  <x:si>
    <x:t xml:space="preserve">Amortization of intangibles</x:t>
  </x:si>
  <x:si>
    <x:t xml:space="preserve">Restructuring / severance</x:t>
  </x:si>
  <x:si>
    <x:t xml:space="preserve">Loss (gain) from divestitures</x:t>
  </x:si>
  <x:si>
    <x:t xml:space="preserve">Acquisition / divestiture charges</x:t>
  </x:si>
  <x:si>
    <x:t xml:space="preserve">GAAP OPERATING INCOME</x:t>
  </x:si>
  <x:si>
    <x:t xml:space="preserve">    GAAP operating margin</x:t>
  </x:si>
  <x:si>
    <x:t xml:space="preserve">    Margin change (bps)</x:t>
  </x:si>
  <x:si>
    <x:t xml:space="preserve">Loss on securities</x:t>
  </x:si>
  <x:si>
    <x:t xml:space="preserve">Other expense</x:t>
  </x:si>
  <x:si>
    <x:t xml:space="preserve">Net interest expense</x:t>
  </x:si>
  <x:si>
    <x:t xml:space="preserve">Income before taxes</x:t>
  </x:si>
  <x:si>
    <x:t xml:space="preserve">Income tax expense</x:t>
  </x:si>
  <x:si>
    <x:t xml:space="preserve">    Effective GAAP tax rate</x:t>
  </x:si>
  <x:si>
    <x:t xml:space="preserve">Consolidated net income</x:t>
  </x:si>
  <x:si>
    <x:t xml:space="preserve">Noncontrolling income (loss)</x:t>
  </x:si>
  <x:si>
    <x:t xml:space="preserve">Basic weighted shares (m)</x:t>
  </x:si>
  <x:si>
    <x:t xml:space="preserve">GAAP basic EPS</x:t>
  </x:si>
  <x:si>
    <x:t xml:space="preserve">Diluted weighted shares (m)</x:t>
  </x:si>
  <x:si>
    <x:t xml:space="preserve">GAAP DILUTED EPS</x:t>
  </x:si>
  <x:si>
    <x:t xml:space="preserve">GAAP NET INCOME ATTRIBUTABLE</x:t>
  </x:si>
  <x:si>
    <x:t xml:space="preserve">CORE / NORMALIZED RECONCILIATION</x:t>
  </x:si>
  <x:si>
    <x:t xml:space="preserve">Add: amortization of intangibles</x:t>
  </x:si>
  <x:si>
    <x:t xml:space="preserve">Add: stock-based compensation</x:t>
  </x:si>
  <x:si>
    <x:t xml:space="preserve">Add: restructuring / severance</x:t>
  </x:si>
  <x:si>
    <x:t xml:space="preserve">Add: divestiture losses (net)</x:t>
  </x:si>
  <x:si>
    <x:t xml:space="preserve">Add: acquisition related charges</x:t>
  </x:si>
  <x:si>
    <x:t xml:space="preserve">Add: periodic benefit cost (net)</x:t>
  </x:si>
  <x:si>
    <x:t xml:space="preserve">Add: business interruption / impairment</x:t>
  </x:si>
  <x:si>
    <x:t xml:space="preserve">Add: loss on securities</x:t>
  </x:si>
  <x:si>
    <x:t xml:space="preserve">Tax and other normalization</x:t>
  </x:si>
  <x:si>
    <x:t xml:space="preserve">CORE NET EARNINGS ATTRIBUTABLE</x:t>
  </x:si>
  <x:si>
    <x:t xml:space="preserve">NORMALIZED DILUTED EPS (issuer core)</x:t>
  </x:si>
  <x:si>
    <x:t xml:space="preserve">    Issuer EPS vs rounded bridge; forecast vs consensus</x:t>
  </x:si>
  <x:si>
    <x:t xml:space="preserve">    Forecast GAAP EPS arithmetic check = 0</x:t>
  </x:si>
  <x:si>
    <x:t xml:space="preserve">CORE OPERATING INCOME</x:t>
  </x:si>
  <x:si>
    <x:t xml:space="preserve">    Core operating margin</x:t>
  </x:si>
  <x:si>
    <x:t xml:space="preserve">    Core margin change (bps)</x:t>
  </x:si>
  <x:si>
    <x:t xml:space="preserve">CORE-TO-GAAP OPERATING BRIDGE CHECK = 0</x:t>
  </x:si>
  <x:si>
    <x:t xml:space="preserve">GROSS PROFIT − REVENUE + COST = 0</x:t>
  </x:si>
  <x:si>
    <x:t xml:space="preserve">Balance Sheet</x:t>
  </x:si>
  <x:si>
    <x:t xml:space="preserve">ASSETS</x:t>
  </x:si>
  <x:si>
    <x:t xml:space="preserve">Cash and cash equivalents</x:t>
  </x:si>
  <x:si>
    <x:t xml:space="preserve">Trade receivables</x:t>
  </x:si>
  <x:si>
    <x:t xml:space="preserve">Contract assets</x:t>
  </x:si>
  <x:si>
    <x:t xml:space="preserve">Inventories</x:t>
  </x:si>
  <x:si>
    <x:t xml:space="preserve">Other current assets</x:t>
  </x:si>
  <x:si>
    <x:t xml:space="preserve">CURRENT ASSETS</x:t>
  </x:si>
  <x:si>
    <x:t xml:space="preserve">Property, plant &amp; equipment</x:t>
  </x:si>
  <x:si>
    <x:t xml:space="preserve">Operating lease right-of-use assets</x:t>
  </x:si>
  <x:si>
    <x:t xml:space="preserve">Goodwill</x:t>
  </x:si>
  <x:si>
    <x:t xml:space="preserve">Intangible assets, net</x:t>
  </x:si>
  <x:si>
    <x:t xml:space="preserve">Deferred income tax assets</x:t>
  </x:si>
  <x:si>
    <x:t xml:space="preserve">Other noncurrent assets</x:t>
  </x:si>
  <x:si>
    <x:t xml:space="preserve">TOTAL ASSETS</x:t>
  </x:si>
  <x:si>
    <x:t xml:space="preserve">LIABILITIES</x:t>
  </x:si>
  <x:si>
    <x:t xml:space="preserve">Current debt</x:t>
  </x:si>
  <x:si>
    <x:t xml:space="preserve">Accounts payable</x:t>
  </x:si>
  <x:si>
    <x:t xml:space="preserve">Accrued expenses / forecast balancing working capital</x:t>
  </x:si>
  <x:si>
    <x:t xml:space="preserve">Current operating leases</x:t>
  </x:si>
  <x:si>
    <x:t xml:space="preserve">CURRENT LIABILITIES</x:t>
  </x:si>
  <x:si>
    <x:t xml:space="preserve">Long-term debt</x:t>
  </x:si>
  <x:si>
    <x:t xml:space="preserve">Other liabilities</x:t>
  </x:si>
  <x:si>
    <x:t xml:space="preserve">Noncurrent operating leases</x:t>
  </x:si>
  <x:si>
    <x:t xml:space="preserve">Income tax liabilities</x:t>
  </x:si>
  <x:si>
    <x:t xml:space="preserve">Deferred income tax liabilities</x:t>
  </x:si>
  <x:si>
    <x:t xml:space="preserve">TOTAL LIABILITIES</x:t>
  </x:si>
  <x:si>
    <x:t xml:space="preserve">EQUITY</x:t>
  </x:si>
  <x:si>
    <x:t xml:space="preserve">Additional paid-in capital</x:t>
  </x:si>
  <x:si>
    <x:t xml:space="preserve">Retained earnings</x:t>
  </x:si>
  <x:si>
    <x:t xml:space="preserve">Accumulated other comprehensive loss</x:t>
  </x:si>
  <x:si>
    <x:t xml:space="preserve">Treasury stock, at cost</x:t>
  </x:si>
  <x:si>
    <x:t xml:space="preserve">Noncontrolling interests</x:t>
  </x:si>
  <x:si>
    <x:t xml:space="preserve">TOTAL EQUITY</x:t>
  </x:si>
  <x:si>
    <x:t xml:space="preserve">TOTAL LIABILITIES + EQUITY</x:t>
  </x:si>
  <x:si>
    <x:t xml:space="preserve">ASSETS − LIABILITIES − EQUITY = 0</x:t>
  </x:si>
  <x:si>
    <x:t xml:space="preserve">Cash Flow Statement</x:t>
  </x:si>
  <x:si>
    <x:t xml:space="preserve">OPERATING ACTIVITIES</x:t>
  </x:si>
  <x:si>
    <x:t xml:space="preserve">Consolidated GAAP net income</x:t>
  </x:si>
  <x:si>
    <x:t xml:space="preserve">Depreciation / amortization / other noncash</x:t>
  </x:si>
  <x:si>
    <x:t xml:space="preserve">Other operating assets &amp; liabilities</x:t>
  </x:si>
  <x:si>
    <x:t xml:space="preserve">CASH FROM OPERATIONS</x:t>
  </x:si>
  <x:si>
    <x:t xml:space="preserve">Purchase of PP&amp;E</x:t>
  </x:si>
  <x:si>
    <x:t xml:space="preserve">Proceeds from sale of PP&amp;E</x:t>
  </x:si>
  <x:si>
    <x:t xml:space="preserve">Acquisitions / divestitures, net</x:t>
  </x:si>
  <x:si>
    <x:t xml:space="preserve">Other investing cash flows</x:t>
  </x:si>
  <x:si>
    <x:t xml:space="preserve">CASH FROM INVESTING</x:t>
  </x:si>
  <x:si>
    <x:t xml:space="preserve">Debt proceeds</x:t>
  </x:si>
  <x:si>
    <x:t xml:space="preserve">Debt repayments</x:t>
  </x:si>
  <x:si>
    <x:t xml:space="preserve">Share repurchases</x:t>
  </x:si>
  <x:si>
    <x:t xml:space="preserve">Dividends paid</x:t>
  </x:si>
  <x:si>
    <x:t xml:space="preserve">Employee equity issuance proceeds</x:t>
  </x:si>
  <x:si>
    <x:t xml:space="preserve">Share-withholding tax payments</x:t>
  </x:si>
  <x:si>
    <x:t xml:space="preserve">Other financing cash flows</x:t>
  </x:si>
  <x:si>
    <x:t xml:space="preserve">CASH FROM FINANCING</x:t>
  </x:si>
  <x:si>
    <x:t xml:space="preserve">Foreign-exchange cash effects</x:t>
  </x:si>
  <x:si>
    <x:t xml:space="preserve">CHANGE IN CASH</x:t>
  </x:si>
  <x:si>
    <x:t xml:space="preserve">Opening cash</x:t>
  </x:si>
  <x:si>
    <x:t xml:space="preserve">Closing cash</x:t>
  </x:si>
  <x:si>
    <x:t xml:space="preserve">Balance Sheet cash less opening cash</x:t>
  </x:si>
  <x:si>
    <x:t xml:space="preserve">CASH CHANGE TIES TO BALANCE SHEET = 0</x:t>
  </x:si>
  <x:si>
    <x:t xml:space="preserve">Adjusted free cash flow</x:t>
  </x:si>
  <x:si>
    <x:t xml:space="preserve">ENDING CASH (LINK TO BALANCE SHEET)</x:t>
  </x:si>
  <x:si>
    <x:t xml:space="preserve">Geo</x:t>
  </x:si>
  <x:si>
    <x:t xml:space="preserve">REVENUE BY CUSTOMER-CONTRACT LOCATION</x:t>
  </x:si>
  <x:si>
    <x:t xml:space="preserve">Mexico (FY25 country disclosure)</x:t>
  </x:si>
  <x:si>
    <x:t xml:space="preserve">China (FY25 country disclosure)</x:t>
  </x:si>
  <x:si>
    <x:t xml:space="preserve">Malaysia (FY25 country disclosure)</x:t>
  </x:si>
  <x:si>
    <x:t xml:space="preserve">Other foreign countries (FY25 only)</x:t>
  </x:si>
  <x:si>
    <x:t xml:space="preserve">TOTAL FOREIGN REVENUE</x:t>
  </x:si>
  <x:si>
    <x:t xml:space="preserve">United States</x:t>
  </x:si>
  <x:si>
    <x:t xml:space="preserve">    Foreign-source mix</x:t>
  </x:si>
  <x:si>
    <x:t xml:space="preserve">REVENUE / REVENUE SUMMARY CHECK = 0</x:t>
  </x:si>
  <x:si>
    <x:t xml:space="preserve">Quarterly individual-country data: unavailable in reviewed 10-Qs</x:t>
  </x:si>
  <x:si>
    <x:t xml:space="preserve">Quarterly foreign % from consolidated SEC 10-Q footnote</x:t>
  </x:si>
  <x:si>
    <x:t xml:space="preserve">Q4 FY25 = FY25 foreign less disclosed 9M ratio × 9M revenue</x:t>
  </x:si>
  <x:si>
    <x:t xml:space="preserve">Q4 FY25 implied amounts approximate (9M foreign ratio rounded)</x:t>
  </x:si>
  <x:si>
    <x:t xml:space="preserve">Share Count</x:t>
  </x:si>
  <x:si>
    <x:t xml:space="preserve">SHARE COUNT &amp; CAPITAL RETURNS</x:t>
  </x:si>
  <x:si>
    <x:t xml:space="preserve">Basic weighted shares (reported)</x:t>
  </x:si>
  <x:si>
    <x:t xml:space="preserve">Diluted weighted shares (reported)</x:t>
  </x:si>
  <x:si>
    <x:t xml:space="preserve">Share repurchases ($m, cash outflow)</x:t>
  </x:si>
  <x:si>
    <x:t xml:space="preserve">Employee share issuance proceeds ($m)</x:t>
  </x:si>
  <x:si>
    <x:t xml:space="preserve">Opening common shares outstanding (m)</x:t>
  </x:si>
  <x:si>
    <x:t xml:space="preserve">Shares repurchased (m)</x:t>
  </x:si>
  <x:si>
    <x:t xml:space="preserve">New employee shares issued (m)</x:t>
  </x:si>
  <x:si>
    <x:t xml:space="preserve">FORECAST BASIC WEIGHTED SHARES</x:t>
  </x:si>
  <x:si>
    <x:t xml:space="preserve">FORECAST DILUTED WEIGHTED SHARES</x:t>
  </x:si>
  <x:si>
    <x:t xml:space="preserve">Closing common shares outstanding (m)</x:t>
  </x:si>
  <x:si>
    <x:t xml:space="preserve">Incremental dilutive stock awards (m)</x:t>
  </x:si>
  <x:si>
    <x:t xml:space="preserve">Forecast buyback price proxy ($/share)</x:t>
  </x:si>
  <x:si>
    <x:t xml:space="preserve">Shares used for forecast EPS</x:t>
  </x:si>
  <x:si>
    <x:t xml:space="preserve">Guidance</x:t>
  </x:si>
  <x:si>
    <x:t xml:space="preserve">Guidance date</x:t>
  </x:si>
  <x:si>
    <x:t xml:space="preserve">Metric</x:t>
  </x:si>
  <x:si>
    <x:t xml:space="preserve">Low</x:t>
  </x:si>
  <x:si>
    <x:t xml:space="preserve">High</x:t>
  </x:si>
  <x:si>
    <x:t xml:space="preserve">Midpoint</x:t>
  </x:si>
  <x:si>
    <x:t xml:space="preserve">Actual (if released)</x:t>
  </x:si>
  <x:si>
    <x:t xml:space="preserve">Beat / miss</x:t>
  </x:si>
  <x:si>
    <x:t xml:space="preserve">Est. vs midpoint</x:t>
  </x:si>
  <x:si>
    <x:t xml:space="preserve">Revenue</x:t>
  </x:si>
  <x:si>
    <x:t xml:space="preserve">GAAP operating income</x:t>
  </x:si>
  <x:si>
    <x:t xml:space="preserve">GAAP diluted EPS</x:t>
  </x:si>
  <x:si>
    <x:t xml:space="preserve">Amortization adjustment</x:t>
  </x:si>
  <x:si>
    <x:t xml:space="preserve">Restructuring adjustment</x:t>
  </x:si>
  <x:si>
    <x:t xml:space="preserve">Stock-compensation adjustment</x:t>
  </x:si>
  <x:si>
    <x:t xml:space="preserve">Core operating income</x:t>
  </x:si>
  <x:si>
    <x:t xml:space="preserve">Core diluted EPS</x:t>
  </x:si>
  <x:si>
    <x:t xml:space="preserve">FY26E</x:t>
  </x:si>
  <x:si>
    <x:t xml:space="preserve">Core EPS</x:t>
  </x:si>
  <x:si>
    <x:t xml:space="preserve">Core operating margin</x:t>
  </x:si>
  <x:si>
    <x:t xml:space="preserve">Adjusted FCF (floor only)</x:t>
  </x:si>
  <x:si>
    <x:t xml:space="preserve">Sources</x:t>
  </x:si>
  <x:si>
    <x:t xml:space="preserve">Sources as available before 2026-09-26 18:44:22 UTC; consensus captured 2026-09-24 (date only)</x:t>
  </x:si>
  <x:si>
    <x:t xml:space="preserve">ID</x:t>
  </x:si>
  <x:si>
    <x:t xml:space="preserve">Publication date</x:t>
  </x:si>
  <x:si>
    <x:t xml:space="preserve">Publisher</x:t>
  </x:si>
  <x:si>
    <x:t xml:space="preserve">URL or attached file</x:t>
  </x:si>
  <x:si>
    <x:t xml:space="preserve">Feeds / disclosure status</x:t>
  </x:si>
  <x:si>
    <x:t xml:space="preserve">S01</x:t>
  </x:si>
  <x:si>
    <x:t xml:space="preserve">S&amp;P Capital IQ</x:t>
  </x:si>
  <x:si>
    <x:t xml:space="preserve">JBL_consensus.json</x:t>
  </x:si>
  <x:si>
    <x:t xml:space="preserve">Inputs!B10:C58; eight normalized EPS estimates; no target-price fields</x:t>
  </x:si>
  <x:si>
    <x:t xml:space="preserve">S02</x:t>
  </x:si>
  <x:si>
    <x:t xml:space="preserve">JBL_history.csv</x:t>
  </x:si>
  <x:si>
    <x:t xml:space="preserve">Inputs!B59:I65; historical EPS/revenue actuals and prior consensus</x:t>
  </x:si>
  <x:si>
    <x:t xml:space="preserve">S03</x:t>
  </x:si>
  <x:si>
    <x:t xml:space="preserve">Jabil / SEC</x:t>
  </x:si>
  <x:si>
    <x:t xml:space="preserve">https://www.sec.gov/Archives/edgar/data/898293/000162828025045293/jbl-20250831.htm</x:t>
  </x:si>
  <x:si>
    <x:t xml:space="preserve">FY25 GAAP statement; fiscal year-end; reportable segments</x:t>
  </x:si>
  <x:si>
    <x:t xml:space="preserve">S04</x:t>
  </x:si>
  <x:si>
    <x:t xml:space="preserve">https://www.sec.gov/Archives/edgar/data/898293/000162828025045293/R48.htm</x:t>
  </x:si>
  <x:si>
    <x:t xml:space="preserve">FY25 segment recognition, segment expenses and geographic country sales</x:t>
  </x:si>
  <x:si>
    <x:t xml:space="preserve">S05</x:t>
  </x:si>
  <x:si>
    <x:t xml:space="preserve">Jabil</x:t>
  </x:si>
  <x:si>
    <x:t xml:space="preserve">https://investors.jabil.com/news/news-details/2025/Jabil-Posts-Fourth-Quarter-and-Fiscal-Year-2025-Results/</x:t>
  </x:si>
  <x:si>
    <x:t xml:space="preserve">Q425 and FY25 income, CFO/CFI/CFF, GAAP/core bridge</x:t>
  </x:si>
  <x:si>
    <x:t xml:space="preserve">S06</x:t>
  </x:si>
  <x:si>
    <x:t xml:space="preserve">https://www.sec.gov/Archives/edgar/data/898293/000162828026001450/jbl-20251130.htm</x:t>
  </x:si>
  <x:si>
    <x:t xml:space="preserve">Q126 BS, IS, CF, segment and foreign source %</x:t>
  </x:si>
  <x:si>
    <x:t xml:space="preserve">S07</x:t>
  </x:si>
  <x:si>
    <x:t xml:space="preserve">https://www.sec.gov/Archives/edgar/data/898293/000162828026024148/jbl-20260228.htm</x:t>
  </x:si>
  <x:si>
    <x:t xml:space="preserve">Q226 BS, IS, CF, segment and foreign source %</x:t>
  </x:si>
  <x:si>
    <x:t xml:space="preserve">S08</x:t>
  </x:si>
  <x:si>
    <x:t xml:space="preserve">https://www.sec.gov/Archives/edgar/data/898293/000162828026046138/jbl-20260531.htm</x:t>
  </x:si>
  <x:si>
    <x:t xml:space="preserve">Q326 BS, IS, CF, nine-month FY25 comps, end-market trends</x:t>
  </x:si>
  <x:si>
    <x:t xml:space="preserve">S09</x:t>
  </x:si>
  <x:si>
    <x:t xml:space="preserve">https://www.sec.gov/Archives/edgar/data/898293/000162828026043719/jbl-20260617ex991.htm</x:t>
  </x:si>
  <x:si>
    <x:t xml:space="preserve">Q426 issuer 9.2–10.0b guide, bridge, FY26 guidance</x:t>
  </x:si>
  <x:si>
    <x:t xml:space="preserve">S10</x:t>
  </x:si>
  <x:si>
    <x:t xml:space="preserve">Jabil / transcript</x:t>
  </x:si>
  <x:si>
    <x:t xml:space="preserve">https://stockanalysis.com/stocks/jbl/transcripts/609377-q3-2026/</x:t>
  </x:si>
  <x:si>
    <x:t xml:space="preserve">Guided Q426 segment split, $80m net interest, ~21% core tax</x:t>
  </x:si>
  <x:si>
    <x:t xml:space="preserve">S11</x:t>
  </x:si>
  <x:si>
    <x:t xml:space="preserve">https://investors.jabil.com/news/news-details/2025/Jabil-Posts-First-Quarter-Results/</x:t>
  </x:si>
  <x:si>
    <x:t xml:space="preserve">Q226 guidance, Q126 non-GAAP bridge</x:t>
  </x:si>
  <x:si>
    <x:t xml:space="preserve">S12</x:t>
  </x:si>
  <x:si>
    <x:t xml:space="preserve">https://investors.jabil.com/news/news-details/2026/Jabil-Posts-Second-Quarter-Results/default.aspx</x:t>
  </x:si>
  <x:si>
    <x:t xml:space="preserve">Q326 guidance, Q226 non-GAAP bridge</x:t>
  </x:si>
  <x:si>
    <x:t xml:space="preserve">S13</x:t>
  </x:si>
  <x:si>
    <x:t xml:space="preserve">Celestica / GlobeNewswire</x:t>
  </x:si>
  <x:si>
    <x:t xml:space="preserve">https://www.barchart.com/story/news/3487085/celestica-announces-second-quarter-2026-financial-results</x:t>
  </x:si>
  <x:si>
    <x:t xml:space="preserve">Peer cloud-infrastructure demand and increased forward forecast</x:t>
  </x:si>
  <x:si>
    <x:t xml:space="preserve">S14</x:t>
  </x:si>
  <x:si>
    <x:t xml:space="preserve">AlphaStreet</x:t>
  </x:si>
  <x:si>
    <x:t xml:space="preserve">https://news.alphastreet.com/jabil-jbl-q4-2026-preview-eps-est-4-07-reports-september-30/amp/</x:t>
  </x:si>
  <x:si>
    <x:t xml:space="preserve">Pre-release consensus corroboration; avoid erroneous legacy EMS/DMS labels</x:t>
  </x:si>
  <x:si>
    <x:t xml:space="preserve">Attached consensus SHA256</x:t>
  </x:si>
  <x:si>
    <x:t xml:space="preserve">02182a81b4b2f3a6fd42ecb8fdbfa087569ca48155c4ade97e63f5922c5ebefe</x:t>
  </x:si>
  <x:si>
    <x:t xml:space="preserve">Attached history SHA256</x:t>
  </x:si>
  <x:si>
    <x:t xml:space="preserve">0604add66df9efe7bd6bb9efc79091e539b53b1240c5aecfb0f9621ef40c9482</x:t>
  </x:si>
  <x:si>
    <x:t xml:space="preserve">Disclosure note 1</x:t>
  </x:si>
  <x:si>
    <x:t xml:space="preserve">Quarterly individual-country revenue is unavailable: checked FY26 Q1/Q2/Q3 SEC 10-Q; FY25 SEC 10-K country totals only.</x:t>
  </x:si>
  <x:si>
    <x:t xml:space="preserve">Disclosure note 2</x:t>
  </x:si>
  <x:si>
    <x:t xml:space="preserve">Individual quarterly end-market dollars and unit/price ladder unavailable: reviewed FY25 SEC 10-K and FY26 Q1–Q3 SEC 10-Q.</x:t>
  </x:si>
  <x:si>
    <x:t xml:space="preserve">Disclosure note 3</x:t>
  </x:si>
  <x:si>
    <x:t xml:space="preserve">No Dates / Consensus / Checks tabs: dates on headers, consensus on Cover, assertions in artifacts/checks.md.</x:t>
  </x:si>
  <x:si>
    <x:t xml:space="preserve">Disclosure note 4</x:t>
  </x:si>
  <x:si>
    <x:t xml:space="preserve">Excel limits worksheet names to 31 characters; official full segment names appear on Revenue summary.</x:t>
  </x:si>
  <x:si>
    <x:t xml:space="preserve">Disclosure note 5</x:t>
  </x:si>
  <x:si>
    <x:t xml:space="preserve">NYSE:JBL common shares and USD reporting verified in SEC FY25 10-K and FY26 Q3 10-Q.</x:t>
  </x:si>
  <x:si>
    <x:t xml:space="preserve">Disclosure note 6</x:t>
  </x:si>
  <x:si>
    <x:t xml:space="preserve">FY25 Q4 geo split inferred using rounded 9-month foreign mix; not a separately published quarterly geography amount.</x:t>
  </x:si>
  <x:si>
    <x:t xml:space="preserve">Inputs</x:t>
  </x:si>
  <x:si>
    <x:t xml:space="preserve">CAPITAL IQ: captured 2026-09-24 (date only; not 2026-09-26)</x:t>
  </x:si>
  <x:si>
    <x:t xml:space="preserve">JBL_consensus.json SHA256 02182a81b4b2f3a6fd42ecb8fdbfa087569ca48155c4ade97e63f5922c5ebefe</x:t>
  </x:si>
  <x:si>
    <x:t xml:space="preserve">S&amp;P CAPITAL IQ — SUMMARY ROW</x:t>
  </x:si>
  <x:si>
    <x:t xml:space="preserve">Value</x:t>
  </x:si>
  <x:si>
    <x:t xml:space="preserve">ticker</x:t>
  </x:si>
  <x:si>
    <x:t xml:space="preserve">JBL</x:t>
  </x:si>
  <x:si>
    <x:t xml:space="preserve">company</x:t>
  </x:si>
  <x:si>
    <x:t xml:space="preserve">Jabil Inc.</x:t>
  </x:si>
  <x:si>
    <x:t xml:space="preserve">exchange_ticker</x:t>
  </x:si>
  <x:si>
    <x:t xml:space="preserve">NYSE:JBL</x:t>
  </x:si>
  <x:si>
    <x:t xml:space="preserve">capiq_company_id</x:t>
  </x:si>
  <x:si>
    <x:t xml:space="preserve">analyst_count</x:t>
  </x:si>
  <x:si>
    <x:t xml:space="preserve">fiscal_year_end</x:t>
  </x:si>
  <x:si>
    <x:t xml:space="preserve">Aug-31</x:t>
  </x:si>
  <x:si>
    <x:t xml:space="preserve">forward_quarter_label</x:t>
  </x:si>
  <x:si>
    <x:t xml:space="preserve">FQ4 2026 - Aug 2026</x:t>
  </x:si>
  <x:si>
    <x:t xml:space="preserve">period_end_date</x:t>
  </x:si>
  <x:si>
    <x:t xml:space="preserve">expected_report_date</x:t>
  </x:si>
  <x:si>
    <x:t xml:space="preserve">eps_normalized_mean</x:t>
  </x:si>
  <x:si>
    <x:t xml:space="preserve">eps_normalized_median</x:t>
  </x:si>
  <x:si>
    <x:t xml:space="preserve">eps_normalized_high</x:t>
  </x:si>
  <x:si>
    <x:t xml:space="preserve">eps_normalized_low</x:t>
  </x:si>
  <x:si>
    <x:t xml:space="preserve">eps_normalized_std_dev</x:t>
  </x:si>
  <x:si>
    <x:t xml:space="preserve">eps_normalized_n_est</x:t>
  </x:si>
  <x:si>
    <x:t xml:space="preserve">eps_normalized_guidance</x:t>
  </x:si>
  <x:si>
    <x:t xml:space="preserve">eps_normalized_guidance_low</x:t>
  </x:si>
  <x:si>
    <x:t xml:space="preserve">eps_normalized_guidance_high</x:t>
  </x:si>
  <x:si>
    <x:t xml:space="preserve">eps_gaap_mean</x:t>
  </x:si>
  <x:si>
    <x:t xml:space="preserve">eps_gaap_median</x:t>
  </x:si>
  <x:si>
    <x:t xml:space="preserve">eps_gaap_high</x:t>
  </x:si>
  <x:si>
    <x:t xml:space="preserve">eps_gaap_low</x:t>
  </x:si>
  <x:si>
    <x:t xml:space="preserve">eps_gaap_std_dev</x:t>
  </x:si>
  <x:si>
    <x:t xml:space="preserve">eps_gaap_n_est</x:t>
  </x:si>
  <x:si>
    <x:t xml:space="preserve">eps_gaap_guidance_low</x:t>
  </x:si>
  <x:si>
    <x:t xml:space="preserve">eps_gaap_guidance_high</x:t>
  </x:si>
  <x:si>
    <x:t xml:space="preserve">revenue_m_mean</x:t>
  </x:si>
  <x:si>
    <x:t xml:space="preserve">revenue_m_median</x:t>
  </x:si>
  <x:si>
    <x:t xml:space="preserve">revenue_m_high</x:t>
  </x:si>
  <x:si>
    <x:t xml:space="preserve">revenue_m_low</x:t>
  </x:si>
  <x:si>
    <x:t xml:space="preserve">revenue_m_std_dev</x:t>
  </x:si>
  <x:si>
    <x:t xml:space="preserve">revenue_m_n_est</x:t>
  </x:si>
  <x:si>
    <x:t xml:space="preserve">revenue_m_guidance_low</x:t>
  </x:si>
  <x:si>
    <x:t xml:space="preserve">revenue_m_guidance_high</x:t>
  </x:si>
  <x:si>
    <x:t xml:space="preserve">ebitda_m_mean</x:t>
  </x:si>
  <x:si>
    <x:t xml:space="preserve">ebit_m_mean</x:t>
  </x:si>
  <x:si>
    <x:t xml:space="preserve">net_income_excl_excep_m_mean</x:t>
  </x:si>
  <x:si>
    <x:t xml:space="preserve">net_income_gaap_m_mean</x:t>
  </x:si>
  <x:si>
    <x:t xml:space="preserve">gross_margin_pct_mean</x:t>
  </x:si>
  <x:si>
    <x:t xml:space="preserve">effective_tax_rate_pct_mean</x:t>
  </x:si>
  <x:si>
    <x:t xml:space="preserve">capex_m_mean</x:t>
  </x:si>
  <x:si>
    <x:t xml:space="preserve">fcf_m_mean</x:t>
  </x:si>
  <x:si>
    <x:t xml:space="preserve">cfo_m_mean</x:t>
  </x:si>
  <x:si>
    <x:t xml:space="preserve">d_and_a_m_mean</x:t>
  </x:si>
  <x:si>
    <x:t xml:space="preserve">recommendation</x:t>
  </x:si>
  <x:si>
    <x:t xml:space="preserve">Buy</x:t>
  </x:si>
  <x:si>
    <x:t xml:space="preserve">recommendation_score</x:t>
  </x:si>
  <x:si>
    <x:t xml:space="preserve">last_close_price</x:t>
  </x:si>
  <x:si>
    <x:t xml:space="preserve">notes</x:t>
  </x:si>
  <x:si>
    <x:t xml:space="preserve">Results before open Sep 30. 52wk range 428.93/189.60.</x:t>
  </x:si>
  <x:si>
    <x:t xml:space="preserve">eps_normalized_consensus</x:t>
  </x:si>
  <x:si>
    <x:t xml:space="preserve">eps_normalized_actual</x:t>
  </x:si>
  <x:si>
    <x:t xml:space="preserve">eps_gaap_consensus</x:t>
  </x:si>
  <x:si>
    <x:t xml:space="preserve">eps_gaap_actual</x:t>
  </x:si>
  <x:si>
    <x:t xml:space="preserve">revenue_m_consensus</x:t>
  </x:si>
  <x:si>
    <x:t xml:space="preserve">revenue_m_actual</x:t>
  </x:si>
  <x:si>
    <x:t xml:space="preserve">report_date</x:t>
  </x:si>
  <x:si>
    <x:t xml:space="preserve">JBL_history.csv SHA256 0604add66df9efe7bd6bb9efc79091e539b53b1240c5aecfb0f9621ef40c9482</x:t>
  </x:si>
  <x:si>
    <x:t xml:space="preserve">Summary captured 2026-09-24 (date only)</x:t>
  </x:si>
  <x:si>
    <x:t xml:space="preserve">History observations: rows 60:65; normalized contributor count: C25</x:t>
  </x:si>
  <x:si>
    <x:t xml:space="preserve">FORECAST ASSUMPTIONS (not reported)</x:t>
  </x:si>
  <x:si>
    <x:t xml:space="preserve">USD millions unless noted</x:t>
  </x:si>
  <x:si>
    <x:t xml:space="preserve">Normalized core tax rate</x:t>
  </x:si>
  <x:si>
    <x:t xml:space="preserve">Forecast operating cash flow ($m)</x:t>
  </x:si>
  <x:si>
    <x:t xml:space="preserve">Forecast change in receivables</x:t>
  </x:si>
  <x:si>
    <x:t xml:space="preserve">Forecast change in contract assets</x:t>
  </x:si>
  <x:si>
    <x:t xml:space="preserve">Forecast change in inventory</x:t>
  </x:si>
  <x:si>
    <x:t xml:space="preserve">Forecast change in other current assets</x:t>
  </x:si>
  <x:si>
    <x:t xml:space="preserve">Forecast change in PP&amp;E net of depreciation</x:t>
  </x:si>
  <x:si>
    <x:t xml:space="preserve">Forecast change in accounts payable</x:t>
  </x:si>
  <x:si>
    <x:t xml:space="preserve">Forecast GAAP gross margin</x:t>
  </x:si>
  <x:si>
    <x:t xml:space="preserve">Forecast R&amp;D expense</x:t>
  </x:si>
  <x:si>
    <x:t xml:space="preserve">Forecast other expense</x:t>
  </x:si>
  <x:si>
    <x:t xml:space="preserve">Forecast net interest expense</x:t>
  </x:si>
  <x:si>
    <x:t xml:space="preserve">Forecast diluted incremental awards (m)</x:t>
  </x:si>
  <x:si>
    <x:t xml:space="preserve">Forecast CF noncash addbacks</x:t>
  </x:si>
  <x:si>
    <x:t xml:space="preserve">Forecast capital expenditures</x:t>
  </x:si>
  <x:si>
    <x:t xml:space="preserve">Forecast PP&amp;E disposal cash</x:t>
  </x:si>
  <x:si>
    <x:t xml:space="preserve">Forecast debt proceeds</x:t>
  </x:si>
  <x:si>
    <x:t xml:space="preserve">Forecast debt repayments</x:t>
  </x:si>
  <x:si>
    <x:t xml:space="preserve">Forecast buyback cash</x:t>
  </x:si>
  <x:si>
    <x:t xml:space="preserve">Forecast dividends</x:t>
  </x:si>
  <x:si>
    <x:t xml:space="preserve">Forecast employee proceeds</x:t>
  </x:si>
  <x:si>
    <x:t xml:space="preserve">Forecast foreign revenue share</x:t>
  </x:si>
  <x:si>
    <x:t xml:space="preserve">Undisclosed scope/FX analytical proxy (zero does not assert absence)</x:t>
  </x:si>
  <x:si>
    <x:t xml:space="preserve">CAPITAL IQ FULL RAW SUMMARY: ARCHIVED PRICE FIELDS, NOT USED</x:t>
  </x:si>
  <x:si>
    <x:t xml:space="preserve">target_price_mean</x:t>
  </x:si>
  <x:si>
    <x:t xml:space="preserve">target_price_median</x:t>
  </x:si>
  <x:si>
    <x:t xml:space="preserve">target_price_high</x:t>
  </x:si>
  <x:si>
    <x:t xml:space="preserve">target_price_low</x:t>
  </x:si>
  <x:si>
    <x:t xml:space="preserve">target_price_std_dev</x:t>
  </x:si>
  <x:si>
    <x:t xml:space="preserve">target_price_n_est</x:t>
  </x:si>
</x:sst>
</file>

<file path=xl/styles.xml><?xml version="1.0" encoding="utf-8"?>
<x:styleSheet xmlns:x="http://schemas.openxmlformats.org/spreadsheetml/2006/main">
  <x:numFmts count="6">
    <x:numFmt numFmtId="164" formatCode="#,##0.0_);(#,##0.0);–_)"/>
    <x:numFmt numFmtId="165" formatCode="$0.00"/>
    <x:numFmt numFmtId="166" formatCode="d-mmm-yyyy"/>
    <x:numFmt numFmtId="167" formatCode="yyyy-mm-dd"/>
    <x:numFmt numFmtId="168" formatCode="0.0%"/>
    <x:numFmt numFmtId="169" formatCode="0.0%_);(0.0%);–_)"/>
  </x:numFmts>
  <x:fonts count="10">
    <x:font>
      <x:sz val="11"/>
      <x:name val="Calibri"/>
    </x:font>
    <x:font>
      <x:sz val="11"/>
      <x:color rgb="FF000000"/>
      <x:name val="Aptos Narrow"/>
    </x:font>
    <x:font>
      <x:b/>
      <x:sz val="11"/>
      <x:color rgb="FF000000"/>
      <x:name val="Aptos Narrow"/>
    </x:font>
    <x:font>
      <x:sz val="11"/>
      <x:color rgb="FF006100"/>
      <x:name val="Aptos Narrow"/>
    </x:font>
    <x:font>
      <x:b/>
      <x:sz val="11"/>
      <x:color rgb="FF006100"/>
      <x:name val="Aptos Narrow"/>
    </x:font>
    <x:font>
      <x:sz val="11"/>
      <x:color rgb="FF0000FF"/>
      <x:name val="Aptos Narrow"/>
    </x:font>
    <x:font>
      <x:b/>
      <x:sz val="11"/>
      <x:color rgb="FF0000FF"/>
      <x:name val="Aptos Narrow"/>
    </x:font>
    <x:font>
      <x:i/>
      <x:sz val="11"/>
      <x:color rgb="FF000000"/>
      <x:name val="Aptos Narrow"/>
    </x:font>
    <x:font>
      <x:i/>
      <x:sz val="11"/>
      <x:color rgb="FF006100"/>
      <x:name val="Aptos Narrow"/>
    </x:font>
    <x:font>
      <x:i/>
      <x:sz val="11"/>
      <x:color rgb="FF0000FF"/>
      <x:name val="Aptos Narrow"/>
    </x:font>
  </x:fonts>
  <x:fills count="5">
    <x:fill>
      <x:patternFill patternType="none"/>
    </x:fill>
    <x:fill>
      <x:patternFill patternType="gray125"/>
    </x:fill>
    <x:fill>
      <x:patternFill patternType="solid">
        <x:fgColor rgb="FFE9EDF2"/>
      </x:patternFill>
    </x:fill>
    <x:fill>
      <x:patternFill patternType="solid">
        <x:fgColor rgb="FFEAF3FC"/>
      </x:patternFill>
    </x:fill>
    <x:fill>
      <x:patternFill patternType="solid">
        <x:fgColor rgb="FFF1F7FE"/>
      </x:patternFill>
    </x:fill>
  </x:fills>
  <x:borders count="4">
    <x:border/>
    <x:border>
      <x:top style="thin">
        <x:color rgb="FFA5AFBA"/>
      </x:top>
      <x:bottom style="thin">
        <x:color rgb="FFA5AFBA"/>
      </x:bottom>
    </x:border>
    <x:border>
      <x:top style="thin">
        <x:color rgb="FFA5AFBA"/>
      </x:top>
    </x:border>
    <x:border>
      <x:top style="thin">
        <x:color rgb="FF9CA3AF"/>
      </x:top>
    </x:border>
  </x:borders>
  <x:cellStyleXfs count="1">
    <x:xf numFmtId="0" fontId="0" fillId="0" borderId="0"/>
  </x:cellStyleXfs>
  <x:cellXfs count="62">
    <x:xf numFmtId="0" fontId="0" fillId="0" borderId="0" xfId="0"/>
    <x:xf numFmtId="0" fontId="1" fillId="0" borderId="0" xfId="0" applyFont="1" applyFill="1" applyAlignment="1">
      <x:alignment horizontal="general" vertical="bottom"/>
    </x:xf>
    <x:xf numFmtId="0" fontId="2" fillId="0" borderId="0" xfId="0" applyFont="1" applyFill="1" applyAlignment="1">
      <x:alignment horizontal="general" vertical="bottom"/>
    </x:xf>
    <x:xf numFmtId="164" fontId="3" fillId="0" borderId="0" xfId="0" applyNumberFormat="1" applyFont="1" applyFill="1" applyAlignment="1">
      <x:alignment horizontal="general" vertical="bottom"/>
    </x:xf>
    <x:xf numFmtId="0" fontId="2" fillId="2" borderId="1" xfId="0" applyFont="1" applyFill="1" applyBorder="1" applyAlignment="1">
      <x:alignment horizontal="general" vertical="bottom"/>
    </x:xf>
    <x:xf numFmtId="165" fontId="1" fillId="0" borderId="0" xfId="0" applyNumberFormat="1" applyFont="1" applyFill="1" applyAlignment="1">
      <x:alignment horizontal="general" vertical="bottom"/>
    </x:xf>
    <x:xf numFmtId="164" fontId="1" fillId="0" borderId="0" xfId="0" applyNumberFormat="1" applyFont="1" applyFill="1" applyAlignment="1">
      <x:alignment horizontal="general" vertical="bottom"/>
    </x:xf>
    <x:xf numFmtId="0" fontId="2" fillId="0" borderId="2" xfId="0" applyFont="1" applyFill="1" applyBorder="1" applyAlignment="1">
      <x:alignment horizontal="general" vertical="bottom"/>
    </x:xf>
    <x:xf numFmtId="0" fontId="1" fillId="0" borderId="0" xfId="0" applyFont="1" applyFill="1" applyAlignment="1">
      <x:alignment horizontal="general" vertical="bottom" wrapText="1"/>
    </x:xf>
    <x:xf numFmtId="165" fontId="3" fillId="0" borderId="0" xfId="0" applyNumberFormat="1" applyFont="1" applyFill="1" applyAlignment="1">
      <x:alignment horizontal="general" vertical="bottom"/>
    </x:xf>
    <x:xf numFmtId="166" fontId="1" fillId="0" borderId="0" xfId="0" applyNumberFormat="1" applyFont="1" applyFill="1" applyAlignment="1">
      <x:alignment horizontal="general" vertical="bottom"/>
    </x:xf>
    <x:xf numFmtId="167" fontId="2" fillId="2" borderId="1" xfId="0" applyNumberFormat="1" applyFont="1" applyFill="1" applyBorder="1" applyAlignment="1">
      <x:alignment horizontal="general" vertical="bottom"/>
    </x:xf>
    <x:xf numFmtId="0" fontId="3" fillId="0" borderId="0" xfId="0" applyFont="1" applyFill="1" applyAlignment="1">
      <x:alignment horizontal="general" vertical="bottom"/>
    </x:xf>
    <x:xf numFmtId="0" fontId="4" fillId="0" borderId="2" xfId="0" applyFont="1" applyFill="1" applyBorder="1" applyAlignment="1">
      <x:alignment horizontal="general" vertical="bottom"/>
    </x:xf>
    <x:xf numFmtId="164" fontId="5" fillId="0" borderId="0" xfId="0" applyNumberFormat="1" applyFont="1" applyFill="1" applyAlignment="1">
      <x:alignment horizontal="general" vertical="bottom"/>
    </x:xf>
    <x:xf numFmtId="167" fontId="5" fillId="0" borderId="0" xfId="0" applyNumberFormat="1" applyFont="1" applyFill="1" applyAlignment="1">
      <x:alignment horizontal="general" vertical="bottom"/>
    </x:xf>
    <x:xf numFmtId="165" fontId="5" fillId="0" borderId="0" xfId="0" applyNumberFormat="1" applyFont="1" applyFill="1" applyAlignment="1">
      <x:alignment horizontal="general" vertical="bottom"/>
    </x:xf>
    <x:xf numFmtId="168" fontId="1" fillId="0" borderId="0" xfId="0" applyNumberFormat="1" applyFont="1" applyFill="1" applyAlignment="1">
      <x:alignment horizontal="general" vertical="bottom"/>
    </x:xf>
    <x:xf numFmtId="0" fontId="2" fillId="3" borderId="1" xfId="0" applyFont="1" applyFill="1" applyBorder="1" applyAlignment="1">
      <x:alignment horizontal="general" vertical="bottom"/>
    </x:xf>
    <x:xf numFmtId="164" fontId="2" fillId="0" borderId="2" xfId="0" applyNumberFormat="1" applyFont="1" applyFill="1" applyBorder="1" applyAlignment="1">
      <x:alignment horizontal="general" vertical="bottom"/>
    </x:xf>
    <x:xf numFmtId="164" fontId="3" fillId="4" borderId="0" xfId="0" applyNumberFormat="1" applyFont="1" applyFill="1" applyAlignment="1">
      <x:alignment horizontal="general" vertical="bottom"/>
    </x:xf>
    <x:xf numFmtId="164" fontId="2" fillId="4" borderId="2" xfId="0" applyNumberFormat="1" applyFont="1" applyFill="1" applyBorder="1" applyAlignment="1">
      <x:alignment horizontal="general" vertical="bottom"/>
    </x:xf>
    <x:xf numFmtId="164" fontId="1" fillId="4" borderId="0" xfId="0" applyNumberFormat="1" applyFont="1" applyFill="1" applyAlignment="1">
      <x:alignment horizontal="general" vertical="bottom"/>
    </x:xf>
    <x:xf numFmtId="164" fontId="4" fillId="4" borderId="2" xfId="0" applyNumberFormat="1" applyFont="1" applyFill="1" applyBorder="1" applyAlignment="1">
      <x:alignment horizontal="general" vertical="bottom"/>
    </x:xf>
    <x:xf numFmtId="0" fontId="6" fillId="2" borderId="1" xfId="0" applyFont="1" applyFill="1" applyBorder="1" applyAlignment="1">
      <x:alignment horizontal="general" vertical="bottom"/>
    </x:xf>
    <x:xf numFmtId="169" fontId="7" fillId="0" borderId="0" xfId="0" applyNumberFormat="1" applyFont="1" applyFill="1" applyAlignment="1">
      <x:alignment horizontal="general" vertical="bottom"/>
    </x:xf>
    <x:xf numFmtId="164" fontId="4" fillId="0" borderId="2" xfId="0" applyNumberFormat="1" applyFont="1" applyFill="1" applyBorder="1" applyAlignment="1">
      <x:alignment horizontal="general" vertical="bottom"/>
    </x:xf>
    <x:xf numFmtId="167" fontId="6" fillId="3" borderId="1" xfId="0" applyNumberFormat="1" applyFont="1" applyFill="1" applyBorder="1" applyAlignment="1">
      <x:alignment horizontal="general" vertical="bottom"/>
    </x:xf>
    <x:xf numFmtId="167" fontId="6" fillId="2" borderId="1" xfId="0" applyNumberFormat="1" applyFont="1" applyFill="1" applyBorder="1" applyAlignment="1">
      <x:alignment horizontal="general" vertical="bottom"/>
    </x:xf>
    <x:xf numFmtId="167" fontId="2" fillId="3" borderId="1" xfId="0" applyNumberFormat="1" applyFont="1" applyFill="1" applyBorder="1" applyAlignment="1">
      <x:alignment horizontal="general" vertical="bottom"/>
    </x:xf>
    <x:xf numFmtId="168" fontId="5" fillId="0" borderId="0" xfId="0" applyNumberFormat="1" applyFont="1" applyFill="1" applyAlignment="1">
      <x:alignment horizontal="general" vertical="bottom"/>
    </x:xf>
    <x:xf numFmtId="0" fontId="2" fillId="4" borderId="2" xfId="0" applyFont="1" applyFill="1" applyBorder="1" applyAlignment="1">
      <x:alignment horizontal="general" vertical="bottom"/>
    </x:xf>
    <x:xf numFmtId="164" fontId="6" fillId="0" borderId="2" xfId="0" applyNumberFormat="1" applyFont="1" applyFill="1" applyBorder="1" applyAlignment="1">
      <x:alignment horizontal="general" vertical="bottom"/>
    </x:xf>
    <x:xf numFmtId="164" fontId="5" fillId="4" borderId="0" xfId="0" applyNumberFormat="1" applyFont="1" applyFill="1" applyAlignment="1">
      <x:alignment horizontal="general" vertical="bottom"/>
    </x:xf>
    <x:xf numFmtId="169" fontId="7" fillId="4" borderId="0" xfId="0" applyNumberFormat="1" applyFont="1" applyFill="1" applyAlignment="1">
      <x:alignment horizontal="general" vertical="bottom"/>
    </x:xf>
    <x:xf numFmtId="165" fontId="4" fillId="0" borderId="2" xfId="0" applyNumberFormat="1" applyFont="1" applyFill="1" applyBorder="1" applyAlignment="1">
      <x:alignment horizontal="general" vertical="bottom"/>
    </x:xf>
    <x:xf numFmtId="169" fontId="8" fillId="4" borderId="0" xfId="0" applyNumberFormat="1" applyFont="1" applyFill="1" applyAlignment="1">
      <x:alignment horizontal="general" vertical="bottom"/>
    </x:xf>
    <x:xf numFmtId="165" fontId="2" fillId="0" borderId="2" xfId="0" applyNumberFormat="1" applyFont="1" applyFill="1" applyBorder="1" applyAlignment="1">
      <x:alignment horizontal="general" vertical="bottom"/>
    </x:xf>
    <x:xf numFmtId="169" fontId="8" fillId="0" borderId="0" xfId="0" applyNumberFormat="1" applyFont="1" applyFill="1" applyAlignment="1">
      <x:alignment horizontal="general" vertical="bottom"/>
    </x:xf>
    <x:xf numFmtId="0" fontId="2" fillId="0" borderId="2" xfId="0" applyFont="1" applyFill="1" applyBorder="1" applyAlignment="1">
      <x:alignment horizontal="general" vertical="bottom" wrapText="1"/>
    </x:xf>
    <x:xf numFmtId="164" fontId="2" fillId="4" borderId="3" xfId="0" applyNumberFormat="1" applyFont="1" applyFill="1" applyBorder="1" applyAlignment="1">
      <x:alignment horizontal="general" vertical="bottom"/>
    </x:xf>
    <x:xf numFmtId="0" fontId="2" fillId="0" borderId="3" xfId="0" applyFont="1" applyFill="1" applyBorder="1" applyAlignment="1">
      <x:alignment horizontal="general" vertical="bottom"/>
    </x:xf>
    <x:xf numFmtId="0" fontId="5" fillId="0" borderId="0" xfId="0" applyFont="1" applyFill="1" applyAlignment="1">
      <x:alignment horizontal="general" vertical="bottom"/>
    </x:xf>
    <x:xf numFmtId="0" fontId="5" fillId="0" borderId="0" xfId="0" applyFont="1" applyFill="1" applyAlignment="1">
      <x:alignment horizontal="general" vertical="bottom" wrapText="1"/>
    </x:xf>
    <x:xf numFmtId="164" fontId="2" fillId="0" borderId="3" xfId="0" applyNumberFormat="1" applyFont="1" applyFill="1" applyBorder="1" applyAlignment="1">
      <x:alignment horizontal="general" vertical="bottom"/>
    </x:xf>
    <x:xf numFmtId="0" fontId="6" fillId="3" borderId="1" xfId="0" applyFont="1" applyFill="1" applyBorder="1" applyAlignment="1">
      <x:alignment horizontal="general" vertical="bottom"/>
    </x:xf>
    <x:xf numFmtId="167" fontId="3" fillId="0" borderId="0" xfId="0" applyNumberFormat="1" applyFont="1" applyFill="1" applyAlignment="1">
      <x:alignment horizontal="general" vertical="bottom"/>
    </x:xf>
    <x:xf numFmtId="0" fontId="2" fillId="4" borderId="3" xfId="0" applyFont="1" applyFill="1" applyBorder="1" applyAlignment="1">
      <x:alignment horizontal="general" vertical="bottom"/>
    </x:xf>
    <x:xf numFmtId="165" fontId="6" fillId="0" borderId="2" xfId="0" applyNumberFormat="1" applyFont="1" applyFill="1" applyBorder="1" applyAlignment="1">
      <x:alignment horizontal="general" vertical="bottom"/>
    </x:xf>
    <x:xf numFmtId="165" fontId="2" fillId="4" borderId="2" xfId="0" applyNumberFormat="1" applyFont="1" applyFill="1" applyBorder="1" applyAlignment="1">
      <x:alignment horizontal="general" vertical="bottom"/>
    </x:xf>
    <x:xf numFmtId="165" fontId="3" fillId="4" borderId="0" xfId="0" applyNumberFormat="1" applyFont="1" applyFill="1" applyAlignment="1">
      <x:alignment horizontal="general" vertical="bottom"/>
    </x:xf>
    <x:xf numFmtId="165" fontId="1" fillId="4" borderId="0" xfId="0" applyNumberFormat="1" applyFont="1" applyFill="1" applyAlignment="1">
      <x:alignment horizontal="general" vertical="bottom"/>
    </x:xf>
    <x:xf numFmtId="169" fontId="9" fillId="4" borderId="0" xfId="0" applyNumberFormat="1" applyFont="1" applyFill="1" applyAlignment="1">
      <x:alignment horizontal="general" vertical="bottom"/>
    </x:xf>
    <x:xf numFmtId="169" fontId="9" fillId="0" borderId="0" xfId="0" applyNumberFormat="1" applyFont="1" applyFill="1" applyAlignment="1">
      <x:alignment horizontal="general" vertical="bottom"/>
    </x:xf>
    <x:xf numFmtId="0" fontId="2" fillId="2" borderId="1" xfId="0" applyNumberFormat="1" applyFont="1" applyFill="1" applyBorder="1" applyAlignment="1">
      <x:alignment horizontal="right" vertical="bottom"/>
    </x:xf>
    <x:xf numFmtId="0" fontId="2" fillId="3" borderId="1" xfId="0" applyNumberFormat="1" applyFont="1" applyFill="1" applyBorder="1" applyAlignment="1">
      <x:alignment horizontal="right" vertical="bottom"/>
    </x:xf>
    <x:xf numFmtId="164" fontId="1" fillId="0" borderId="0" xfId="0" applyNumberFormat="1" applyFont="1" applyFill="1" applyBorder="1" applyAlignment="1">
      <x:alignment horizontal="right" vertical="bottom"/>
    </x:xf>
    <x:xf numFmtId="0" fontId="2" fillId="2" borderId="1" xfId="0" applyNumberFormat="1" applyFont="1" applyFill="1" applyBorder="1" applyAlignment="1">
      <x:alignment horizontal="general" vertical="bottom" wrapText="1"/>
    </x:xf>
    <x:xf numFmtId="0" fontId="2" fillId="2" borderId="1" xfId="0" applyNumberFormat="1" applyFont="1" applyFill="1" applyBorder="1" applyAlignment="1">
      <x:alignment horizontal="right" vertical="bottom" wrapText="1"/>
    </x:xf>
    <x:xf numFmtId="0" fontId="2" fillId="2" borderId="1" xfId="0" applyNumberFormat="1" applyFont="1" applyFill="1" applyBorder="1" applyAlignment="1">
      <x:alignment horizontal="general" vertical="center" wrapText="1"/>
    </x:xf>
    <x:xf numFmtId="0" fontId="2" fillId="2" borderId="1" xfId="0" applyNumberFormat="1" applyFont="1" applyFill="1" applyBorder="1" applyAlignment="1">
      <x:alignment horizontal="right" vertical="center" wrapText="1"/>
    </x:xf>
    <x:xf numFmtId="0" fontId="2" fillId="0" borderId="2" xfId="0" applyNumberFormat="1" applyFont="1" applyFill="1" applyBorder="1" applyAlignment="1">
      <x:alignment horizontal="general" vertical="bottom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d325583f0946c4" /><Relationship Type="http://schemas.openxmlformats.org/officeDocument/2006/relationships/theme" Target="/xl/theme/theme1.xml" Id="R8f91c593a8cf4276" /><Relationship Type="http://schemas.openxmlformats.org/officeDocument/2006/relationships/sharedStrings" Target="/xl/sharedStrings.xml" Id="Reb62f392bd6b4d78" /><Relationship Type="http://schemas.openxmlformats.org/officeDocument/2006/relationships/worksheet" Target="/xl/worksheets/sheet1.xml" Id="R6320e69e5a514b84" /><Relationship Type="http://schemas.openxmlformats.org/officeDocument/2006/relationships/worksheet" Target="/xl/worksheets/sheet2.xml" Id="Recfe80e8eebe45fd" /><Relationship Type="http://schemas.openxmlformats.org/officeDocument/2006/relationships/worksheet" Target="/xl/worksheets/sheet3.xml" Id="R9caa32be0b914297" /><Relationship Type="http://schemas.openxmlformats.org/officeDocument/2006/relationships/worksheet" Target="/xl/worksheets/sheet4.xml" Id="Rd122fcac82b547f6" /><Relationship Type="http://schemas.openxmlformats.org/officeDocument/2006/relationships/worksheet" Target="/xl/worksheets/sheet5.xml" Id="Rfb105fa6d2f14996" /><Relationship Type="http://schemas.openxmlformats.org/officeDocument/2006/relationships/worksheet" Target="/xl/worksheets/sheet6.xml" Id="R152dc63e15184162" /><Relationship Type="http://schemas.openxmlformats.org/officeDocument/2006/relationships/worksheet" Target="/xl/worksheets/sheet7.xml" Id="R7db13a17185d4c03" /><Relationship Type="http://schemas.openxmlformats.org/officeDocument/2006/relationships/worksheet" Target="/xl/worksheets/sheet8.xml" Id="R9da0695eacd0480c" /><Relationship Type="http://schemas.openxmlformats.org/officeDocument/2006/relationships/worksheet" Target="/xl/worksheets/sheet9.xml" Id="Rcfb7e15e5d9d4c59" /><Relationship Type="http://schemas.openxmlformats.org/officeDocument/2006/relationships/worksheet" Target="/xl/worksheets/sheet10.xml" Id="R05e1e214dd774ffe" /><Relationship Type="http://schemas.openxmlformats.org/officeDocument/2006/relationships/worksheet" Target="/xl/worksheets/sheet11.xml" Id="R7e2e02e85ccf4639" /><Relationship Type="http://schemas.openxmlformats.org/officeDocument/2006/relationships/worksheet" Target="/xl/worksheets/sheet12.xml" Id="R6a664772ac2f4801" /><Relationship Type="http://schemas.openxmlformats.org/officeDocument/2006/relationships/worksheet" Target="/xl/worksheets/sheet13.xml" Id="R953270b3bff54c64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e16ae4b8d74f4802" /></Relationships>
</file>

<file path=xl/drawings/drawing1.xml><?xml version="1.0" encoding="utf-8"?>
<xdr:wsDr xmlns:xdr="http://schemas.openxmlformats.org/drawingml/2006/spreadsheetDrawing">
  <xdr:oneCellAnchor>
    <xdr:from>
      <xdr:col>1</xdr:col>
      <xdr:colOff>0</xdr:colOff>
      <xdr:row>1</xdr:row>
      <xdr:rowOff>0</xdr:rowOff>
    </xdr:from>
    <xdr:ext cx="571500" cy="571500"/>
    <xdr:pic>
      <xdr:nvPicPr>
        <xdr:cNvPr id="1" name="/xl/media/image1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16ae4b8d74f480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solidFill>
            <a:schemeClr val="phClr"/>
          </a:solidFill>
        </a:ln>
        <a:ln w="12700">
          <a:solidFill>
            <a:schemeClr val="phClr"/>
          </a:solidFill>
        </a:ln>
        <a:ln w="1905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798098d080e2474f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2" max="2" width="34" customWidth="1"/>
    <x:col min="3" max="8" width="14" customWidth="1"/>
    <x:col min="10" max="10" width="53" customWidth="1"/>
  </x:cols>
  <x:sheetData>
    <x:row r="2">
      <x:c r="B2" s="2"/>
      <x:c r="C2" s="2"/>
      <x:c r="D2" s="2" t="s">
        <x:v>0</x:v>
      </x:c>
      <x:c r="E2" s="2"/>
      <x:c r="F2" s="2"/>
      <x:c r="G2" s="2"/>
      <x:c r="H2" s="2"/>
      <x:c r="I2" s="1"/>
      <x:c r="J2" s="1"/>
    </x:row>
    <x:row r="3">
      <x:c r="B3" s="2" t="s">
        <x:v>1</x:v>
      </x:c>
      <x:c r="C3" s="2"/>
      <x:c r="D3" s="2"/>
      <x:c r="E3" s="2"/>
      <x:c r="F3" s="2"/>
      <x:c r="G3" s="2"/>
      <x:c r="H3" s="2"/>
      <x:c r="I3" s="1"/>
      <x:c r="J3" s="1"/>
    </x:row>
    <x:row r="4">
      <x:c r="B4" s="1" t="s">
        <x:v>2</x:v>
      </x:c>
      <x:c r="C4" s="1"/>
      <x:c r="D4" s="1"/>
      <x:c r="E4" s="1"/>
      <x:c r="F4" s="1"/>
      <x:c r="G4" s="1"/>
      <x:c r="H4" s="1"/>
      <x:c r="I4" s="1"/>
      <x:c r="J4" s="1"/>
    </x:row>
    <x:row r="5">
      <x:c r="B5" s="4" t="s">
        <x:v>3</x:v>
      </x:c>
      <x:c r="C5" s="54" t="s">
        <x:v>4</x:v>
      </x:c>
      <x:c r="D5" s="54" t="s">
        <x:v>5</x:v>
      </x:c>
      <x:c r="E5" s="54" t="s">
        <x:v>6</x:v>
      </x:c>
      <x:c r="F5" s="54" t="s">
        <x:v>7</x:v>
      </x:c>
      <x:c r="G5" s="54" t="s">
        <x:v>8</x:v>
      </x:c>
      <x:c r="H5" s="55" t="s">
        <x:v>9</x:v>
      </x:c>
      <x:c r="I5" s="1"/>
      <x:c r="J5" s="1"/>
    </x:row>
    <x:row r="6">
      <x:c r="B6" s="4" t="s">
        <x:v>10</x:v>
      </x:c>
      <x:c r="C6" s="11">
        <x:v>45900</x:v>
      </x:c>
      <x:c r="D6" s="11">
        <x:v>45900</x:v>
      </x:c>
      <x:c r="E6" s="11">
        <x:v>45991</x:v>
      </x:c>
      <x:c r="F6" s="11">
        <x:v>46081</x:v>
      </x:c>
      <x:c r="G6" s="11">
        <x:v>46173</x:v>
      </x:c>
      <x:c r="H6" s="29">
        <x:v>46265</x:v>
      </x:c>
      <x:c r="I6" s="1"/>
      <x:c r="J6" s="1"/>
    </x:row>
    <x:row r="7">
      <x:c r="B7" s="4" t="s">
        <x:v>11</x:v>
      </x:c>
      <x:c r="C7" s="4">
        <x:v>365</x:v>
      </x:c>
      <x:c r="D7" s="4">
        <x:v>92</x:v>
      </x:c>
      <x:c r="E7" s="4">
        <x:v>91</x:v>
      </x:c>
      <x:c r="F7" s="4">
        <x:v>90</x:v>
      </x:c>
      <x:c r="G7" s="4">
        <x:v>92</x:v>
      </x:c>
      <x:c r="H7" s="18">
        <x:v>92</x:v>
      </x:c>
      <x:c r="I7" s="1"/>
      <x:c r="J7" s="1"/>
    </x:row>
    <x:row r="8">
      <x:c r="B8" s="1"/>
      <x:c r="C8" s="1"/>
      <x:c r="D8" s="1"/>
      <x:c r="E8" s="1"/>
      <x:c r="F8" s="1"/>
      <x:c r="G8" s="1"/>
      <x:c r="H8" s="1"/>
      <x:c r="I8" s="1"/>
      <x:c r="J8" s="1"/>
    </x:row>
    <x:row r="9">
      <x:c r="B9" s="2" t="s">
        <x:v>12</x:v>
      </x:c>
      <x:c r="C9" s="2"/>
      <x:c r="D9" s="2"/>
      <x:c r="E9" s="2"/>
      <x:c r="F9" s="2"/>
      <x:c r="G9" s="2"/>
      <x:c r="H9" s="1"/>
      <x:c r="I9" s="1"/>
      <x:c r="J9" s="1"/>
    </x:row>
    <x:row r="10">
      <x:c r="B10" s="1" t="s">
        <x:v>13</x:v>
      </x:c>
      <x:c r="C10" s="12" t="str">
        <x:f>Inputs!C12</x:f>
        <x:v>Jabil Inc.</x:v>
      </x:c>
      <x:c r="D10" s="1"/>
      <x:c r="E10" s="1"/>
      <x:c r="F10" s="1"/>
      <x:c r="G10" s="1"/>
      <x:c r="H10" s="1"/>
      <x:c r="I10" s="1"/>
      <x:c r="J10" s="1"/>
    </x:row>
    <x:row r="11">
      <x:c r="B11" s="1" t="s">
        <x:v>14</x:v>
      </x:c>
      <x:c r="C11" s="12" t="str">
        <x:f>Inputs!C13</x:f>
        <x:v>NYSE:JBL</x:v>
      </x:c>
      <x:c r="D11" s="1"/>
      <x:c r="E11" s="1"/>
      <x:c r="F11" s="1"/>
      <x:c r="G11" s="1"/>
      <x:c r="H11" s="1"/>
      <x:c r="I11" s="1"/>
      <x:c r="J11" s="1"/>
    </x:row>
    <x:row r="12">
      <x:c r="B12" s="1" t="s">
        <x:v>15</x:v>
      </x:c>
      <x:c r="C12" s="10" t="s">
        <x:v>16</x:v>
      </x:c>
      <x:c r="D12" s="1"/>
      <x:c r="E12" s="1"/>
      <x:c r="F12" s="1"/>
      <x:c r="G12" s="1"/>
      <x:c r="H12" s="1"/>
      <x:c r="I12" s="1"/>
      <x:c r="J12" s="1"/>
    </x:row>
    <x:row r="13">
      <x:c r="B13" s="1" t="s">
        <x:v>17</x:v>
      </x:c>
      <x:c r="C13" s="1" t="s">
        <x:v>18</x:v>
      </x:c>
      <x:c r="D13" s="1"/>
      <x:c r="E13" s="1"/>
      <x:c r="F13" s="1"/>
      <x:c r="G13" s="1"/>
      <x:c r="H13" s="1"/>
      <x:c r="I13" s="1"/>
      <x:c r="J13" s="1"/>
    </x:row>
    <x:row r="14">
      <x:c r="B14" s="1" t="s">
        <x:v>19</x:v>
      </x:c>
      <x:c r="C14" s="1" t="s">
        <x:v>20</x:v>
      </x:c>
      <x:c r="D14" s="1"/>
      <x:c r="E14" s="1"/>
      <x:c r="F14" s="1"/>
      <x:c r="G14" s="1"/>
      <x:c r="H14" s="1"/>
      <x:c r="I14" s="1"/>
      <x:c r="J14" s="1"/>
    </x:row>
    <x:row r="15">
      <x:c r="B15" s="1" t="s">
        <x:v>21</x:v>
      </x:c>
      <x:c r="C15" s="1" t="s">
        <x:v>22</x:v>
      </x:c>
      <x:c r="D15" s="1"/>
      <x:c r="E15" s="1"/>
      <x:c r="F15" s="1"/>
      <x:c r="G15" s="1"/>
      <x:c r="H15" s="1"/>
      <x:c r="I15" s="1"/>
      <x:c r="J15" s="1"/>
    </x:row>
    <x:row r="16">
      <x:c r="B16" s="1" t="s">
        <x:v>23</x:v>
      </x:c>
      <x:c r="C16" s="46" t="n">
        <x:f>Inputs!C19</x:f>
        <x:v>46295</x:v>
      </x:c>
      <x:c r="D16" s="1"/>
      <x:c r="E16" s="1"/>
      <x:c r="F16" s="1"/>
      <x:c r="G16" s="1"/>
      <x:c r="H16" s="1"/>
      <x:c r="I16" s="1"/>
      <x:c r="J16" s="1"/>
    </x:row>
    <x:row r="17">
      <x:c r="B17" s="1"/>
      <x:c r="C17" s="1"/>
      <x:c r="D17" s="1"/>
      <x:c r="E17" s="1"/>
      <x:c r="F17" s="1"/>
      <x:c r="G17" s="1"/>
      <x:c r="H17" s="1"/>
      <x:c r="I17" s="1"/>
      <x:c r="J17" s="1"/>
    </x:row>
    <x:row r="18" ht="32" customHeight="1">
      <x:c r="B18" s="59" t="s">
        <x:v>24</x:v>
      </x:c>
      <x:c r="C18" s="60" t="s">
        <x:v>25</x:v>
      </x:c>
      <x:c r="D18" s="60" t="s">
        <x:v>26</x:v>
      </x:c>
      <x:c r="E18" s="60" t="s">
        <x:v>27</x:v>
      </x:c>
      <x:c r="F18" s="60" t="s">
        <x:v>28</x:v>
      </x:c>
      <x:c r="G18" s="60" t="s">
        <x:v>29</x:v>
      </x:c>
      <x:c r="H18" s="1"/>
      <x:c r="I18" s="1"/>
      <x:c r="J18" s="1"/>
    </x:row>
    <x:row r="19">
      <x:c r="B19" s="1" t="s">
        <x:v>30</x:v>
      </x:c>
      <x:c r="C19" s="3" t="n">
        <x:f>'Revenue summary'!H29</x:f>
        <x:v>9800</x:v>
      </x:c>
      <x:c r="D19" s="3" t="n">
        <x:f>Inputs!C37</x:f>
        <x:v>9707.71</x:v>
      </x:c>
      <x:c r="E19" s="6" t="n">
        <x:f>C19-D19</x:f>
        <x:v>92.29000000000087</x:v>
      </x:c>
      <x:c r="F19" s="3" t="n">
        <x:f>Guidance!G10</x:f>
        <x:v>9600</x:v>
      </x:c>
      <x:c r="G19" s="6" t="n">
        <x:f>C19-F19</x:f>
        <x:v>200</x:v>
      </x:c>
      <x:c r="H19" s="1"/>
      <x:c r="I19" s="1"/>
      <x:c r="J19" s="1"/>
    </x:row>
    <x:row r="20" ht="30">
      <x:c r="B20" s="1" t="s">
        <x:v>31</x:v>
      </x:c>
      <x:c r="C20" s="3" t="n">
        <x:f>'Income Statement'!H49</x:f>
        <x:v>434.49842</x:v>
      </x:c>
      <x:c r="D20" s="3" t="n">
        <x:f>Inputs!C47</x:f>
        <x:v>430</x:v>
      </x:c>
      <x:c r="E20" s="6" t="n">
        <x:f>C20-D20</x:f>
        <x:v>4.49842000000001</x:v>
      </x:c>
      <x:c r="F20" s="56" t="s">
        <x:v>32</x:v>
      </x:c>
      <x:c r="G20" s="6"/>
      <x:c r="H20" s="1"/>
      <x:c r="I20" s="1"/>
      <x:c r="J20" s="8" t="s">
        <x:v>33</x:v>
      </x:c>
    </x:row>
    <x:row r="21">
      <x:c r="B21" s="1" t="s">
        <x:v>34</x:v>
      </x:c>
      <x:c r="C21" s="9" t="n">
        <x:f>'Income Statement'!H50</x:f>
        <x:v>4.135811447566916</x:v>
      </x:c>
      <x:c r="D21" s="9" t="n">
        <x:f>Inputs!C20</x:f>
        <x:v>4.07</x:v>
      </x:c>
      <x:c r="E21" s="5" t="n">
        <x:f>C21-D21</x:f>
        <x:v>0.06581144756691604</x:v>
      </x:c>
      <x:c r="F21" s="9" t="n">
        <x:f>Guidance!G17</x:f>
        <x:v>4</x:v>
      </x:c>
      <x:c r="G21" s="5" t="n">
        <x:f>C21-F21</x:f>
        <x:v>0.13581144756691632</x:v>
      </x:c>
      <x:c r="H21" s="1"/>
      <x:c r="I21" s="1"/>
      <x:c r="J21" s="8"/>
    </x:row>
    <x:row r="22">
      <x:c r="B22" s="1" t="s">
        <x:v>35</x:v>
      </x:c>
      <x:c r="C22" s="9" t="n">
        <x:f>'Income Statement'!H36</x:f>
        <x:v>3.536140403431207</x:v>
      </x:c>
      <x:c r="D22" s="9" t="n">
        <x:f>Inputs!C29</x:f>
        <x:v>3.53</x:v>
      </x:c>
      <x:c r="E22" s="5" t="n">
        <x:f>C22-D22</x:f>
        <x:v>0.006140403431207364</x:v>
      </x:c>
      <x:c r="F22" s="9" t="n">
        <x:f>Guidance!G12</x:f>
        <x:v>3.4400000000000004</x:v>
      </x:c>
      <x:c r="G22" s="5" t="n">
        <x:f>C22-F22</x:f>
        <x:v>0.09614040343120678</x:v>
      </x:c>
      <x:c r="H22" s="1"/>
      <x:c r="I22" s="1"/>
      <x:c r="J22" s="8"/>
    </x:row>
    <x:row r="23">
      <x:c r="B23" s="1" t="s">
        <x:v>36</x:v>
      </x:c>
      <x:c r="C23" s="3" t="n">
        <x:f>'Income Statement'!H38</x:f>
        <x:v>371.49842</x:v>
      </x:c>
      <x:c r="D23" s="3" t="n">
        <x:f>Inputs!C48</x:f>
        <x:v>373.34</x:v>
      </x:c>
      <x:c r="E23" s="6" t="n">
        <x:f>C23-D23</x:f>
        <x:v>-1.841579999999965</x:v>
      </x:c>
      <x:c r="F23" s="56" t="s">
        <x:v>32</x:v>
      </x:c>
      <x:c r="G23" s="6"/>
      <x:c r="H23" s="1"/>
      <x:c r="I23" s="1"/>
      <x:c r="J23" s="8"/>
    </x:row>
    <x:row r="24">
      <x:c r="B24" s="1" t="s">
        <x:v>37</x:v>
      </x:c>
      <x:c r="C24" s="30">
        <x:v>0.62</x:v>
      </x:c>
      <x:c r="D24" s="1"/>
      <x:c r="E24" s="1"/>
      <x:c r="F24" s="1"/>
      <x:c r="G24" s="1"/>
      <x:c r="H24" s="1"/>
      <x:c r="I24" s="1"/>
      <x:c r="J24" s="8"/>
    </x:row>
    <x:row r="25">
      <x:c r="B25" s="1" t="s">
        <x:v>38</x:v>
      </x:c>
      <x:c r="C25" s="1" t="s">
        <x:v>39</x:v>
      </x:c>
      <x:c r="D25" s="1"/>
      <x:c r="E25" s="1"/>
      <x:c r="F25" s="1"/>
      <x:c r="G25" s="1"/>
      <x:c r="H25" s="1"/>
      <x:c r="I25" s="1"/>
      <x:c r="J25" s="8"/>
    </x:row>
    <x:row r="26">
      <x:c r="B26" s="1"/>
      <x:c r="C26" s="1"/>
      <x:c r="D26" s="1"/>
      <x:c r="E26" s="1"/>
      <x:c r="F26" s="1"/>
      <x:c r="G26" s="1"/>
      <x:c r="H26" s="1"/>
      <x:c r="I26" s="1"/>
      <x:c r="J26" s="8"/>
    </x:row>
    <x:row r="27">
      <x:c r="B27" s="7" t="s">
        <x:v>40</x:v>
      </x:c>
      <x:c r="C27" s="13" t="str">
        <x:f>IF(AND('Revenue summary'!H32=0,'Revenue summary'!H35=0,'Balance Sheet'!H43=0,'Cash Flow Statement'!H32=0,Geo!H18=0,'Income Statement'!H52=0,'Income Statement'!H56=0,'Income Statement'!H57=0,C28="PASS",C19='Income Statement'!H10,C20='Income Statement'!H49,C21='Income Statement'!H50),"PASS","FAIL")</x:f>
        <x:v>PASS</x:v>
      </x:c>
      <x:c r="D27" s="7"/>
      <x:c r="E27" s="7"/>
      <x:c r="F27" s="7"/>
      <x:c r="G27" s="7"/>
      <x:c r="H27" s="1"/>
      <x:c r="I27" s="1"/>
      <x:c r="J27" s="8"/>
    </x:row>
    <x:row r="28" ht="32" customHeight="1">
      <x:c r="B28" s="61" t="s">
        <x:v>41</x:v>
      </x:c>
      <x:c r="C28" s="13" t="str">
        <x:f>IF(AND(ISNUMBER('Segment - Regulated Industries'!H20),'Segment - Regulated Industries'!H89=0,'Segment - Regulated Industries'!H17='Segment - Regulated Industries'!H20,ISNUMBER('Segment - Intelligent Infra'!H20),'Segment - Intelligent Infra'!H89=0,'Segment - Intelligent Infra'!H17='Segment - Intelligent Infra'!H20,ISNUMBER('Segment - Connected Living'!H20),'Segment - Connected Living'!H89=0,'Segment - Connected Living'!H17='Segment - Connected Living'!H20),"PASS","FAIL")</x:f>
        <x:v>PASS</x:v>
      </x:c>
      <x:c r="D28" s="1"/>
      <x:c r="E28" s="1"/>
      <x:c r="F28" s="1"/>
      <x:c r="G28" s="1"/>
      <x:c r="H28" s="1"/>
      <x:c r="I28" s="1"/>
      <x:c r="J28" s="8"/>
    </x:row>
    <x:row r="29" ht="24">
      <x:c r="B29" s="1" t="s">
        <x:v>42</x:v>
      </x:c>
      <x:c r="C29" s="1"/>
      <x:c r="D29" s="1"/>
      <x:c r="E29" s="1"/>
      <x:c r="F29" s="1"/>
      <x:c r="G29" s="1"/>
      <x:c r="H29" s="1"/>
      <x:c r="I29" s="1"/>
      <x:c r="J29" s="8" t="s">
        <x:v>43</x:v>
      </x:c>
    </x:row>
    <x:row r="30">
      <x:c r="B30" s="1"/>
      <x:c r="C30" s="1"/>
      <x:c r="D30" s="1"/>
      <x:c r="E30" s="1"/>
      <x:c r="F30" s="1"/>
      <x:c r="G30" s="1"/>
      <x:c r="H30" s="1"/>
      <x:c r="I30" s="1"/>
      <x:c r="J30" s="1"/>
    </x:row>
    <x:row r="31">
      <x:c r="B31" s="1"/>
      <x:c r="C31" s="1"/>
      <x:c r="D31" s="1"/>
      <x:c r="E31" s="1"/>
      <x:c r="F31" s="1"/>
      <x:c r="G31" s="1"/>
      <x:c r="H31" s="1"/>
      <x:c r="I31" s="1"/>
      <x:c r="J31" s="1"/>
    </x:row>
  </x:sheetData>
  <x:pageMargins left="0.7" right="0.7" top="0.75" bottom="0.75" header="0.3" footer="0.3"/>
  <x:drawing xmlns:r="http://schemas.openxmlformats.org/officeDocument/2006/relationships" r:id="R798098d080e2474f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2" max="2" width="34" customWidth="1"/>
    <x:col min="3" max="8" width="13" customWidth="1"/>
  </x:cols>
  <x:sheetData>
    <x:row r="2">
      <x:c r="B2" s="2" t="s">
        <x:v>0</x:v>
      </x:c>
      <x:c r="C2" s="2"/>
      <x:c r="D2" s="2"/>
      <x:c r="E2" s="2"/>
      <x:c r="F2" s="2"/>
      <x:c r="G2" s="2"/>
      <x:c r="H2" s="2"/>
      <x:c r="I2" s="1"/>
      <x:c r="J2" s="1"/>
    </x:row>
    <x:row r="3">
      <x:c r="B3" s="2" t="s">
        <x:v>44</x:v>
      </x:c>
      <x:c r="C3" s="2"/>
      <x:c r="D3" s="2"/>
      <x:c r="E3" s="2"/>
      <x:c r="F3" s="2"/>
      <x:c r="G3" s="2"/>
      <x:c r="H3" s="2"/>
      <x:c r="I3" s="1"/>
      <x:c r="J3" s="1"/>
    </x:row>
    <x:row r="4">
      <x:c r="B4" s="1" t="s">
        <x:v>2</x:v>
      </x:c>
      <x:c r="C4" s="1"/>
      <x:c r="D4" s="1"/>
      <x:c r="E4" s="1"/>
      <x:c r="F4" s="1"/>
      <x:c r="G4" s="1"/>
      <x:c r="H4" s="1"/>
      <x:c r="I4" s="1"/>
      <x:c r="J4" s="1"/>
    </x:row>
    <x:row r="5">
      <x:c r="B5" s="4" t="s">
        <x:v>3</x:v>
      </x:c>
      <x:c r="C5" s="54" t="s">
        <x:v>4</x:v>
      </x:c>
      <x:c r="D5" s="54" t="s">
        <x:v>5</x:v>
      </x:c>
      <x:c r="E5" s="54" t="s">
        <x:v>6</x:v>
      </x:c>
      <x:c r="F5" s="54" t="s">
        <x:v>7</x:v>
      </x:c>
      <x:c r="G5" s="54" t="s">
        <x:v>8</x:v>
      </x:c>
      <x:c r="H5" s="55" t="s">
        <x:v>9</x:v>
      </x:c>
      <x:c r="I5" s="1"/>
      <x:c r="J5" s="1"/>
    </x:row>
    <x:row r="6">
      <x:c r="B6" s="4" t="s">
        <x:v>10</x:v>
      </x:c>
      <x:c r="C6" s="28">
        <x:v>45900</x:v>
      </x:c>
      <x:c r="D6" s="28">
        <x:v>45900</x:v>
      </x:c>
      <x:c r="E6" s="28">
        <x:v>45991</x:v>
      </x:c>
      <x:c r="F6" s="28">
        <x:v>46081</x:v>
      </x:c>
      <x:c r="G6" s="28">
        <x:v>46173</x:v>
      </x:c>
      <x:c r="H6" s="27">
        <x:v>46265</x:v>
      </x:c>
      <x:c r="I6" s="1"/>
      <x:c r="J6" s="1"/>
    </x:row>
    <x:row r="7">
      <x:c r="B7" s="4" t="s">
        <x:v>11</x:v>
      </x:c>
      <x:c r="C7" s="24">
        <x:v>365</x:v>
      </x:c>
      <x:c r="D7" s="24">
        <x:v>92</x:v>
      </x:c>
      <x:c r="E7" s="24">
        <x:v>91</x:v>
      </x:c>
      <x:c r="F7" s="24">
        <x:v>90</x:v>
      </x:c>
      <x:c r="G7" s="24">
        <x:v>92</x:v>
      </x:c>
      <x:c r="H7" s="45">
        <x:v>92</x:v>
      </x:c>
      <x:c r="I7" s="1"/>
      <x:c r="J7" s="1"/>
    </x:row>
    <x:row r="8">
      <x:c r="B8" s="1"/>
      <x:c r="C8" s="1"/>
      <x:c r="D8" s="1"/>
      <x:c r="E8" s="1"/>
      <x:c r="F8" s="1"/>
      <x:c r="G8" s="1"/>
      <x:c r="H8" s="1"/>
      <x:c r="I8" s="1"/>
      <x:c r="J8" s="1"/>
    </x:row>
    <x:row r="9">
      <x:c r="B9" s="7" t="s">
        <x:v>45</x:v>
      </x:c>
      <x:c r="C9" s="7"/>
      <x:c r="D9" s="7"/>
      <x:c r="E9" s="7"/>
      <x:c r="F9" s="7"/>
      <x:c r="G9" s="7"/>
      <x:c r="H9" s="31"/>
      <x:c r="I9" s="1"/>
      <x:c r="J9" s="1"/>
    </x:row>
    <x:row r="10">
      <x:c r="B10" s="7" t="s">
        <x:v>46</x:v>
      </x:c>
      <x:c r="C10" s="26" t="n">
        <x:f>'Segment - Regulated Industries'!C16</x:f>
        <x:v>11879</x:v>
      </x:c>
      <x:c r="D10" s="26" t="n">
        <x:f>'Segment - Regulated Industries'!D16</x:f>
        <x:v>3125</x:v>
      </x:c>
      <x:c r="E10" s="26" t="n">
        <x:f>'Segment - Regulated Industries'!E16</x:f>
        <x:v>3073</x:v>
      </x:c>
      <x:c r="F10" s="26" t="n">
        <x:f>'Segment - Regulated Industries'!F16</x:f>
        <x:v>3026</x:v>
      </x:c>
      <x:c r="G10" s="26" t="n">
        <x:f>'Segment - Regulated Industries'!G16</x:f>
        <x:v>3181</x:v>
      </x:c>
      <x:c r="H10" s="23" t="n">
        <x:f>'Segment - Regulated Industries'!H16</x:f>
        <x:v>3310</x:v>
      </x:c>
      <x:c r="I10" s="1"/>
      <x:c r="J10" s="1"/>
    </x:row>
    <x:row r="11">
      <x:c r="B11" s="1" t="s">
        <x:v>47</x:v>
      </x:c>
      <x:c r="C11" s="25"/>
      <x:c r="D11" s="25"/>
      <x:c r="E11" s="25"/>
      <x:c r="F11" s="25"/>
      <x:c r="G11" s="25"/>
      <x:c r="H11" s="34" t="n">
        <x:f>H10/D10-1</x:f>
        <x:v>0.05919999999999992</x:v>
      </x:c>
      <x:c r="I11" s="1"/>
      <x:c r="J11" s="1"/>
    </x:row>
    <x:row r="12">
      <x:c r="B12" s="1" t="s">
        <x:v>48</x:v>
      </x:c>
      <x:c r="C12" s="25"/>
      <x:c r="D12" s="25"/>
      <x:c r="E12" s="25" t="n">
        <x:f>E10/D10-1</x:f>
        <x:v>-0.016639999999999988</x:v>
      </x:c>
      <x:c r="F12" s="25" t="n">
        <x:f>F10/E10-1</x:f>
        <x:v>-0.015294500488122309</x:v>
      </x:c>
      <x:c r="G12" s="25" t="n">
        <x:f>G10/F10-1</x:f>
        <x:v>0.05122273628552554</x:v>
      </x:c>
      <x:c r="H12" s="34" t="n">
        <x:f>H10/G10-1</x:f>
        <x:v>0.04055328513046219</x:v>
      </x:c>
      <x:c r="I12" s="1"/>
      <x:c r="J12" s="1"/>
    </x:row>
    <x:row r="13">
      <x:c r="B13" s="1" t="s">
        <x:v>49</x:v>
      </x:c>
      <x:c r="C13" s="25" t="n">
        <x:f>C10/C29</x:f>
        <x:v>0.39859740956982753</x:v>
      </x:c>
      <x:c r="D13" s="25" t="n">
        <x:f>D10/D29</x:f>
        <x:v>0.37869607367910807</x:v>
      </x:c>
      <x:c r="E13" s="25" t="n">
        <x:f>E10/E29</x:f>
        <x:v>0.3700180614087899</x:v>
      </x:c>
      <x:c r="F13" s="25" t="n">
        <x:f>F10/F29</x:f>
        <x:v>0.3653706834098044</x:v>
      </x:c>
      <x:c r="G13" s="25" t="n">
        <x:f>G10/G29</x:f>
        <x:v>0.3635013141355274</x:v>
      </x:c>
      <x:c r="H13" s="34" t="n">
        <x:f>H10/H29</x:f>
        <x:v>0.3377551020408163</x:v>
      </x:c>
      <x:c r="I13" s="1"/>
      <x:c r="J13" s="1"/>
    </x:row>
    <x:row r="14">
      <x:c r="B14" s="1"/>
      <x:c r="C14" s="6"/>
      <x:c r="D14" s="6"/>
      <x:c r="E14" s="6"/>
      <x:c r="F14" s="6"/>
      <x:c r="G14" s="6"/>
      <x:c r="H14" s="22"/>
      <x:c r="I14" s="1"/>
      <x:c r="J14" s="1"/>
    </x:row>
    <x:row r="15">
      <x:c r="B15" s="7" t="s">
        <x:v>50</x:v>
      </x:c>
      <x:c r="C15" s="26" t="n">
        <x:f>'Segment - Intelligent Infra'!C16</x:f>
        <x:v>12317</x:v>
      </x:c>
      <x:c r="D15" s="26" t="n">
        <x:f>'Segment - Intelligent Infra'!D16</x:f>
        <x:v>3741</x:v>
      </x:c>
      <x:c r="E15" s="26" t="n">
        <x:f>'Segment - Intelligent Infra'!E16</x:f>
        <x:v>3853</x:v>
      </x:c>
      <x:c r="F15" s="26" t="n">
        <x:f>'Segment - Intelligent Infra'!F16</x:f>
        <x:v>4028</x:v>
      </x:c>
      <x:c r="G15" s="26" t="n">
        <x:f>'Segment - Intelligent Infra'!G16</x:f>
        <x:v>4169</x:v>
      </x:c>
      <x:c r="H15" s="23" t="n">
        <x:f>'Segment - Intelligent Infra'!H16</x:f>
        <x:v>5050</x:v>
      </x:c>
      <x:c r="I15" s="1"/>
      <x:c r="J15" s="1"/>
    </x:row>
    <x:row r="16">
      <x:c r="B16" s="1" t="s">
        <x:v>47</x:v>
      </x:c>
      <x:c r="C16" s="25"/>
      <x:c r="D16" s="25"/>
      <x:c r="E16" s="25"/>
      <x:c r="F16" s="25"/>
      <x:c r="G16" s="25"/>
      <x:c r="H16" s="34" t="n">
        <x:f>H15/D15-1</x:f>
        <x:v>0.34990644212777333</x:v>
      </x:c>
      <x:c r="I16" s="1"/>
      <x:c r="J16" s="1"/>
    </x:row>
    <x:row r="17">
      <x:c r="B17" s="1" t="s">
        <x:v>48</x:v>
      </x:c>
      <x:c r="C17" s="25"/>
      <x:c r="D17" s="25"/>
      <x:c r="E17" s="25" t="n">
        <x:f>E15/D15-1</x:f>
        <x:v>0.029938519112536754</x:v>
      </x:c>
      <x:c r="F17" s="25" t="n">
        <x:f>F15/E15-1</x:f>
        <x:v>0.04541915390604734</x:v>
      </x:c>
      <x:c r="G17" s="25" t="n">
        <x:f>G15/F15-1</x:f>
        <x:v>0.03500496524329688</x:v>
      </x:c>
      <x:c r="H17" s="34" t="n">
        <x:f>H15/G15-1</x:f>
        <x:v>0.21132165987047258</x:v>
      </x:c>
      <x:c r="I17" s="1"/>
      <x:c r="J17" s="1"/>
    </x:row>
    <x:row r="18">
      <x:c r="B18" s="1" t="s">
        <x:v>49</x:v>
      </x:c>
      <x:c r="C18" s="25" t="n">
        <x:f>C15/C29</x:f>
        <x:v>0.4132944097711563</x:v>
      </x:c>
      <x:c r="D18" s="25" t="n">
        <x:f>D15/D29</x:f>
        <x:v>0.45334464372273386</x:v>
      </x:c>
      <x:c r="E18" s="25" t="n">
        <x:f>E15/E29</x:f>
        <x:v>0.4639373871161951</x:v>
      </x:c>
      <x:c r="F18" s="25" t="n">
        <x:f>F15/F29</x:f>
        <x:v>0.48635595266843756</x:v>
      </x:c>
      <x:c r="G18" s="25" t="n">
        <x:f>G15/G29</x:f>
        <x:v>0.4764026968346475</x:v>
      </x:c>
      <x:c r="H18" s="34" t="n">
        <x:f>H15/H29</x:f>
        <x:v>0.5153061224489796</x:v>
      </x:c>
      <x:c r="I18" s="1"/>
      <x:c r="J18" s="1"/>
    </x:row>
    <x:row r="19">
      <x:c r="B19" s="1"/>
      <x:c r="C19" s="6"/>
      <x:c r="D19" s="6"/>
      <x:c r="E19" s="6"/>
      <x:c r="F19" s="6"/>
      <x:c r="G19" s="6"/>
      <x:c r="H19" s="22"/>
      <x:c r="I19" s="1"/>
      <x:c r="J19" s="1"/>
    </x:row>
    <x:row r="20">
      <x:c r="B20" s="7" t="s">
        <x:v>51</x:v>
      </x:c>
      <x:c r="C20" s="26" t="n">
        <x:f>'Segment - Connected Living'!C16</x:f>
        <x:v>5606</x:v>
      </x:c>
      <x:c r="D20" s="26" t="n">
        <x:f>'Segment - Connected Living'!D16</x:f>
        <x:v>1386</x:v>
      </x:c>
      <x:c r="E20" s="26" t="n">
        <x:f>'Segment - Connected Living'!E16</x:f>
        <x:v>1379</x:v>
      </x:c>
      <x:c r="F20" s="26" t="n">
        <x:f>'Segment - Connected Living'!F16</x:f>
        <x:v>1228</x:v>
      </x:c>
      <x:c r="G20" s="26" t="n">
        <x:f>'Segment - Connected Living'!G16</x:f>
        <x:v>1401</x:v>
      </x:c>
      <x:c r="H20" s="23" t="n">
        <x:f>'Segment - Connected Living'!H16</x:f>
        <x:v>1440</x:v>
      </x:c>
      <x:c r="I20" s="1"/>
      <x:c r="J20" s="1"/>
    </x:row>
    <x:row r="21">
      <x:c r="B21" s="1" t="s">
        <x:v>47</x:v>
      </x:c>
      <x:c r="C21" s="25"/>
      <x:c r="D21" s="25"/>
      <x:c r="E21" s="25"/>
      <x:c r="F21" s="25"/>
      <x:c r="G21" s="25"/>
      <x:c r="H21" s="34" t="n">
        <x:f>H20/D20-1</x:f>
        <x:v>0.03896103896103886</x:v>
      </x:c>
      <x:c r="I21" s="1"/>
      <x:c r="J21" s="1"/>
    </x:row>
    <x:row r="22">
      <x:c r="B22" s="1" t="s">
        <x:v>48</x:v>
      </x:c>
      <x:c r="C22" s="25"/>
      <x:c r="D22" s="25"/>
      <x:c r="E22" s="25" t="n">
        <x:f>E20/D20-1</x:f>
        <x:v>-0.005050505050505083</x:v>
      </x:c>
      <x:c r="F22" s="25" t="n">
        <x:f>F20/E20-1</x:f>
        <x:v>-0.10949963741841917</x:v>
      </x:c>
      <x:c r="G22" s="25" t="n">
        <x:f>G20/F20-1</x:f>
        <x:v>0.14087947882736152</x:v>
      </x:c>
      <x:c r="H22" s="34" t="n">
        <x:f>H20/G20-1</x:f>
        <x:v>0.027837259100642386</x:v>
      </x:c>
      <x:c r="I22" s="1"/>
      <x:c r="J22" s="1"/>
    </x:row>
    <x:row r="23">
      <x:c r="B23" s="1" t="s">
        <x:v>49</x:v>
      </x:c>
      <x:c r="C23" s="25" t="n">
        <x:f>C20/C29</x:f>
        <x:v>0.18810818065901616</x:v>
      </x:c>
      <x:c r="D23" s="25" t="n">
        <x:f>D20/D29</x:f>
        <x:v>0.167959282598158</x:v>
      </x:c>
      <x:c r="E23" s="25" t="n">
        <x:f>E20/E29</x:f>
        <x:v>0.16604455147501504</x:v>
      </x:c>
      <x:c r="F23" s="25" t="n">
        <x:f>F20/F29</x:f>
        <x:v>0.14827336392175802</x:v>
      </x:c>
      <x:c r="G23" s="25" t="n">
        <x:f>G20/G29</x:f>
        <x:v>0.16009598902982516</x:v>
      </x:c>
      <x:c r="H23" s="34" t="n">
        <x:f>H20/H29</x:f>
        <x:v>0.1469387755102041</x:v>
      </x:c>
      <x:c r="I23" s="1"/>
      <x:c r="J23" s="1"/>
    </x:row>
    <x:row r="24">
      <x:c r="B24" s="1"/>
      <x:c r="C24" s="6"/>
      <x:c r="D24" s="6"/>
      <x:c r="E24" s="6"/>
      <x:c r="F24" s="6"/>
      <x:c r="G24" s="6"/>
      <x:c r="H24" s="22"/>
      <x:c r="I24" s="1"/>
      <x:c r="J24" s="1"/>
    </x:row>
    <x:row r="25">
      <x:c r="B25" s="1"/>
      <x:c r="C25" s="6"/>
      <x:c r="D25" s="6"/>
      <x:c r="E25" s="6"/>
      <x:c r="F25" s="6"/>
      <x:c r="G25" s="6"/>
      <x:c r="H25" s="22"/>
      <x:c r="I25" s="1"/>
      <x:c r="J25" s="1"/>
    </x:row>
    <x:row r="26">
      <x:c r="B26" s="1"/>
      <x:c r="C26" s="6"/>
      <x:c r="D26" s="6"/>
      <x:c r="E26" s="6"/>
      <x:c r="F26" s="6"/>
      <x:c r="G26" s="6"/>
      <x:c r="H26" s="22"/>
      <x:c r="I26" s="1"/>
      <x:c r="J26" s="1"/>
    </x:row>
    <x:row r="27">
      <x:c r="B27" s="1"/>
      <x:c r="C27" s="6"/>
      <x:c r="D27" s="6"/>
      <x:c r="E27" s="6"/>
      <x:c r="F27" s="6"/>
      <x:c r="G27" s="6"/>
      <x:c r="H27" s="22"/>
      <x:c r="I27" s="1"/>
      <x:c r="J27" s="1"/>
    </x:row>
    <x:row r="28">
      <x:c r="B28" s="1"/>
      <x:c r="C28" s="6"/>
      <x:c r="D28" s="6"/>
      <x:c r="E28" s="6"/>
      <x:c r="F28" s="6"/>
      <x:c r="G28" s="6"/>
      <x:c r="H28" s="22"/>
      <x:c r="I28" s="1"/>
      <x:c r="J28" s="1"/>
    </x:row>
    <x:row r="29">
      <x:c r="B29" s="7" t="s">
        <x:v>52</x:v>
      </x:c>
      <x:c r="C29" s="19" t="n">
        <x:f>SUM(C10,C15,C20)</x:f>
        <x:v>29802</x:v>
      </x:c>
      <x:c r="D29" s="26" t="n">
        <x:f>Inputs!H62</x:f>
        <x:v>8252</x:v>
      </x:c>
      <x:c r="E29" s="26" t="n">
        <x:f>Inputs!H63</x:f>
        <x:v>8305</x:v>
      </x:c>
      <x:c r="F29" s="26" t="n">
        <x:f>Inputs!H64</x:f>
        <x:v>8282</x:v>
      </x:c>
      <x:c r="G29" s="26" t="n">
        <x:f>Inputs!H65</x:f>
        <x:v>8751</x:v>
      </x:c>
      <x:c r="H29" s="21" t="n">
        <x:f>SUM(H10,H15,H20)</x:f>
        <x:v>9800</x:v>
      </x:c>
      <x:c r="I29" s="1"/>
      <x:c r="J29" s="1"/>
    </x:row>
    <x:row r="30">
      <x:c r="B30" s="1" t="s">
        <x:v>47</x:v>
      </x:c>
      <x:c r="C30" s="25"/>
      <x:c r="D30" s="25"/>
      <x:c r="E30" s="25"/>
      <x:c r="F30" s="25"/>
      <x:c r="G30" s="25"/>
      <x:c r="H30" s="34" t="n">
        <x:f>H29/D29-1</x:f>
        <x:v>0.187590887057683</x:v>
      </x:c>
      <x:c r="I30" s="1"/>
      <x:c r="J30" s="1"/>
    </x:row>
    <x:row r="31">
      <x:c r="B31" s="1" t="s">
        <x:v>48</x:v>
      </x:c>
      <x:c r="C31" s="25"/>
      <x:c r="D31" s="25"/>
      <x:c r="E31" s="25" t="n">
        <x:f>E29/D29-1</x:f>
        <x:v>0.006422685409597673</x:v>
      </x:c>
      <x:c r="F31" s="25" t="n">
        <x:f>F29/E29-1</x:f>
        <x:v>-0.002769416014449133</x:v>
      </x:c>
      <x:c r="G31" s="25" t="n">
        <x:f>G29/F29-1</x:f>
        <x:v>0.056628833615068874</x:v>
      </x:c>
      <x:c r="H31" s="34" t="n">
        <x:f>H29/G29-1</x:f>
        <x:v>0.11987201462689989</x:v>
      </x:c>
      <x:c r="I31" s="1"/>
      <x:c r="J31" s="1"/>
    </x:row>
    <x:row r="32">
      <x:c r="B32" s="7" t="s">
        <x:v>53</x:v>
      </x:c>
      <x:c r="C32" s="19" t="n">
        <x:f>SUM(C10,C15,C20)-C29</x:f>
        <x:v>0</x:v>
      </x:c>
      <x:c r="D32" s="19" t="n">
        <x:f>SUM(D10,D15,D20)-D29</x:f>
        <x:v>0</x:v>
      </x:c>
      <x:c r="E32" s="19" t="n">
        <x:f>SUM(E10,E15,E20)-E29</x:f>
        <x:v>0</x:v>
      </x:c>
      <x:c r="F32" s="19" t="n">
        <x:f>SUM(F10,F15,F20)-F29</x:f>
        <x:v>0</x:v>
      </x:c>
      <x:c r="G32" s="19" t="n">
        <x:f>SUM(G10,G15,G20)-G29</x:f>
        <x:v>0</x:v>
      </x:c>
      <x:c r="H32" s="21" t="n">
        <x:f>SUM(H10,H15,H20)-H29</x:f>
        <x:v>0</x:v>
      </x:c>
      <x:c r="I32" s="1"/>
      <x:c r="J32" s="1"/>
    </x:row>
    <x:row r="33">
      <x:c r="B33" s="1"/>
      <x:c r="C33" s="6"/>
      <x:c r="D33" s="6"/>
      <x:c r="E33" s="6"/>
      <x:c r="F33" s="6"/>
      <x:c r="G33" s="6"/>
      <x:c r="H33" s="22"/>
      <x:c r="I33" s="1"/>
      <x:c r="J33" s="1"/>
    </x:row>
    <x:row r="34">
      <x:c r="B34" s="1" t="s">
        <x:v>54</x:v>
      </x:c>
      <x:c r="C34" s="3" t="n">
        <x:f>Geo!C15</x:f>
        <x:v>29802</x:v>
      </x:c>
      <x:c r="D34" s="3" t="n">
        <x:f>Geo!D15</x:f>
        <x:v>8252</x:v>
      </x:c>
      <x:c r="E34" s="3" t="n">
        <x:f>Geo!E15</x:f>
        <x:v>8305</x:v>
      </x:c>
      <x:c r="F34" s="3" t="n">
        <x:f>Geo!F15</x:f>
        <x:v>8282</x:v>
      </x:c>
      <x:c r="G34" s="3" t="n">
        <x:f>Geo!G15</x:f>
        <x:v>8751</x:v>
      </x:c>
      <x:c r="H34" s="20" t="n">
        <x:f>Geo!H15</x:f>
        <x:v>9800</x:v>
      </x:c>
      <x:c r="I34" s="1"/>
      <x:c r="J34" s="1"/>
    </x:row>
    <x:row r="35">
      <x:c r="B35" s="7" t="s">
        <x:v>55</x:v>
      </x:c>
      <x:c r="C35" s="19" t="n">
        <x:f>C34-C29</x:f>
        <x:v>0</x:v>
      </x:c>
      <x:c r="D35" s="19" t="n">
        <x:f>D34-D29</x:f>
        <x:v>0</x:v>
      </x:c>
      <x:c r="E35" s="19" t="n">
        <x:f>E34-E29</x:f>
        <x:v>0</x:v>
      </x:c>
      <x:c r="F35" s="19" t="n">
        <x:f>F34-F29</x:f>
        <x:v>0</x:v>
      </x:c>
      <x:c r="G35" s="19" t="n">
        <x:f>G34-G29</x:f>
        <x:v>0</x:v>
      </x:c>
      <x:c r="H35" s="21" t="n">
        <x:f>H34-H29</x:f>
        <x:v>0</x:v>
      </x:c>
      <x:c r="I35" s="1"/>
      <x:c r="J35" s="1"/>
    </x:row>
    <x:row r="36">
      <x:c r="B36" s="1"/>
      <x:c r="C36" s="1"/>
      <x:c r="D36" s="1"/>
      <x:c r="E36" s="1"/>
      <x:c r="F36" s="1"/>
      <x:c r="G36" s="1"/>
      <x:c r="H36" s="1"/>
      <x:c r="I36" s="1"/>
      <x:c r="J36" s="1"/>
    </x:row>
    <x:row r="37">
      <x:c r="B37" s="1"/>
      <x:c r="C37" s="1"/>
      <x:c r="D37" s="1"/>
      <x:c r="E37" s="1"/>
      <x:c r="F37" s="1"/>
      <x:c r="G37" s="1"/>
      <x:c r="H37" s="1"/>
      <x:c r="I37" s="1"/>
      <x:c r="J37" s="1"/>
    </x:row>
    <x:row r="38">
      <x:c r="B38" s="1"/>
      <x:c r="C38" s="1"/>
      <x:c r="D38" s="1"/>
      <x:c r="E38" s="1"/>
      <x:c r="F38" s="1"/>
      <x:c r="G38" s="1"/>
      <x:c r="H38" s="1"/>
      <x:c r="I38" s="1"/>
      <x:c r="J38" s="1"/>
    </x:row>
    <x:row r="39">
      <x:c r="B39" s="1"/>
      <x:c r="C39" s="1"/>
      <x:c r="D39" s="1"/>
      <x:c r="E39" s="1"/>
      <x:c r="F39" s="1"/>
      <x:c r="G39" s="1"/>
      <x:c r="H39" s="1"/>
      <x:c r="I39" s="1"/>
      <x:c r="J39" s="1"/>
    </x:row>
    <x:row r="40">
      <x:c r="B40" s="1"/>
      <x:c r="C40" s="1"/>
      <x:c r="D40" s="1"/>
      <x:c r="E40" s="1"/>
      <x:c r="F40" s="1"/>
      <x:c r="G40" s="1"/>
      <x:c r="H40" s="1"/>
      <x:c r="I40" s="1"/>
      <x:c r="J40" s="1"/>
    </x:row>
    <x:row r="41">
      <x:c r="B41" s="1"/>
      <x:c r="C41" s="1"/>
      <x:c r="D41" s="1"/>
      <x:c r="E41" s="1"/>
      <x:c r="F41" s="1"/>
      <x:c r="G41" s="1"/>
      <x:c r="H41" s="1"/>
      <x:c r="I41" s="1"/>
      <x:c r="J41" s="1"/>
    </x:row>
    <x:row r="42">
      <x:c r="B42" s="1"/>
      <x:c r="C42" s="1"/>
      <x:c r="D42" s="1"/>
      <x:c r="E42" s="1"/>
      <x:c r="F42" s="1"/>
      <x:c r="G42" s="1"/>
      <x:c r="H42" s="1"/>
      <x:c r="I42" s="1"/>
      <x:c r="J42" s="1"/>
    </x:row>
    <x:row r="43">
      <x:c r="B43" s="1"/>
      <x:c r="C43" s="1"/>
      <x:c r="D43" s="1"/>
      <x:c r="E43" s="1"/>
      <x:c r="F43" s="1"/>
      <x:c r="G43" s="1"/>
      <x:c r="H43" s="1"/>
      <x:c r="I43" s="1"/>
      <x:c r="J43" s="1"/>
    </x:row>
    <x:row r="44">
      <x:c r="B44" s="1"/>
      <x:c r="C44" s="1"/>
      <x:c r="D44" s="1"/>
      <x:c r="E44" s="1"/>
      <x:c r="F44" s="1"/>
      <x:c r="G44" s="1"/>
      <x:c r="H44" s="1"/>
      <x:c r="I44" s="1"/>
      <x:c r="J44" s="1"/>
    </x:row>
    <x:row r="45">
      <x:c r="B45" s="1"/>
      <x:c r="C45" s="1"/>
      <x:c r="D45" s="1"/>
      <x:c r="E45" s="1"/>
      <x:c r="F45" s="1"/>
      <x:c r="G45" s="1"/>
      <x:c r="H45" s="1"/>
      <x:c r="I45" s="1"/>
      <x:c r="J45" s="1"/>
    </x:row>
    <x:row r="46">
      <x:c r="B46" s="1"/>
      <x:c r="C46" s="1"/>
      <x:c r="D46" s="1"/>
      <x:c r="E46" s="1"/>
      <x:c r="F46" s="1"/>
      <x:c r="G46" s="1"/>
      <x:c r="H46" s="1"/>
      <x:c r="I46" s="1"/>
      <x:c r="J46" s="1"/>
    </x:row>
    <x:row r="47">
      <x:c r="B47" s="1"/>
      <x:c r="C47" s="1"/>
      <x:c r="D47" s="1"/>
      <x:c r="E47" s="1"/>
      <x:c r="F47" s="1"/>
      <x:c r="G47" s="1"/>
      <x:c r="H47" s="1"/>
      <x:c r="I47" s="1"/>
      <x:c r="J47" s="1"/>
    </x:row>
    <x:row r="48">
      <x:c r="B48" s="1"/>
      <x:c r="C48" s="1"/>
      <x:c r="D48" s="1"/>
      <x:c r="E48" s="1"/>
      <x:c r="F48" s="1"/>
      <x:c r="G48" s="1"/>
      <x:c r="H48" s="1"/>
      <x:c r="I48" s="1"/>
      <x:c r="J48" s="1"/>
    </x:row>
    <x:row r="49">
      <x:c r="B49" s="1"/>
      <x:c r="C49" s="1"/>
      <x:c r="D49" s="1"/>
      <x:c r="E49" s="1"/>
      <x:c r="F49" s="1"/>
      <x:c r="G49" s="1"/>
      <x:c r="H49" s="1"/>
      <x:c r="I49" s="1"/>
      <x:c r="J49" s="1"/>
    </x:row>
    <x:row r="50">
      <x:c r="B50" s="1"/>
      <x:c r="C50" s="1"/>
      <x:c r="D50" s="1"/>
      <x:c r="E50" s="1"/>
      <x:c r="F50" s="1"/>
      <x:c r="G50" s="1"/>
      <x:c r="H50" s="1"/>
      <x:c r="I50" s="1"/>
      <x:c r="J50" s="1"/>
    </x:row>
    <x:row r="51">
      <x:c r="B51" s="1"/>
      <x:c r="C51" s="1"/>
      <x:c r="D51" s="1"/>
      <x:c r="E51" s="1"/>
      <x:c r="F51" s="1"/>
      <x:c r="G51" s="1"/>
      <x:c r="H51" s="1"/>
      <x:c r="I51" s="1"/>
      <x:c r="J51" s="1"/>
    </x:row>
    <x:row r="52">
      <x:c r="B52" s="1"/>
      <x:c r="C52" s="1"/>
      <x:c r="D52" s="1"/>
      <x:c r="E52" s="1"/>
      <x:c r="F52" s="1"/>
      <x:c r="G52" s="1"/>
      <x:c r="H52" s="1"/>
      <x:c r="I52" s="1"/>
      <x:c r="J52" s="1"/>
    </x:row>
    <x:row r="53">
      <x:c r="B53" s="1"/>
      <x:c r="C53" s="1"/>
      <x:c r="D53" s="1"/>
      <x:c r="E53" s="1"/>
      <x:c r="F53" s="1"/>
      <x:c r="G53" s="1"/>
      <x:c r="H53" s="1"/>
      <x:c r="I53" s="1"/>
      <x:c r="J53" s="1"/>
    </x:row>
    <x:row r="54">
      <x:c r="B54" s="1"/>
      <x:c r="C54" s="1"/>
      <x:c r="D54" s="1"/>
      <x:c r="E54" s="1"/>
      <x:c r="F54" s="1"/>
      <x:c r="G54" s="1"/>
      <x:c r="H54" s="1"/>
      <x:c r="I54" s="1"/>
      <x:c r="J54" s="1"/>
    </x:row>
    <x:row r="55">
      <x:c r="B55" s="1"/>
      <x:c r="C55" s="1"/>
      <x:c r="D55" s="1"/>
      <x:c r="E55" s="1"/>
      <x:c r="F55" s="1"/>
      <x:c r="G55" s="1"/>
      <x:c r="H55" s="1"/>
      <x:c r="I55" s="1"/>
      <x:c r="J55" s="1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2" max="2" width="34" customWidth="1"/>
    <x:col min="3" max="8" width="13" customWidth="1"/>
    <x:col min="10" max="10" width="56" customWidth="1"/>
  </x:cols>
  <x:sheetData>
    <x:row r="2">
      <x:c r="B2" s="2" t="s">
        <x:v>0</x:v>
      </x:c>
      <x:c r="C2" s="2"/>
      <x:c r="D2" s="2"/>
      <x:c r="E2" s="2"/>
      <x:c r="F2" s="2"/>
      <x:c r="G2" s="2"/>
      <x:c r="H2" s="2"/>
      <x:c r="I2" s="1"/>
      <x:c r="J2" s="1"/>
    </x:row>
    <x:row r="3">
      <x:c r="B3" s="2" t="s">
        <x:v>56</x:v>
      </x:c>
      <x:c r="C3" s="2"/>
      <x:c r="D3" s="2"/>
      <x:c r="E3" s="2"/>
      <x:c r="F3" s="2"/>
      <x:c r="G3" s="2"/>
      <x:c r="H3" s="2"/>
      <x:c r="I3" s="1"/>
      <x:c r="J3" s="1"/>
    </x:row>
    <x:row r="4">
      <x:c r="B4" s="1" t="s">
        <x:v>2</x:v>
      </x:c>
      <x:c r="C4" s="1"/>
      <x:c r="D4" s="1"/>
      <x:c r="E4" s="1"/>
      <x:c r="F4" s="1"/>
      <x:c r="G4" s="1"/>
      <x:c r="H4" s="1"/>
      <x:c r="I4" s="1"/>
      <x:c r="J4" s="1"/>
    </x:row>
    <x:row r="5">
      <x:c r="B5" s="4" t="s">
        <x:v>3</x:v>
      </x:c>
      <x:c r="C5" s="54" t="s">
        <x:v>4</x:v>
      </x:c>
      <x:c r="D5" s="54" t="s">
        <x:v>5</x:v>
      </x:c>
      <x:c r="E5" s="54" t="s">
        <x:v>6</x:v>
      </x:c>
      <x:c r="F5" s="54" t="s">
        <x:v>7</x:v>
      </x:c>
      <x:c r="G5" s="54" t="s">
        <x:v>8</x:v>
      </x:c>
      <x:c r="H5" s="55" t="s">
        <x:v>9</x:v>
      </x:c>
      <x:c r="I5" s="1"/>
      <x:c r="J5" s="1"/>
    </x:row>
    <x:row r="6">
      <x:c r="B6" s="4" t="s">
        <x:v>10</x:v>
      </x:c>
      <x:c r="C6" s="11">
        <x:v>45900</x:v>
      </x:c>
      <x:c r="D6" s="11">
        <x:v>45900</x:v>
      </x:c>
      <x:c r="E6" s="11">
        <x:v>45991</x:v>
      </x:c>
      <x:c r="F6" s="11">
        <x:v>46081</x:v>
      </x:c>
      <x:c r="G6" s="11">
        <x:v>46173</x:v>
      </x:c>
      <x:c r="H6" s="29">
        <x:v>46265</x:v>
      </x:c>
      <x:c r="I6" s="1"/>
      <x:c r="J6" s="1"/>
    </x:row>
    <x:row r="7">
      <x:c r="B7" s="4" t="s">
        <x:v>11</x:v>
      </x:c>
      <x:c r="C7" s="4">
        <x:v>365</x:v>
      </x:c>
      <x:c r="D7" s="4">
        <x:v>92</x:v>
      </x:c>
      <x:c r="E7" s="4">
        <x:v>91</x:v>
      </x:c>
      <x:c r="F7" s="4">
        <x:v>90</x:v>
      </x:c>
      <x:c r="G7" s="4">
        <x:v>92</x:v>
      </x:c>
      <x:c r="H7" s="18">
        <x:v>92</x:v>
      </x:c>
      <x:c r="I7" s="1"/>
      <x:c r="J7" s="1"/>
    </x:row>
    <x:row r="8">
      <x:c r="B8" s="1"/>
      <x:c r="C8" s="1"/>
      <x:c r="D8" s="1"/>
      <x:c r="E8" s="1"/>
      <x:c r="F8" s="1"/>
      <x:c r="G8" s="1"/>
      <x:c r="H8" s="1"/>
      <x:c r="I8" s="1"/>
      <x:c r="J8" s="1"/>
    </x:row>
    <x:row r="9">
      <x:c r="B9" s="41" t="s">
        <x:v>57</x:v>
      </x:c>
      <x:c r="C9" s="41"/>
      <x:c r="D9" s="41"/>
      <x:c r="E9" s="41"/>
      <x:c r="F9" s="41"/>
      <x:c r="G9" s="41"/>
      <x:c r="H9" s="47"/>
      <x:c r="I9" s="1"/>
      <x:c r="J9" s="1"/>
    </x:row>
    <x:row r="10">
      <x:c r="B10" s="1" t="s">
        <x:v>58</x:v>
      </x:c>
      <x:c r="C10" s="14">
        <x:v>477</x:v>
      </x:c>
      <x:c r="D10" s="6" t="n">
        <x:f>C10-J37</x:f>
        <x:v>113</x:v>
      </x:c>
      <x:c r="E10" s="14">
        <x:v>124</x:v>
      </x:c>
      <x:c r="F10" s="14">
        <x:v>127</x:v>
      </x:c>
      <x:c r="G10" s="14">
        <x:v>141</x:v>
      </x:c>
      <x:c r="H10" s="33">
        <x:v>150</x:v>
      </x:c>
      <x:c r="I10" s="1"/>
      <x:c r="J10" s="1"/>
    </x:row>
    <x:row r="11">
      <x:c r="B11" s="1" t="s">
        <x:v>59</x:v>
      </x:c>
      <x:c r="C11" s="25" t="n">
        <x:f>C10/C50-1</x:f>
        <x:v>-0.1374321880650995</x:v>
      </x:c>
      <x:c r="D11" s="25"/>
      <x:c r="E11" s="25" t="n">
        <x:f>E10/E50-1</x:f>
        <x:v>-0.08148148148148149</x:v>
      </x:c>
      <x:c r="F11" s="25" t="n">
        <x:f>F10/F50-1</x:f>
        <x:v>-0.045112781954887216</x:v>
      </x:c>
      <x:c r="G11" s="25" t="n">
        <x:f>G10/G50-1</x:f>
        <x:v>0.46875</x:v>
      </x:c>
      <x:c r="H11" s="34" t="n">
        <x:f>H10/D10-1</x:f>
        <x:v>0.32743362831858414</x:v>
      </x:c>
      <x:c r="I11" s="1"/>
      <x:c r="J11" s="1"/>
    </x:row>
    <x:row r="12">
      <x:c r="B12" s="1" t="s">
        <x:v>60</x:v>
      </x:c>
      <x:c r="C12" s="6"/>
      <x:c r="D12" s="6" t="n">
        <x:f>D10-D53</x:f>
        <x:v>17</x:v>
      </x:c>
      <x:c r="E12" s="6" t="n">
        <x:f>E10-D10</x:f>
        <x:v>11</x:v>
      </x:c>
      <x:c r="F12" s="6" t="n">
        <x:f>F10-E10</x:f>
        <x:v>3</x:v>
      </x:c>
      <x:c r="G12" s="6" t="n">
        <x:f>G10-F10</x:f>
        <x:v>14</x:v>
      </x:c>
      <x:c r="H12" s="22" t="n">
        <x:f>H10-G10</x:f>
        <x:v>9</x:v>
      </x:c>
      <x:c r="I12" s="1"/>
      <x:c r="J12" s="1"/>
    </x:row>
    <x:row r="13">
      <x:c r="B13" s="1" t="s">
        <x:v>61</x:v>
      </x:c>
      <x:c r="C13" s="14">
        <x:v>11402</x:v>
      </x:c>
      <x:c r="D13" s="6" t="n">
        <x:f>C13-J38</x:f>
        <x:v>3012</x:v>
      </x:c>
      <x:c r="E13" s="14">
        <x:v>2949</x:v>
      </x:c>
      <x:c r="F13" s="14">
        <x:v>2899</x:v>
      </x:c>
      <x:c r="G13" s="14">
        <x:v>3040</x:v>
      </x:c>
      <x:c r="H13" s="33">
        <x:v>3160</x:v>
      </x:c>
      <x:c r="I13" s="1"/>
      <x:c r="J13" s="1"/>
    </x:row>
    <x:row r="14">
      <x:c r="B14" s="1" t="s">
        <x:v>59</x:v>
      </x:c>
      <x:c r="C14" s="25" t="n">
        <x:f>C13/C51-1</x:f>
        <x:v>-0.026135975401434863</x:v>
      </x:c>
      <x:c r="D14" s="25"/>
      <x:c r="E14" s="25" t="n">
        <x:f>E13/E51-1</x:f>
        <x:v>0.04500354358610914</x:v>
      </x:c>
      <x:c r="F14" s="25" t="n">
        <x:f>F13/F51-1</x:f>
        <x:v>0.11157975460122693</x:v>
      </x:c>
      <x:c r="G14" s="25" t="n">
        <x:f>G13/G51-1</x:f>
        <x:v>0.027027027027026973</x:v>
      </x:c>
      <x:c r="H14" s="34" t="n">
        <x:f>H13/D13-1</x:f>
        <x:v>0.049136786188578974</x:v>
      </x:c>
      <x:c r="I14" s="1"/>
      <x:c r="J14" s="1"/>
    </x:row>
    <x:row r="15">
      <x:c r="B15" s="1" t="s">
        <x:v>60</x:v>
      </x:c>
      <x:c r="C15" s="6"/>
      <x:c r="D15" s="6" t="n">
        <x:f>D13-D54</x:f>
        <x:v>52</x:v>
      </x:c>
      <x:c r="E15" s="6" t="n">
        <x:f>E13-D13</x:f>
        <x:v>-63</x:v>
      </x:c>
      <x:c r="F15" s="6" t="n">
        <x:f>F13-E13</x:f>
        <x:v>-50</x:v>
      </x:c>
      <x:c r="G15" s="6" t="n">
        <x:f>G13-F13</x:f>
        <x:v>141</x:v>
      </x:c>
      <x:c r="H15" s="22" t="n">
        <x:f>H13-G13</x:f>
        <x:v>120</x:v>
      </x:c>
      <x:c r="I15" s="1"/>
      <x:c r="J15" s="1"/>
    </x:row>
    <x:row r="16">
      <x:c r="B16" s="41" t="s">
        <x:v>62</x:v>
      </x:c>
      <x:c r="C16" s="44" t="n">
        <x:f>C10+C13</x:f>
        <x:v>11879</x:v>
      </x:c>
      <x:c r="D16" s="44" t="n">
        <x:f>D10+D13</x:f>
        <x:v>3125</x:v>
      </x:c>
      <x:c r="E16" s="44" t="n">
        <x:f>E10+E13</x:f>
        <x:v>3073</x:v>
      </x:c>
      <x:c r="F16" s="44" t="n">
        <x:f>F10+F13</x:f>
        <x:v>3026</x:v>
      </x:c>
      <x:c r="G16" s="44" t="n">
        <x:f>G10+G13</x:f>
        <x:v>3181</x:v>
      </x:c>
      <x:c r="H16" s="40" t="n">
        <x:f>H10+H13</x:f>
        <x:v>3310</x:v>
      </x:c>
      <x:c r="I16" s="1"/>
      <x:c r="J16" s="1"/>
    </x:row>
    <x:row r="17" ht="24.75">
      <x:c r="B17" s="1" t="s">
        <x:v>63</x:v>
      </x:c>
      <x:c r="C17" s="25"/>
      <x:c r="D17" s="25"/>
      <x:c r="E17" s="25"/>
      <x:c r="F17" s="25"/>
      <x:c r="G17" s="25"/>
      <x:c r="H17" s="34" t="n">
        <x:f>(1+H20)/((1+H18)*(1+H19))-1</x:f>
        <x:v>0.05919999999999992</x:v>
      </x:c>
      <x:c r="I17" s="1"/>
      <x:c r="J17" s="8" t="s">
        <x:v>64</x:v>
      </x:c>
    </x:row>
    <x:row r="18">
      <x:c r="B18" s="1" t="s">
        <x:v>65</x:v>
      </x:c>
      <x:c r="C18" s="38"/>
      <x:c r="D18" s="25"/>
      <x:c r="E18" s="38"/>
      <x:c r="F18" s="38"/>
      <x:c r="G18" s="38"/>
      <x:c r="H18" s="36" t="n">
        <x:f>Inputs!C97</x:f>
        <x:v>0</x:v>
      </x:c>
      <x:c r="I18" s="1"/>
      <x:c r="J18" s="8"/>
    </x:row>
    <x:row r="19">
      <x:c r="B19" s="1" t="s">
        <x:v>66</x:v>
      </x:c>
      <x:c r="C19" s="38"/>
      <x:c r="D19" s="25"/>
      <x:c r="E19" s="38"/>
      <x:c r="F19" s="38"/>
      <x:c r="G19" s="38"/>
      <x:c r="H19" s="36" t="n">
        <x:f>Inputs!C97</x:f>
        <x:v>0</x:v>
      </x:c>
      <x:c r="I19" s="1"/>
      <x:c r="J19" s="8"/>
    </x:row>
    <x:row r="20">
      <x:c r="B20" s="1" t="s">
        <x:v>67</x:v>
      </x:c>
      <x:c r="C20" s="25" t="n">
        <x:f>C16/C52-1</x:f>
        <x:v>-0.03115569692521003</x:v>
      </x:c>
      <x:c r="D20" s="25"/>
      <x:c r="E20" s="25" t="n">
        <x:f>E16/E52-1</x:f>
        <x:v>0.03922894825836987</x:v>
      </x:c>
      <x:c r="F20" s="25" t="n">
        <x:f>F16/F52-1</x:f>
        <x:v>0.10397665085735142</x:v>
      </x:c>
      <x:c r="G20" s="25" t="n">
        <x:f>G16/G52-1</x:f>
        <x:v>0.04090314136125661</x:v>
      </x:c>
      <x:c r="H20" s="34" t="n">
        <x:f>H16/D16-1</x:f>
        <x:v>0.05919999999999992</x:v>
      </x:c>
      <x:c r="I20" s="1"/>
      <x:c r="J20" s="8"/>
    </x:row>
    <x:row r="21">
      <x:c r="B21" s="1" t="s">
        <x:v>68</x:v>
      </x:c>
      <x:c r="C21" s="25"/>
      <x:c r="D21" s="25"/>
      <x:c r="E21" s="25"/>
      <x:c r="F21" s="25"/>
      <x:c r="G21" s="25"/>
      <x:c r="H21" s="34" t="n">
        <x:f>H16/G16-1</x:f>
        <x:v>0.04055328513046219</x:v>
      </x:c>
      <x:c r="I21" s="1"/>
      <x:c r="J21" s="8"/>
    </x:row>
    <x:row r="22">
      <x:c r="B22" s="1" t="s">
        <x:v>69</x:v>
      </x:c>
      <x:c r="C22" s="25" t="n">
        <x:f>C10/C16</x:f>
        <x:v>0.04015489519319808</x:v>
      </x:c>
      <x:c r="D22" s="25" t="n">
        <x:f>D10/D16</x:f>
        <x:v>0.03616</x:v>
      </x:c>
      <x:c r="E22" s="25" t="n">
        <x:f>E10/E16</x:f>
        <x:v>0.04035144809632281</x:v>
      </x:c>
      <x:c r="F22" s="25" t="n">
        <x:f>F10/F16</x:f>
        <x:v>0.04196959682749504</x:v>
      </x:c>
      <x:c r="G22" s="25" t="n">
        <x:f>G10/G16</x:f>
        <x:v>0.044325683747249295</x:v>
      </x:c>
      <x:c r="H22" s="34" t="n">
        <x:f>H10/H16</x:f>
        <x:v>0.045317220543806644</x:v>
      </x:c>
      <x:c r="I22" s="1"/>
      <x:c r="J22" s="8"/>
    </x:row>
    <x:row r="23">
      <x:c r="B23" s="1" t="s">
        <x:v>70</x:v>
      </x:c>
      <x:c r="C23" s="14">
        <x:v>11236</x:v>
      </x:c>
      <x:c r="D23" s="6" t="n">
        <x:f>C23-J35</x:f>
        <x:v>2920</x:v>
      </x:c>
      <x:c r="E23" s="14">
        <x:v>2896</x:v>
      </x:c>
      <x:c r="F23" s="14">
        <x:v>2881</x:v>
      </x:c>
      <x:c r="G23" s="14">
        <x:v>3001</x:v>
      </x:c>
      <x:c r="H23" s="22" t="n">
        <x:f>H16-H24</x:f>
        <x:v>3101.47</x:v>
      </x:c>
      <x:c r="I23" s="1"/>
      <x:c r="J23" s="8"/>
    </x:row>
    <x:row r="24">
      <x:c r="B24" s="41" t="s">
        <x:v>71</x:v>
      </x:c>
      <x:c r="C24" s="44" t="n">
        <x:f>C16-C23</x:f>
        <x:v>643</x:v>
      </x:c>
      <x:c r="D24" s="44" t="n">
        <x:f>D16-D23</x:f>
        <x:v>205</x:v>
      </x:c>
      <x:c r="E24" s="44" t="n">
        <x:f>E16-E23</x:f>
        <x:v>177</x:v>
      </x:c>
      <x:c r="F24" s="44" t="n">
        <x:f>F16-F23</x:f>
        <x:v>145</x:v>
      </x:c>
      <x:c r="G24" s="44" t="n">
        <x:f>G16-G23</x:f>
        <x:v>180</x:v>
      </x:c>
      <x:c r="H24" s="40" t="n">
        <x:f>H16*H25</x:f>
        <x:v>208.53</x:v>
      </x:c>
      <x:c r="I24" s="1"/>
      <x:c r="J24" s="8"/>
    </x:row>
    <x:row r="25">
      <x:c r="B25" s="1" t="s">
        <x:v>72</x:v>
      </x:c>
      <x:c r="C25" s="25" t="n">
        <x:f>C24/C16</x:f>
        <x:v>0.05412913544911188</x:v>
      </x:c>
      <x:c r="D25" s="25" t="n">
        <x:f>D24/D16</x:f>
        <x:v>0.0656</x:v>
      </x:c>
      <x:c r="E25" s="25" t="n">
        <x:f>E24/E16</x:f>
        <x:v>0.05759843800846079</x:v>
      </x:c>
      <x:c r="F25" s="25" t="n">
        <x:f>F24/F16</x:f>
        <x:v>0.04791804362194316</x:v>
      </x:c>
      <x:c r="G25" s="25" t="n">
        <x:f>G24/G16</x:f>
        <x:v>0.05658597925180761</x:v>
      </x:c>
      <x:c r="H25" s="52">
        <x:v>0.063</x:v>
      </x:c>
      <x:c r="I25" s="1"/>
      <x:c r="J25" s="8"/>
    </x:row>
    <x:row r="26">
      <x:c r="B26" s="1" t="s">
        <x:v>73</x:v>
      </x:c>
      <x:c r="C26" s="6"/>
      <x:c r="D26" s="6"/>
      <x:c r="E26" s="6" t="n">
        <x:f>(E25-D25)*10000</x:f>
        <x:v>-80.01561991539216</x:v>
      </x:c>
      <x:c r="F26" s="6" t="n">
        <x:f>(F25-E25)*10000</x:f>
        <x:v>-96.80394386517632</x:v>
      </x:c>
      <x:c r="G26" s="6" t="n">
        <x:f>(G25-F25)*10000</x:f>
        <x:v>86.67935629864454</x:v>
      </x:c>
      <x:c r="H26" s="22" t="n">
        <x:f>(H25-D25)*10000</x:f>
        <x:v>-26.00000000000005</x:v>
      </x:c>
      <x:c r="I26" s="1"/>
      <x:c r="J26" s="8"/>
    </x:row>
    <x:row r="27">
      <x:c r="B27" s="1" t="s">
        <x:v>74</x:v>
      </x:c>
      <x:c r="C27" s="25" t="n">
        <x:f>C23/C58-1</x:f>
        <x:v>-0.03188006203687743</x:v>
      </x:c>
      <x:c r="D27" s="25"/>
      <x:c r="E27" s="25" t="n">
        <x:f>E23/E58-1</x:f>
        <x:v>0.027314650585313904</x:v>
      </x:c>
      <x:c r="F27" s="25" t="n">
        <x:f>F23/F58-1</x:f>
        <x:v>0.10425450364124189</x:v>
      </x:c>
      <x:c r="G27" s="25" t="n">
        <x:f>G23/G58-1</x:f>
        <x:v>0.03912742382271461</x:v>
      </x:c>
      <x:c r="H27" s="34" t="n">
        <x:f>H23/D23-1</x:f>
        <x:v>0.06214726027397255</x:v>
      </x:c>
      <x:c r="I27" s="1"/>
      <x:c r="J27" s="8"/>
    </x:row>
    <x:row r="28">
      <x:c r="B28" s="1" t="s">
        <x:v>75</x:v>
      </x:c>
      <x:c r="C28" s="6"/>
      <x:c r="D28" s="6" t="n">
        <x:f>D23-G58</x:f>
        <x:v>32</x:v>
      </x:c>
      <x:c r="E28" s="6" t="n">
        <x:f>E23-D23</x:f>
        <x:v>-24</x:v>
      </x:c>
      <x:c r="F28" s="6" t="n">
        <x:f>F23-E23</x:f>
        <x:v>-15</x:v>
      </x:c>
      <x:c r="G28" s="6" t="n">
        <x:f>G23-F23</x:f>
        <x:v>120</x:v>
      </x:c>
      <x:c r="H28" s="22" t="n">
        <x:f>H23-G23</x:f>
        <x:v>100.4699999999998</x:v>
      </x:c>
      <x:c r="I28" s="1"/>
      <x:c r="J28" s="8"/>
    </x:row>
    <x:row r="29">
      <x:c r="B29" s="1" t="s">
        <x:v>76</x:v>
      </x:c>
      <x:c r="C29" s="25" t="n">
        <x:f>C23/C16</x:f>
        <x:v>0.9458708645508881</x:v>
      </x:c>
      <x:c r="D29" s="25" t="n">
        <x:f>D23/D16</x:f>
        <x:v>0.9344</x:v>
      </x:c>
      <x:c r="E29" s="25" t="n">
        <x:f>E23/E16</x:f>
        <x:v>0.9424015619915392</x:v>
      </x:c>
      <x:c r="F29" s="25" t="n">
        <x:f>F23/F16</x:f>
        <x:v>0.9520819563780568</x:v>
      </x:c>
      <x:c r="G29" s="25" t="n">
        <x:f>G23/G16</x:f>
        <x:v>0.9434140207481924</x:v>
      </x:c>
      <x:c r="H29" s="34" t="n">
        <x:f>H23/H16</x:f>
        <x:v>0.9369999999999999</x:v>
      </x:c>
      <x:c r="I29" s="1"/>
      <x:c r="J29" s="8"/>
    </x:row>
    <x:row r="30">
      <x:c r="B30" s="1" t="s">
        <x:v>77</x:v>
      </x:c>
      <x:c r="C30" s="6"/>
      <x:c r="D30" s="6"/>
      <x:c r="E30" s="6" t="n">
        <x:f>(E29-D29)*10000</x:f>
        <x:v>80.0156199153923</x:v>
      </x:c>
      <x:c r="F30" s="6" t="n">
        <x:f>(F29-E29)*10000</x:f>
        <x:v>96.80394386517577</x:v>
      </x:c>
      <x:c r="G30" s="6" t="n">
        <x:f>(G29-F29)*10000</x:f>
        <x:v>-86.67935629864454</x:v>
      </x:c>
      <x:c r="H30" s="22" t="n">
        <x:f>(H29-D29)*10000</x:f>
        <x:v>25.999999999999357</x:v>
      </x:c>
      <x:c r="I30" s="1"/>
      <x:c r="J30" s="8"/>
    </x:row>
    <x:row r="31">
      <x:c r="B31" s="1" t="s">
        <x:v>78</x:v>
      </x:c>
      <x:c r="C31" s="25"/>
      <x:c r="D31" s="25"/>
      <x:c r="E31" s="25"/>
      <x:c r="F31" s="25"/>
      <x:c r="G31" s="25"/>
      <x:c r="H31" s="34" t="n">
        <x:f>(1+H34)/((1+H32)*(1+H33))-1</x:f>
        <x:v>0.32743362831858414</x:v>
      </x:c>
      <x:c r="I31" s="1"/>
      <x:c r="J31" s="8"/>
    </x:row>
    <x:row r="32">
      <x:c r="B32" s="1" t="s">
        <x:v>79</x:v>
      </x:c>
      <x:c r="C32" s="25"/>
      <x:c r="D32" s="25"/>
      <x:c r="E32" s="25"/>
      <x:c r="F32" s="25"/>
      <x:c r="G32" s="25"/>
      <x:c r="H32" s="34" t="n">
        <x:f>H18</x:f>
        <x:v>0</x:v>
      </x:c>
      <x:c r="I32" s="1"/>
      <x:c r="J32" s="8"/>
    </x:row>
    <x:row r="33">
      <x:c r="B33" s="1" t="s">
        <x:v>80</x:v>
      </x:c>
      <x:c r="C33" s="25"/>
      <x:c r="D33" s="25"/>
      <x:c r="E33" s="25"/>
      <x:c r="F33" s="25"/>
      <x:c r="G33" s="25"/>
      <x:c r="H33" s="34" t="n">
        <x:f>H19</x:f>
        <x:v>0</x:v>
      </x:c>
      <x:c r="I33" s="1"/>
      <x:c r="J33" s="8"/>
    </x:row>
    <x:row r="34">
      <x:c r="B34" s="1" t="s">
        <x:v>81</x:v>
      </x:c>
      <x:c r="C34" s="25"/>
      <x:c r="D34" s="25"/>
      <x:c r="E34" s="25"/>
      <x:c r="F34" s="25"/>
      <x:c r="G34" s="25"/>
      <x:c r="H34" s="34" t="n">
        <x:f>H11</x:f>
        <x:v>0.32743362831858414</x:v>
      </x:c>
      <x:c r="I34" s="1"/>
      <x:c r="J34" s="8"/>
    </x:row>
    <x:row r="35">
      <x:c r="B35" s="1" t="s">
        <x:v>82</x:v>
      </x:c>
      <x:c r="C35" s="6"/>
      <x:c r="D35" s="6"/>
      <x:c r="E35" s="6"/>
      <x:c r="F35" s="6"/>
      <x:c r="G35" s="6"/>
      <x:c r="H35" s="22"/>
      <x:c r="I35" s="1"/>
      <x:c r="J35" s="43">
        <x:v>8316</x:v>
      </x:c>
    </x:row>
    <x:row r="36">
      <x:c r="B36" s="1" t="s">
        <x:v>83</x:v>
      </x:c>
      <x:c r="C36" s="6"/>
      <x:c r="D36" s="6"/>
      <x:c r="E36" s="6"/>
      <x:c r="F36" s="6"/>
      <x:c r="G36" s="6"/>
      <x:c r="H36" s="22"/>
      <x:c r="I36" s="1"/>
      <x:c r="J36" s="8"/>
    </x:row>
    <x:row r="37">
      <x:c r="B37" s="1" t="s">
        <x:v>84</x:v>
      </x:c>
      <x:c r="C37" s="6"/>
      <x:c r="D37" s="6"/>
      <x:c r="E37" s="6"/>
      <x:c r="F37" s="6"/>
      <x:c r="G37" s="6"/>
      <x:c r="H37" s="22"/>
      <x:c r="I37" s="1"/>
      <x:c r="J37" s="43">
        <x:v>364</x:v>
      </x:c>
    </x:row>
    <x:row r="38">
      <x:c r="B38" s="1" t="s">
        <x:v>85</x:v>
      </x:c>
      <x:c r="C38" s="6"/>
      <x:c r="D38" s="6"/>
      <x:c r="E38" s="6"/>
      <x:c r="F38" s="6"/>
      <x:c r="G38" s="6"/>
      <x:c r="H38" s="22"/>
      <x:c r="I38" s="1"/>
      <x:c r="J38" s="43">
        <x:v>8390</x:v>
      </x:c>
    </x:row>
    <x:row r="39">
      <x:c r="B39" s="41"/>
      <x:c r="C39" s="44"/>
      <x:c r="D39" s="44"/>
      <x:c r="E39" s="44"/>
      <x:c r="F39" s="44"/>
      <x:c r="G39" s="44"/>
      <x:c r="H39" s="40"/>
      <x:c r="I39" s="1"/>
      <x:c r="J39" s="8"/>
    </x:row>
    <x:row r="40" ht="26.25">
      <x:c r="B40" s="1"/>
      <x:c r="C40" s="6"/>
      <x:c r="D40" s="6"/>
      <x:c r="E40" s="6"/>
      <x:c r="F40" s="6"/>
      <x:c r="G40" s="6"/>
      <x:c r="H40" s="33"/>
      <x:c r="I40" s="1"/>
      <x:c r="J40" s="8"/>
    </x:row>
    <x:row r="41">
      <x:c r="B41" s="1"/>
      <x:c r="C41" s="6"/>
      <x:c r="D41" s="6"/>
      <x:c r="E41" s="6"/>
      <x:c r="F41" s="6"/>
      <x:c r="G41" s="6"/>
      <x:c r="H41" s="33"/>
      <x:c r="I41" s="1"/>
      <x:c r="J41" s="1"/>
    </x:row>
    <x:row r="42">
      <x:c r="B42" s="1"/>
      <x:c r="C42" s="6"/>
      <x:c r="D42" s="6"/>
      <x:c r="E42" s="6"/>
      <x:c r="F42" s="6"/>
      <x:c r="G42" s="6"/>
      <x:c r="H42" s="22"/>
      <x:c r="I42" s="1"/>
      <x:c r="J42" s="1"/>
    </x:row>
    <x:row r="43">
      <x:c r="B43" s="1"/>
      <x:c r="C43" s="6"/>
      <x:c r="D43" s="6"/>
      <x:c r="E43" s="6"/>
      <x:c r="F43" s="6"/>
      <x:c r="G43" s="6"/>
      <x:c r="H43" s="22"/>
      <x:c r="I43" s="1"/>
      <x:c r="J43" s="1"/>
    </x:row>
    <x:row r="44">
      <x:c r="B44" s="1" t="s">
        <x:v>86</x:v>
      </x:c>
      <x:c r="C44" s="25"/>
      <x:c r="D44" s="25"/>
      <x:c r="E44" s="25"/>
      <x:c r="F44" s="25"/>
      <x:c r="G44" s="25"/>
      <x:c r="H44" s="34" t="n">
        <x:f>(1+H47)/((1+H45)*(1+H46))-1</x:f>
        <x:v>0.049136786188578974</x:v>
      </x:c>
      <x:c r="I44" s="1"/>
      <x:c r="J44" s="1"/>
    </x:row>
    <x:row r="45">
      <x:c r="B45" s="1" t="s">
        <x:v>87</x:v>
      </x:c>
      <x:c r="C45" s="25"/>
      <x:c r="D45" s="25"/>
      <x:c r="E45" s="25"/>
      <x:c r="F45" s="25"/>
      <x:c r="G45" s="25"/>
      <x:c r="H45" s="34" t="n">
        <x:f>H18</x:f>
        <x:v>0</x:v>
      </x:c>
      <x:c r="I45" s="1"/>
      <x:c r="J45" s="1"/>
    </x:row>
    <x:row r="46">
      <x:c r="B46" s="1" t="s">
        <x:v>88</x:v>
      </x:c>
      <x:c r="C46" s="25"/>
      <x:c r="D46" s="25"/>
      <x:c r="E46" s="25"/>
      <x:c r="F46" s="25"/>
      <x:c r="G46" s="25"/>
      <x:c r="H46" s="34" t="n">
        <x:f>H19</x:f>
        <x:v>0</x:v>
      </x:c>
      <x:c r="I46" s="1"/>
      <x:c r="J46" s="1"/>
    </x:row>
    <x:row r="47">
      <x:c r="B47" s="1" t="s">
        <x:v>89</x:v>
      </x:c>
      <x:c r="C47" s="25"/>
      <x:c r="D47" s="25"/>
      <x:c r="E47" s="25"/>
      <x:c r="F47" s="25"/>
      <x:c r="G47" s="25"/>
      <x:c r="H47" s="34" t="n">
        <x:f>H14</x:f>
        <x:v>0.049136786188578974</x:v>
      </x:c>
      <x:c r="I47" s="1"/>
      <x:c r="J47" s="1"/>
    </x:row>
    <x:row r="48">
      <x:c r="B48" s="1"/>
      <x:c r="C48" s="1"/>
      <x:c r="D48" s="1"/>
      <x:c r="E48" s="1"/>
      <x:c r="F48" s="1"/>
      <x:c r="G48" s="1"/>
      <x:c r="H48" s="1"/>
      <x:c r="I48" s="1"/>
      <x:c r="J48" s="1"/>
    </x:row>
    <x:row r="49">
      <x:c r="B49" s="1" t="s">
        <x:v>90</x:v>
      </x:c>
      <x:c r="C49" s="1"/>
      <x:c r="D49" s="1"/>
      <x:c r="E49" s="1"/>
      <x:c r="F49" s="1"/>
      <x:c r="G49" s="1"/>
      <x:c r="H49" s="1"/>
      <x:c r="I49" s="1"/>
      <x:c r="J49" s="1"/>
    </x:row>
    <x:row r="50">
      <x:c r="B50" s="1" t="s">
        <x:v>91</x:v>
      </x:c>
      <x:c r="C50" s="14">
        <x:v>553</x:v>
      </x:c>
      <x:c r="D50" s="6"/>
      <x:c r="E50" s="14">
        <x:v>135</x:v>
      </x:c>
      <x:c r="F50" s="14">
        <x:v>133</x:v>
      </x:c>
      <x:c r="G50" s="14">
        <x:v>96</x:v>
      </x:c>
      <x:c r="H50" s="1"/>
      <x:c r="I50" s="1"/>
      <x:c r="J50" s="1"/>
    </x:row>
    <x:row r="51">
      <x:c r="B51" s="1" t="s">
        <x:v>92</x:v>
      </x:c>
      <x:c r="C51" s="14">
        <x:v>11708</x:v>
      </x:c>
      <x:c r="D51" s="6"/>
      <x:c r="E51" s="14">
        <x:v>2822</x:v>
      </x:c>
      <x:c r="F51" s="14">
        <x:v>2608</x:v>
      </x:c>
      <x:c r="G51" s="14">
        <x:v>2960</x:v>
      </x:c>
      <x:c r="H51" s="1"/>
      <x:c r="I51" s="1"/>
      <x:c r="J51" s="1"/>
    </x:row>
    <x:row r="52">
      <x:c r="B52" s="1" t="s">
        <x:v>93</x:v>
      </x:c>
      <x:c r="C52" s="6" t="n">
        <x:f>C50+C51</x:f>
        <x:v>12261</x:v>
      </x:c>
      <x:c r="D52" s="6"/>
      <x:c r="E52" s="6" t="n">
        <x:f>E50+E51</x:f>
        <x:v>2957</x:v>
      </x:c>
      <x:c r="F52" s="6" t="n">
        <x:f>F50+F51</x:f>
        <x:v>2741</x:v>
      </x:c>
      <x:c r="G52" s="6" t="n">
        <x:f>G50+G51</x:f>
        <x:v>3056</x:v>
      </x:c>
      <x:c r="H52" s="1"/>
      <x:c r="I52" s="1"/>
      <x:c r="J52" s="1"/>
    </x:row>
    <x:row r="53">
      <x:c r="B53" s="1" t="s">
        <x:v>94</x:v>
      </x:c>
      <x:c r="C53" s="6"/>
      <x:c r="D53" s="6" t="n">
        <x:f>G50</x:f>
        <x:v>96</x:v>
      </x:c>
      <x:c r="E53" s="6"/>
      <x:c r="F53" s="6"/>
      <x:c r="G53" s="6"/>
      <x:c r="H53" s="1"/>
      <x:c r="I53" s="1"/>
      <x:c r="J53" s="1"/>
    </x:row>
    <x:row r="54">
      <x:c r="B54" s="1" t="s">
        <x:v>95</x:v>
      </x:c>
      <x:c r="C54" s="6"/>
      <x:c r="D54" s="6" t="n">
        <x:f>G51</x:f>
        <x:v>2960</x:v>
      </x:c>
      <x:c r="E54" s="6"/>
      <x:c r="F54" s="6"/>
      <x:c r="G54" s="6"/>
      <x:c r="H54" s="1"/>
      <x:c r="I54" s="1"/>
      <x:c r="J54" s="1"/>
    </x:row>
    <x:row r="55">
      <x:c r="B55" s="1"/>
      <x:c r="C55" s="1"/>
      <x:c r="D55" s="1"/>
      <x:c r="E55" s="1"/>
      <x:c r="F55" s="1"/>
      <x:c r="G55" s="1"/>
      <x:c r="H55" s="1"/>
      <x:c r="I55" s="1"/>
      <x:c r="J55" s="1"/>
    </x:row>
    <x:row r="58">
      <x:c r="B58" s="1" t="s">
        <x:v>96</x:v>
      </x:c>
      <x:c r="C58" s="42">
        <x:v>11606</x:v>
      </x:c>
      <x:c r="D58" s="1"/>
      <x:c r="E58" s="42">
        <x:v>2819</x:v>
      </x:c>
      <x:c r="F58" s="42">
        <x:v>2609</x:v>
      </x:c>
      <x:c r="G58" s="42">
        <x:v>2888</x:v>
      </x:c>
      <x:c r="H58" s="1"/>
      <x:c r="I58" s="1"/>
      <x:c r="J58" s="1"/>
    </x:row>
    <x:row r="60">
      <x:c r="B60" s="7" t="s">
        <x:v>97</x:v>
      </x:c>
      <x:c r="C60" s="19"/>
      <x:c r="D60" s="19"/>
      <x:c r="E60" s="19"/>
      <x:c r="F60" s="19"/>
      <x:c r="G60" s="19"/>
      <x:c r="H60" s="21"/>
      <x:c r="I60" s="1"/>
      <x:c r="J60" s="1" t="s">
        <x:v>98</x:v>
      </x:c>
    </x:row>
    <x:row r="61" ht="24">
      <x:c r="B61" s="8" t="s">
        <x:v>99</x:v>
      </x:c>
      <x:c r="C61" s="6"/>
      <x:c r="D61" s="6"/>
      <x:c r="E61" s="6"/>
      <x:c r="F61" s="6"/>
      <x:c r="G61" s="6"/>
      <x:c r="H61" s="33">
        <x:v>1080</x:v>
      </x:c>
      <x:c r="I61" s="1"/>
      <x:c r="J61" s="1"/>
    </x:row>
    <x:row r="62">
      <x:c r="B62" s="8" t="s">
        <x:v>100</x:v>
      </x:c>
      <x:c r="C62" s="6"/>
      <x:c r="D62" s="6"/>
      <x:c r="E62" s="6"/>
      <x:c r="F62" s="6"/>
      <x:c r="G62" s="6"/>
      <x:c r="H62" s="22" t="s">
        <x:v>101</x:v>
      </x:c>
      <x:c r="I62" s="1"/>
      <x:c r="J62" s="1"/>
    </x:row>
    <x:row r="63">
      <x:c r="B63" s="8" t="s">
        <x:v>102</x:v>
      </x:c>
      <x:c r="C63" s="6"/>
      <x:c r="D63" s="6"/>
      <x:c r="E63" s="6"/>
      <x:c r="F63" s="6"/>
      <x:c r="G63" s="6"/>
      <x:c r="H63" s="22" t="s">
        <x:v>101</x:v>
      </x:c>
      <x:c r="I63" s="1"/>
      <x:c r="J63" s="1"/>
    </x:row>
    <x:row r="64">
      <x:c r="B64" s="8" t="s">
        <x:v>103</x:v>
      </x:c>
      <x:c r="C64" s="6"/>
      <x:c r="D64" s="6"/>
      <x:c r="E64" s="6"/>
      <x:c r="F64" s="6"/>
      <x:c r="G64" s="6"/>
      <x:c r="H64" s="22" t="s">
        <x:v>101</x:v>
      </x:c>
      <x:c r="I64" s="1"/>
      <x:c r="J64" s="1"/>
    </x:row>
    <x:row r="65">
      <x:c r="B65" s="8" t="s">
        <x:v>104</x:v>
      </x:c>
      <x:c r="C65" s="6"/>
      <x:c r="D65" s="6"/>
      <x:c r="E65" s="6"/>
      <x:c r="F65" s="6"/>
      <x:c r="G65" s="6"/>
      <x:c r="H65" s="22" t="s">
        <x:v>101</x:v>
      </x:c>
      <x:c r="I65" s="1"/>
      <x:c r="J65" s="1"/>
    </x:row>
    <x:row r="66">
      <x:c r="B66" s="8" t="s">
        <x:v>105</x:v>
      </x:c>
      <x:c r="C66" s="6"/>
      <x:c r="D66" s="6"/>
      <x:c r="E66" s="6"/>
      <x:c r="F66" s="6"/>
      <x:c r="G66" s="6"/>
      <x:c r="H66" s="22" t="s">
        <x:v>101</x:v>
      </x:c>
      <x:c r="I66" s="1"/>
      <x:c r="J66" s="1"/>
    </x:row>
    <x:row r="67">
      <x:c r="B67" s="8" t="s">
        <x:v>106</x:v>
      </x:c>
      <x:c r="C67" s="6"/>
      <x:c r="D67" s="6"/>
      <x:c r="E67" s="6"/>
      <x:c r="F67" s="6"/>
      <x:c r="G67" s="6"/>
      <x:c r="H67" s="22" t="s">
        <x:v>101</x:v>
      </x:c>
      <x:c r="I67" s="1"/>
      <x:c r="J67" s="1"/>
    </x:row>
    <x:row r="68">
      <x:c r="B68" s="8" t="s">
        <x:v>107</x:v>
      </x:c>
      <x:c r="C68" s="25"/>
      <x:c r="D68" s="25"/>
      <x:c r="E68" s="25"/>
      <x:c r="F68" s="25"/>
      <x:c r="G68" s="25"/>
      <x:c r="H68" s="34" t="n">
        <x:f>H61/H16</x:f>
        <x:v>0.32628398791540786</x:v>
      </x:c>
      <x:c r="I68" s="1"/>
      <x:c r="J68" s="1"/>
    </x:row>
    <x:row r="69">
      <x:c r="B69" s="8"/>
      <x:c r="C69" s="6"/>
      <x:c r="D69" s="6"/>
      <x:c r="E69" s="6"/>
      <x:c r="F69" s="6"/>
      <x:c r="G69" s="6"/>
      <x:c r="H69" s="22"/>
      <x:c r="I69" s="1"/>
      <x:c r="J69" s="1"/>
    </x:row>
    <x:row r="70" ht="24">
      <x:c r="B70" s="8" t="s">
        <x:v>108</x:v>
      </x:c>
      <x:c r="C70" s="6"/>
      <x:c r="D70" s="6"/>
      <x:c r="E70" s="6"/>
      <x:c r="F70" s="6"/>
      <x:c r="G70" s="6"/>
      <x:c r="H70" s="33">
        <x:v>1600</x:v>
      </x:c>
      <x:c r="I70" s="1"/>
      <x:c r="J70" s="1"/>
    </x:row>
    <x:row r="71">
      <x:c r="B71" s="8" t="s">
        <x:v>100</x:v>
      </x:c>
      <x:c r="C71" s="6"/>
      <x:c r="D71" s="6"/>
      <x:c r="E71" s="6"/>
      <x:c r="F71" s="6"/>
      <x:c r="G71" s="6"/>
      <x:c r="H71" s="22" t="s">
        <x:v>101</x:v>
      </x:c>
      <x:c r="I71" s="1"/>
      <x:c r="J71" s="1"/>
    </x:row>
    <x:row r="72">
      <x:c r="B72" s="8" t="s">
        <x:v>102</x:v>
      </x:c>
      <x:c r="C72" s="6"/>
      <x:c r="D72" s="6"/>
      <x:c r="E72" s="6"/>
      <x:c r="F72" s="6"/>
      <x:c r="G72" s="6"/>
      <x:c r="H72" s="22" t="s">
        <x:v>101</x:v>
      </x:c>
      <x:c r="I72" s="1"/>
      <x:c r="J72" s="1"/>
    </x:row>
    <x:row r="73">
      <x:c r="B73" s="8" t="s">
        <x:v>103</x:v>
      </x:c>
      <x:c r="C73" s="6"/>
      <x:c r="D73" s="6"/>
      <x:c r="E73" s="6"/>
      <x:c r="F73" s="6"/>
      <x:c r="G73" s="6"/>
      <x:c r="H73" s="22" t="s">
        <x:v>101</x:v>
      </x:c>
      <x:c r="I73" s="1"/>
      <x:c r="J73" s="1"/>
    </x:row>
    <x:row r="74">
      <x:c r="B74" s="8" t="s">
        <x:v>104</x:v>
      </x:c>
      <x:c r="C74" s="6"/>
      <x:c r="D74" s="6"/>
      <x:c r="E74" s="6"/>
      <x:c r="F74" s="6"/>
      <x:c r="G74" s="6"/>
      <x:c r="H74" s="22" t="s">
        <x:v>101</x:v>
      </x:c>
      <x:c r="I74" s="1"/>
      <x:c r="J74" s="1"/>
    </x:row>
    <x:row r="75">
      <x:c r="B75" s="8" t="s">
        <x:v>105</x:v>
      </x:c>
      <x:c r="C75" s="6"/>
      <x:c r="D75" s="6"/>
      <x:c r="E75" s="6"/>
      <x:c r="F75" s="6"/>
      <x:c r="G75" s="6"/>
      <x:c r="H75" s="22" t="s">
        <x:v>101</x:v>
      </x:c>
      <x:c r="I75" s="1"/>
      <x:c r="J75" s="1"/>
    </x:row>
    <x:row r="76">
      <x:c r="B76" s="8" t="s">
        <x:v>106</x:v>
      </x:c>
      <x:c r="C76" s="6"/>
      <x:c r="D76" s="6"/>
      <x:c r="E76" s="6"/>
      <x:c r="F76" s="6"/>
      <x:c r="G76" s="6"/>
      <x:c r="H76" s="22" t="s">
        <x:v>101</x:v>
      </x:c>
      <x:c r="I76" s="1"/>
      <x:c r="J76" s="1"/>
    </x:row>
    <x:row r="77">
      <x:c r="B77" s="8" t="s">
        <x:v>107</x:v>
      </x:c>
      <x:c r="C77" s="25"/>
      <x:c r="D77" s="25"/>
      <x:c r="E77" s="25"/>
      <x:c r="F77" s="25"/>
      <x:c r="G77" s="25"/>
      <x:c r="H77" s="34" t="n">
        <x:f>H70/H16</x:f>
        <x:v>0.48338368580060426</x:v>
      </x:c>
      <x:c r="I77" s="1"/>
      <x:c r="J77" s="1"/>
    </x:row>
    <x:row r="78">
      <x:c r="B78" s="8"/>
      <x:c r="C78" s="6"/>
      <x:c r="D78" s="6"/>
      <x:c r="E78" s="6"/>
      <x:c r="F78" s="6"/>
      <x:c r="G78" s="6"/>
      <x:c r="H78" s="22"/>
      <x:c r="I78" s="1"/>
      <x:c r="J78" s="1"/>
    </x:row>
    <x:row r="79" ht="24">
      <x:c r="B79" s="8" t="s">
        <x:v>109</x:v>
      </x:c>
      <x:c r="C79" s="6"/>
      <x:c r="D79" s="6"/>
      <x:c r="E79" s="6"/>
      <x:c r="F79" s="6"/>
      <x:c r="G79" s="6"/>
      <x:c r="H79" s="22" t="n">
        <x:f>H16-H61-H70</x:f>
        <x:v>630</x:v>
      </x:c>
      <x:c r="I79" s="1"/>
      <x:c r="J79" s="1"/>
    </x:row>
    <x:row r="80">
      <x:c r="B80" s="8" t="s">
        <x:v>100</x:v>
      </x:c>
      <x:c r="C80" s="6"/>
      <x:c r="D80" s="6"/>
      <x:c r="E80" s="6"/>
      <x:c r="F80" s="6"/>
      <x:c r="G80" s="6"/>
      <x:c r="H80" s="22" t="s">
        <x:v>101</x:v>
      </x:c>
      <x:c r="I80" s="1"/>
      <x:c r="J80" s="1"/>
    </x:row>
    <x:row r="81">
      <x:c r="B81" s="8" t="s">
        <x:v>102</x:v>
      </x:c>
      <x:c r="C81" s="6"/>
      <x:c r="D81" s="6"/>
      <x:c r="E81" s="6"/>
      <x:c r="F81" s="6"/>
      <x:c r="G81" s="6"/>
      <x:c r="H81" s="22" t="s">
        <x:v>101</x:v>
      </x:c>
      <x:c r="I81" s="1"/>
      <x:c r="J81" s="1"/>
    </x:row>
    <x:row r="82">
      <x:c r="B82" s="8" t="s">
        <x:v>103</x:v>
      </x:c>
      <x:c r="C82" s="6"/>
      <x:c r="D82" s="6"/>
      <x:c r="E82" s="6"/>
      <x:c r="F82" s="6"/>
      <x:c r="G82" s="6"/>
      <x:c r="H82" s="22" t="s">
        <x:v>101</x:v>
      </x:c>
      <x:c r="I82" s="1"/>
      <x:c r="J82" s="1"/>
    </x:row>
    <x:row r="83">
      <x:c r="B83" s="8" t="s">
        <x:v>104</x:v>
      </x:c>
      <x:c r="C83" s="6"/>
      <x:c r="D83" s="6"/>
      <x:c r="E83" s="6"/>
      <x:c r="F83" s="6"/>
      <x:c r="G83" s="6"/>
      <x:c r="H83" s="22" t="s">
        <x:v>101</x:v>
      </x:c>
      <x:c r="I83" s="1"/>
      <x:c r="J83" s="1"/>
    </x:row>
    <x:row r="84">
      <x:c r="B84" s="8" t="s">
        <x:v>105</x:v>
      </x:c>
      <x:c r="C84" s="6"/>
      <x:c r="D84" s="6"/>
      <x:c r="E84" s="6"/>
      <x:c r="F84" s="6"/>
      <x:c r="G84" s="6"/>
      <x:c r="H84" s="22" t="s">
        <x:v>101</x:v>
      </x:c>
      <x:c r="I84" s="1"/>
      <x:c r="J84" s="1"/>
    </x:row>
    <x:row r="85">
      <x:c r="B85" s="8" t="s">
        <x:v>106</x:v>
      </x:c>
      <x:c r="C85" s="6"/>
      <x:c r="D85" s="6"/>
      <x:c r="E85" s="6"/>
      <x:c r="F85" s="6"/>
      <x:c r="G85" s="6"/>
      <x:c r="H85" s="22" t="s">
        <x:v>101</x:v>
      </x:c>
      <x:c r="I85" s="1"/>
      <x:c r="J85" s="1"/>
    </x:row>
    <x:row r="86">
      <x:c r="B86" s="8" t="s">
        <x:v>107</x:v>
      </x:c>
      <x:c r="C86" s="25"/>
      <x:c r="D86" s="25"/>
      <x:c r="E86" s="25"/>
      <x:c r="F86" s="25"/>
      <x:c r="G86" s="25"/>
      <x:c r="H86" s="34" t="n">
        <x:f>H79/H16</x:f>
        <x:v>0.1903323262839879</x:v>
      </x:c>
      <x:c r="I86" s="1"/>
      <x:c r="J86" s="1"/>
    </x:row>
    <x:row r="87">
      <x:c r="B87" s="8"/>
      <x:c r="C87" s="6"/>
      <x:c r="D87" s="6"/>
      <x:c r="E87" s="6"/>
      <x:c r="F87" s="6"/>
      <x:c r="G87" s="6"/>
      <x:c r="H87" s="22"/>
      <x:c r="I87" s="1"/>
      <x:c r="J87" s="1"/>
    </x:row>
    <x:row r="88">
      <x:c r="B88" s="39" t="s">
        <x:v>110</x:v>
      </x:c>
      <x:c r="C88" s="19"/>
      <x:c r="D88" s="19"/>
      <x:c r="E88" s="19"/>
      <x:c r="F88" s="19"/>
      <x:c r="G88" s="19"/>
      <x:c r="H88" s="21" t="n">
        <x:f>SUM(H61,H70,H79)</x:f>
        <x:v>3310</x:v>
      </x:c>
      <x:c r="I88" s="1"/>
      <x:c r="J88" s="1"/>
    </x:row>
    <x:row r="89">
      <x:c r="B89" s="39" t="s">
        <x:v>111</x:v>
      </x:c>
      <x:c r="C89" s="19"/>
      <x:c r="D89" s="19"/>
      <x:c r="E89" s="19"/>
      <x:c r="F89" s="19"/>
      <x:c r="G89" s="19"/>
      <x:c r="H89" s="21" t="n">
        <x:f>H88-H16</x:f>
        <x:v>0</x:v>
      </x:c>
      <x:c r="I89" s="1"/>
      <x:c r="J89" s="1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2" max="2" width="34" customWidth="1"/>
    <x:col min="3" max="8" width="13" customWidth="1"/>
    <x:col min="10" max="10" width="56" customWidth="1"/>
  </x:cols>
  <x:sheetData>
    <x:row r="2">
      <x:c r="B2" s="2" t="s">
        <x:v>0</x:v>
      </x:c>
      <x:c r="C2" s="2"/>
      <x:c r="D2" s="2"/>
      <x:c r="E2" s="2"/>
      <x:c r="F2" s="2"/>
      <x:c r="G2" s="2"/>
      <x:c r="H2" s="2"/>
      <x:c r="I2" s="1"/>
      <x:c r="J2" s="1"/>
    </x:row>
    <x:row r="3">
      <x:c r="B3" s="2" t="s">
        <x:v>112</x:v>
      </x:c>
      <x:c r="C3" s="2"/>
      <x:c r="D3" s="2"/>
      <x:c r="E3" s="2"/>
      <x:c r="F3" s="2"/>
      <x:c r="G3" s="2"/>
      <x:c r="H3" s="2"/>
      <x:c r="I3" s="1"/>
      <x:c r="J3" s="1"/>
    </x:row>
    <x:row r="4">
      <x:c r="B4" s="1" t="s">
        <x:v>2</x:v>
      </x:c>
      <x:c r="C4" s="1"/>
      <x:c r="D4" s="1"/>
      <x:c r="E4" s="1"/>
      <x:c r="F4" s="1"/>
      <x:c r="G4" s="1"/>
      <x:c r="H4" s="1"/>
      <x:c r="I4" s="1"/>
      <x:c r="J4" s="1"/>
    </x:row>
    <x:row r="5">
      <x:c r="B5" s="4" t="s">
        <x:v>3</x:v>
      </x:c>
      <x:c r="C5" s="54" t="s">
        <x:v>4</x:v>
      </x:c>
      <x:c r="D5" s="54" t="s">
        <x:v>5</x:v>
      </x:c>
      <x:c r="E5" s="54" t="s">
        <x:v>6</x:v>
      </x:c>
      <x:c r="F5" s="54" t="s">
        <x:v>7</x:v>
      </x:c>
      <x:c r="G5" s="54" t="s">
        <x:v>8</x:v>
      </x:c>
      <x:c r="H5" s="55" t="s">
        <x:v>9</x:v>
      </x:c>
      <x:c r="I5" s="1"/>
      <x:c r="J5" s="1"/>
    </x:row>
    <x:row r="6">
      <x:c r="B6" s="4" t="s">
        <x:v>10</x:v>
      </x:c>
      <x:c r="C6" s="11">
        <x:v>45900</x:v>
      </x:c>
      <x:c r="D6" s="11">
        <x:v>45900</x:v>
      </x:c>
      <x:c r="E6" s="11">
        <x:v>45991</x:v>
      </x:c>
      <x:c r="F6" s="11">
        <x:v>46081</x:v>
      </x:c>
      <x:c r="G6" s="11">
        <x:v>46173</x:v>
      </x:c>
      <x:c r="H6" s="29">
        <x:v>46265</x:v>
      </x:c>
      <x:c r="I6" s="1"/>
      <x:c r="J6" s="1"/>
    </x:row>
    <x:row r="7">
      <x:c r="B7" s="4" t="s">
        <x:v>11</x:v>
      </x:c>
      <x:c r="C7" s="4">
        <x:v>365</x:v>
      </x:c>
      <x:c r="D7" s="4">
        <x:v>92</x:v>
      </x:c>
      <x:c r="E7" s="4">
        <x:v>91</x:v>
      </x:c>
      <x:c r="F7" s="4">
        <x:v>90</x:v>
      </x:c>
      <x:c r="G7" s="4">
        <x:v>92</x:v>
      </x:c>
      <x:c r="H7" s="18">
        <x:v>92</x:v>
      </x:c>
      <x:c r="I7" s="1"/>
      <x:c r="J7" s="1"/>
    </x:row>
    <x:row r="8">
      <x:c r="B8" s="1"/>
      <x:c r="C8" s="1"/>
      <x:c r="D8" s="1"/>
      <x:c r="E8" s="1"/>
      <x:c r="F8" s="1"/>
      <x:c r="G8" s="1"/>
      <x:c r="H8" s="1"/>
      <x:c r="I8" s="1"/>
      <x:c r="J8" s="1"/>
    </x:row>
    <x:row r="9">
      <x:c r="B9" s="41" t="s">
        <x:v>57</x:v>
      </x:c>
      <x:c r="C9" s="41"/>
      <x:c r="D9" s="41"/>
      <x:c r="E9" s="41"/>
      <x:c r="F9" s="41"/>
      <x:c r="G9" s="41"/>
      <x:c r="H9" s="47"/>
      <x:c r="I9" s="1"/>
      <x:c r="J9" s="1"/>
    </x:row>
    <x:row r="10">
      <x:c r="B10" s="1" t="s">
        <x:v>58</x:v>
      </x:c>
      <x:c r="C10" s="14">
        <x:v>6299</x:v>
      </x:c>
      <x:c r="D10" s="6" t="n">
        <x:f>C10-J37</x:f>
        <x:v>2106</x:v>
      </x:c>
      <x:c r="E10" s="14">
        <x:v>2325</x:v>
      </x:c>
      <x:c r="F10" s="14">
        <x:v>2358</x:v>
      </x:c>
      <x:c r="G10" s="14">
        <x:v>2053</x:v>
      </x:c>
      <x:c r="H10" s="33">
        <x:v>2600</x:v>
      </x:c>
      <x:c r="I10" s="1"/>
      <x:c r="J10" s="1"/>
    </x:row>
    <x:row r="11">
      <x:c r="B11" s="1" t="s">
        <x:v>59</x:v>
      </x:c>
      <x:c r="C11" s="25" t="n">
        <x:f>C10/C50-1</x:f>
        <x:v>0.4110663082437276</x:v>
      </x:c>
      <x:c r="D11" s="25"/>
      <x:c r="E11" s="25" t="n">
        <x:f>E10/E50-1</x:f>
        <x:v>1.1021699819168171</x:v>
      </x:c>
      <x:c r="F11" s="25" t="n">
        <x:f>F10/F50-1</x:f>
        <x:v>0.9375513557929334</x:v>
      </x:c>
      <x:c r="G11" s="25" t="n">
        <x:f>G10/G50-1</x:f>
        <x:v>0.09786096256684496</x:v>
      </x:c>
      <x:c r="H11" s="34" t="n">
        <x:f>H10/D10-1</x:f>
        <x:v>0.23456790123456783</x:v>
      </x:c>
      <x:c r="I11" s="1"/>
      <x:c r="J11" s="1"/>
    </x:row>
    <x:row r="12">
      <x:c r="B12" s="1" t="s">
        <x:v>60</x:v>
      </x:c>
      <x:c r="C12" s="6"/>
      <x:c r="D12" s="6" t="n">
        <x:f>D10-D53</x:f>
        <x:v>236</x:v>
      </x:c>
      <x:c r="E12" s="6" t="n">
        <x:f>E10-D10</x:f>
        <x:v>219</x:v>
      </x:c>
      <x:c r="F12" s="6" t="n">
        <x:f>F10-E10</x:f>
        <x:v>33</x:v>
      </x:c>
      <x:c r="G12" s="6" t="n">
        <x:f>G10-F10</x:f>
        <x:v>-305</x:v>
      </x:c>
      <x:c r="H12" s="22" t="n">
        <x:f>H10-G10</x:f>
        <x:v>547</x:v>
      </x:c>
      <x:c r="I12" s="1"/>
      <x:c r="J12" s="1"/>
    </x:row>
    <x:row r="13">
      <x:c r="B13" s="1" t="s">
        <x:v>61</x:v>
      </x:c>
      <x:c r="C13" s="14">
        <x:v>6018</x:v>
      </x:c>
      <x:c r="D13" s="6" t="n">
        <x:f>C13-J38</x:f>
        <x:v>1635</x:v>
      </x:c>
      <x:c r="E13" s="14">
        <x:v>1528</x:v>
      </x:c>
      <x:c r="F13" s="14">
        <x:v>1670</x:v>
      </x:c>
      <x:c r="G13" s="14">
        <x:v>2116</x:v>
      </x:c>
      <x:c r="H13" s="33">
        <x:v>2450</x:v>
      </x:c>
      <x:c r="I13" s="1"/>
      <x:c r="J13" s="1"/>
    </x:row>
    <x:row r="14">
      <x:c r="B14" s="1" t="s">
        <x:v>59</x:v>
      </x:c>
      <x:c r="C14" s="25" t="n">
        <x:f>C13/C51-1</x:f>
        <x:v>0.2714979928163954</x:v>
      </x:c>
      <x:c r="D14" s="25"/>
      <x:c r="E14" s="25" t="n">
        <x:f>E13/E51-1</x:f>
        <x:v>0.09928057553956826</x:v>
      </x:c>
      <x:c r="F14" s="25" t="n">
        <x:f>F13/F51-1</x:f>
        <x:v>0.16783216783216792</x:v>
      </x:c>
      <x:c r="G14" s="25" t="n">
        <x:f>G13/G51-1</x:f>
        <x:v>0.3538067818298145</x:v>
      </x:c>
      <x:c r="H14" s="34" t="n">
        <x:f>H13/D13-1</x:f>
        <x:v>0.49847094801223246</x:v>
      </x:c>
      <x:c r="I14" s="1"/>
      <x:c r="J14" s="1"/>
    </x:row>
    <x:row r="15">
      <x:c r="B15" s="1" t="s">
        <x:v>60</x:v>
      </x:c>
      <x:c r="C15" s="6"/>
      <x:c r="D15" s="6" t="n">
        <x:f>D13-D54</x:f>
        <x:v>72</x:v>
      </x:c>
      <x:c r="E15" s="6" t="n">
        <x:f>E13-D13</x:f>
        <x:v>-107</x:v>
      </x:c>
      <x:c r="F15" s="6" t="n">
        <x:f>F13-E13</x:f>
        <x:v>142</x:v>
      </x:c>
      <x:c r="G15" s="6" t="n">
        <x:f>G13-F13</x:f>
        <x:v>446</x:v>
      </x:c>
      <x:c r="H15" s="22" t="n">
        <x:f>H13-G13</x:f>
        <x:v>334</x:v>
      </x:c>
      <x:c r="I15" s="1"/>
      <x:c r="J15" s="1"/>
    </x:row>
    <x:row r="16">
      <x:c r="B16" s="41" t="s">
        <x:v>62</x:v>
      </x:c>
      <x:c r="C16" s="44" t="n">
        <x:f>C10+C13</x:f>
        <x:v>12317</x:v>
      </x:c>
      <x:c r="D16" s="44" t="n">
        <x:f>D10+D13</x:f>
        <x:v>3741</x:v>
      </x:c>
      <x:c r="E16" s="44" t="n">
        <x:f>E10+E13</x:f>
        <x:v>3853</x:v>
      </x:c>
      <x:c r="F16" s="44" t="n">
        <x:f>F10+F13</x:f>
        <x:v>4028</x:v>
      </x:c>
      <x:c r="G16" s="44" t="n">
        <x:f>G10+G13</x:f>
        <x:v>4169</x:v>
      </x:c>
      <x:c r="H16" s="40" t="n">
        <x:f>H10+H13</x:f>
        <x:v>5050</x:v>
      </x:c>
      <x:c r="I16" s="1"/>
      <x:c r="J16" s="1"/>
    </x:row>
    <x:row r="17" ht="24.75">
      <x:c r="B17" s="1" t="s">
        <x:v>63</x:v>
      </x:c>
      <x:c r="C17" s="25"/>
      <x:c r="D17" s="25"/>
      <x:c r="E17" s="25"/>
      <x:c r="F17" s="25"/>
      <x:c r="G17" s="25"/>
      <x:c r="H17" s="34" t="n">
        <x:f>(1+H20)/((1+H18)*(1+H19))-1</x:f>
        <x:v>0.34990644212777333</x:v>
      </x:c>
      <x:c r="I17" s="1"/>
      <x:c r="J17" s="8" t="s">
        <x:v>64</x:v>
      </x:c>
    </x:row>
    <x:row r="18">
      <x:c r="B18" s="1" t="s">
        <x:v>65</x:v>
      </x:c>
      <x:c r="C18" s="38"/>
      <x:c r="D18" s="25"/>
      <x:c r="E18" s="38"/>
      <x:c r="F18" s="38"/>
      <x:c r="G18" s="38"/>
      <x:c r="H18" s="36" t="n">
        <x:f>Inputs!C97</x:f>
        <x:v>0</x:v>
      </x:c>
      <x:c r="I18" s="1"/>
      <x:c r="J18" s="8"/>
    </x:row>
    <x:row r="19">
      <x:c r="B19" s="1" t="s">
        <x:v>66</x:v>
      </x:c>
      <x:c r="C19" s="38"/>
      <x:c r="D19" s="25"/>
      <x:c r="E19" s="38"/>
      <x:c r="F19" s="38"/>
      <x:c r="G19" s="38"/>
      <x:c r="H19" s="36" t="n">
        <x:f>Inputs!C97</x:f>
        <x:v>0</x:v>
      </x:c>
      <x:c r="I19" s="1"/>
      <x:c r="J19" s="8"/>
    </x:row>
    <x:row r="20">
      <x:c r="B20" s="1" t="s">
        <x:v>67</x:v>
      </x:c>
      <x:c r="C20" s="25" t="n">
        <x:f>C16/C52-1</x:f>
        <x:v>0.3392410568663695</x:v>
      </x:c>
      <x:c r="D20" s="25"/>
      <x:c r="E20" s="25" t="n">
        <x:f>E16/E52-1</x:f>
        <x:v>0.5436698717948718</x:v>
      </x:c>
      <x:c r="F20" s="25" t="n">
        <x:f>F16/F52-1</x:f>
        <x:v>0.521722704948999</x:v>
      </x:c>
      <x:c r="G20" s="25" t="n">
        <x:f>G16/G52-1</x:f>
        <x:v>0.21438974657733767</x:v>
      </x:c>
      <x:c r="H20" s="34" t="n">
        <x:f>H16/D16-1</x:f>
        <x:v>0.34990644212777333</x:v>
      </x:c>
      <x:c r="I20" s="1"/>
      <x:c r="J20" s="8"/>
    </x:row>
    <x:row r="21">
      <x:c r="B21" s="1" t="s">
        <x:v>68</x:v>
      </x:c>
      <x:c r="C21" s="25"/>
      <x:c r="D21" s="25"/>
      <x:c r="E21" s="25"/>
      <x:c r="F21" s="25"/>
      <x:c r="G21" s="25"/>
      <x:c r="H21" s="34" t="n">
        <x:f>H16/G16-1</x:f>
        <x:v>0.21132165987047258</x:v>
      </x:c>
      <x:c r="I21" s="1"/>
      <x:c r="J21" s="8"/>
    </x:row>
    <x:row r="22">
      <x:c r="B22" s="1" t="s">
        <x:v>69</x:v>
      </x:c>
      <x:c r="C22" s="25" t="n">
        <x:f>C10/C16</x:f>
        <x:v>0.5114069984574166</x:v>
      </x:c>
      <x:c r="D22" s="25" t="n">
        <x:f>D10/D16</x:f>
        <x:v>0.5629510825982358</x:v>
      </x:c>
      <x:c r="E22" s="25" t="n">
        <x:f>E10/E16</x:f>
        <x:v>0.6034259018946275</x:v>
      </x:c>
      <x:c r="F22" s="25" t="n">
        <x:f>F10/F16</x:f>
        <x:v>0.5854021847070506</x:v>
      </x:c>
      <x:c r="G22" s="25" t="n">
        <x:f>G10/G16</x:f>
        <x:v>0.4924442312305109</x:v>
      </x:c>
      <x:c r="H22" s="34" t="n">
        <x:f>H10/H16</x:f>
        <x:v>0.5148514851485149</x:v>
      </x:c>
      <x:c r="I22" s="1"/>
      <x:c r="J22" s="8"/>
    </x:row>
    <x:row r="23">
      <x:c r="B23" s="1" t="s">
        <x:v>70</x:v>
      </x:c>
      <x:c r="C23" s="14">
        <x:v>11653</x:v>
      </x:c>
      <x:c r="D23" s="6" t="n">
        <x:f>C23-J35</x:f>
        <x:v>3519</x:v>
      </x:c>
      <x:c r="E23" s="14">
        <x:v>3651</x:v>
      </x:c>
      <x:c r="F23" s="14">
        <x:v>3797</x:v>
      </x:c>
      <x:c r="G23" s="14">
        <x:v>3913</x:v>
      </x:c>
      <x:c r="H23" s="22" t="n">
        <x:f>H16-H24</x:f>
        <x:v>4696.5</x:v>
      </x:c>
      <x:c r="I23" s="1"/>
      <x:c r="J23" s="8"/>
    </x:row>
    <x:row r="24">
      <x:c r="B24" s="41" t="s">
        <x:v>71</x:v>
      </x:c>
      <x:c r="C24" s="44" t="n">
        <x:f>C16-C23</x:f>
        <x:v>664</x:v>
      </x:c>
      <x:c r="D24" s="44" t="n">
        <x:f>D16-D23</x:f>
        <x:v>222</x:v>
      </x:c>
      <x:c r="E24" s="44" t="n">
        <x:f>E16-E23</x:f>
        <x:v>202</x:v>
      </x:c>
      <x:c r="F24" s="44" t="n">
        <x:f>F16-F23</x:f>
        <x:v>231</x:v>
      </x:c>
      <x:c r="G24" s="44" t="n">
        <x:f>G16-G23</x:f>
        <x:v>256</x:v>
      </x:c>
      <x:c r="H24" s="40" t="n">
        <x:f>H16*H25</x:f>
        <x:v>353.50000000000006</x:v>
      </x:c>
      <x:c r="I24" s="1"/>
      <x:c r="J24" s="8"/>
    </x:row>
    <x:row r="25">
      <x:c r="B25" s="1" t="s">
        <x:v>72</x:v>
      </x:c>
      <x:c r="C25" s="25" t="n">
        <x:f>C24/C16</x:f>
        <x:v>0.05390923114394739</x:v>
      </x:c>
      <x:c r="D25" s="25" t="n">
        <x:f>D24/D16</x:f>
        <x:v>0.05934242181234964</x:v>
      </x:c>
      <x:c r="E25" s="25" t="n">
        <x:f>E24/E16</x:f>
        <x:v>0.05242668050869452</x:v>
      </x:c>
      <x:c r="F25" s="25" t="n">
        <x:f>F24/F16</x:f>
        <x:v>0.057348560079443896</x:v>
      </x:c>
      <x:c r="G25" s="25" t="n">
        <x:f>G24/G16</x:f>
        <x:v>0.06140561285680019</x:v>
      </x:c>
      <x:c r="H25" s="52">
        <x:v>0.07</x:v>
      </x:c>
      <x:c r="I25" s="1"/>
      <x:c r="J25" s="8"/>
    </x:row>
    <x:row r="26">
      <x:c r="B26" s="1" t="s">
        <x:v>73</x:v>
      </x:c>
      <x:c r="C26" s="6"/>
      <x:c r="D26" s="6"/>
      <x:c r="E26" s="6" t="n">
        <x:f>(E25-D25)*10000</x:f>
        <x:v>-69.15741303655118</x:v>
      </x:c>
      <x:c r="F26" s="6" t="n">
        <x:f>(F25-E25)*10000</x:f>
        <x:v>49.218795707493754</x:v>
      </x:c>
      <x:c r="G26" s="6" t="n">
        <x:f>(G25-F25)*10000</x:f>
        <x:v>40.57052777356296</x:v>
      </x:c>
      <x:c r="H26" s="22" t="n">
        <x:f>(H25-D25)*10000</x:f>
        <x:v>106.57578187650368</x:v>
      </x:c>
      <x:c r="I26" s="1"/>
      <x:c r="J26" s="8"/>
    </x:row>
    <x:row r="27">
      <x:c r="B27" s="1" t="s">
        <x:v>74</x:v>
      </x:c>
      <x:c r="C27" s="25" t="n">
        <x:f>C23/C58-1</x:f>
        <x:v>0.3351283226397801</x:v>
      </x:c>
      <x:c r="D27" s="25"/>
      <x:c r="E27" s="25" t="n">
        <x:f>E23/E58-1</x:f>
        <x:v>0.5366161616161615</x:v>
      </x:c>
      <x:c r="F27" s="25" t="n">
        <x:f>F23/F58-1</x:f>
        <x:v>0.5151636073423782</x:v>
      </x:c>
      <x:c r="G27" s="25" t="n">
        <x:f>G23/G58-1</x:f>
        <x:v>0.20325953259532592</x:v>
      </x:c>
      <x:c r="H27" s="34" t="n">
        <x:f>H23/D23-1</x:f>
        <x:v>0.33461210571184985</x:v>
      </x:c>
      <x:c r="I27" s="1"/>
      <x:c r="J27" s="8"/>
    </x:row>
    <x:row r="28">
      <x:c r="B28" s="1" t="s">
        <x:v>75</x:v>
      </x:c>
      <x:c r="C28" s="6"/>
      <x:c r="D28" s="6" t="n">
        <x:f>D23-G58</x:f>
        <x:v>267</x:v>
      </x:c>
      <x:c r="E28" s="6" t="n">
        <x:f>E23-D23</x:f>
        <x:v>132</x:v>
      </x:c>
      <x:c r="F28" s="6" t="n">
        <x:f>F23-E23</x:f>
        <x:v>146</x:v>
      </x:c>
      <x:c r="G28" s="6" t="n">
        <x:f>G23-F23</x:f>
        <x:v>116</x:v>
      </x:c>
      <x:c r="H28" s="22" t="n">
        <x:f>H23-G23</x:f>
        <x:v>783.5</x:v>
      </x:c>
      <x:c r="I28" s="1"/>
      <x:c r="J28" s="8"/>
    </x:row>
    <x:row r="29">
      <x:c r="B29" s="1" t="s">
        <x:v>76</x:v>
      </x:c>
      <x:c r="C29" s="25" t="n">
        <x:f>C23/C16</x:f>
        <x:v>0.9460907688560526</x:v>
      </x:c>
      <x:c r="D29" s="25" t="n">
        <x:f>D23/D16</x:f>
        <x:v>0.9406575781876504</x:v>
      </x:c>
      <x:c r="E29" s="25" t="n">
        <x:f>E23/E16</x:f>
        <x:v>0.9475733194913055</x:v>
      </x:c>
      <x:c r="F29" s="25" t="n">
        <x:f>F23/F16</x:f>
        <x:v>0.9426514399205561</x:v>
      </x:c>
      <x:c r="G29" s="25" t="n">
        <x:f>G23/G16</x:f>
        <x:v>0.9385943871431998</x:v>
      </x:c>
      <x:c r="H29" s="34" t="n">
        <x:f>H23/H16</x:f>
        <x:v>0.93</x:v>
      </x:c>
      <x:c r="I29" s="1"/>
      <x:c r="J29" s="8"/>
    </x:row>
    <x:row r="30">
      <x:c r="B30" s="1" t="s">
        <x:v>77</x:v>
      </x:c>
      <x:c r="C30" s="6"/>
      <x:c r="D30" s="6"/>
      <x:c r="E30" s="6" t="n">
        <x:f>(E29-D29)*10000</x:f>
        <x:v>69.15741303655132</x:v>
      </x:c>
      <x:c r="F30" s="6" t="n">
        <x:f>(F29-E29)*10000</x:f>
        <x:v>-49.2187957074941</x:v>
      </x:c>
      <x:c r="G30" s="6" t="n">
        <x:f>(G29-F29)*10000</x:f>
        <x:v>-40.57052777356351</x:v>
      </x:c>
      <x:c r="H30" s="22" t="n">
        <x:f>(H29-D29)*10000</x:f>
        <x:v>-106.57578187650341</x:v>
      </x:c>
      <x:c r="I30" s="1"/>
      <x:c r="J30" s="8"/>
    </x:row>
    <x:row r="31">
      <x:c r="B31" s="1" t="s">
        <x:v>78</x:v>
      </x:c>
      <x:c r="C31" s="25"/>
      <x:c r="D31" s="25"/>
      <x:c r="E31" s="25"/>
      <x:c r="F31" s="25"/>
      <x:c r="G31" s="25"/>
      <x:c r="H31" s="34" t="n">
        <x:f>(1+H34)/((1+H32)*(1+H33))-1</x:f>
        <x:v>0.23456790123456783</x:v>
      </x:c>
      <x:c r="I31" s="1"/>
      <x:c r="J31" s="8"/>
    </x:row>
    <x:row r="32">
      <x:c r="B32" s="1" t="s">
        <x:v>79</x:v>
      </x:c>
      <x:c r="C32" s="25"/>
      <x:c r="D32" s="25"/>
      <x:c r="E32" s="25"/>
      <x:c r="F32" s="25"/>
      <x:c r="G32" s="25"/>
      <x:c r="H32" s="34" t="n">
        <x:f>H18</x:f>
        <x:v>0</x:v>
      </x:c>
      <x:c r="I32" s="1"/>
      <x:c r="J32" s="8"/>
    </x:row>
    <x:row r="33">
      <x:c r="B33" s="1" t="s">
        <x:v>80</x:v>
      </x:c>
      <x:c r="C33" s="25"/>
      <x:c r="D33" s="25"/>
      <x:c r="E33" s="25"/>
      <x:c r="F33" s="25"/>
      <x:c r="G33" s="25"/>
      <x:c r="H33" s="34" t="n">
        <x:f>H19</x:f>
        <x:v>0</x:v>
      </x:c>
      <x:c r="I33" s="1"/>
      <x:c r="J33" s="8"/>
    </x:row>
    <x:row r="34">
      <x:c r="B34" s="1" t="s">
        <x:v>81</x:v>
      </x:c>
      <x:c r="C34" s="25"/>
      <x:c r="D34" s="25"/>
      <x:c r="E34" s="25"/>
      <x:c r="F34" s="25"/>
      <x:c r="G34" s="25"/>
      <x:c r="H34" s="34" t="n">
        <x:f>H11</x:f>
        <x:v>0.23456790123456783</x:v>
      </x:c>
      <x:c r="I34" s="1"/>
      <x:c r="J34" s="8"/>
    </x:row>
    <x:row r="35">
      <x:c r="B35" s="1" t="s">
        <x:v>82</x:v>
      </x:c>
      <x:c r="C35" s="6"/>
      <x:c r="D35" s="6"/>
      <x:c r="E35" s="6"/>
      <x:c r="F35" s="6"/>
      <x:c r="G35" s="6"/>
      <x:c r="H35" s="22"/>
      <x:c r="I35" s="1"/>
      <x:c r="J35" s="43">
        <x:v>8134</x:v>
      </x:c>
    </x:row>
    <x:row r="36">
      <x:c r="B36" s="1" t="s">
        <x:v>83</x:v>
      </x:c>
      <x:c r="C36" s="6"/>
      <x:c r="D36" s="6"/>
      <x:c r="E36" s="6"/>
      <x:c r="F36" s="6"/>
      <x:c r="G36" s="6"/>
      <x:c r="H36" s="22"/>
      <x:c r="I36" s="1"/>
      <x:c r="J36" s="8"/>
    </x:row>
    <x:row r="37">
      <x:c r="B37" s="1" t="s">
        <x:v>84</x:v>
      </x:c>
      <x:c r="C37" s="6"/>
      <x:c r="D37" s="6"/>
      <x:c r="E37" s="6"/>
      <x:c r="F37" s="6"/>
      <x:c r="G37" s="6"/>
      <x:c r="H37" s="22"/>
      <x:c r="I37" s="1"/>
      <x:c r="J37" s="43">
        <x:v>4193</x:v>
      </x:c>
    </x:row>
    <x:row r="38">
      <x:c r="B38" s="1" t="s">
        <x:v>85</x:v>
      </x:c>
      <x:c r="C38" s="6"/>
      <x:c r="D38" s="6"/>
      <x:c r="E38" s="6"/>
      <x:c r="F38" s="6"/>
      <x:c r="G38" s="6"/>
      <x:c r="H38" s="22"/>
      <x:c r="I38" s="1"/>
      <x:c r="J38" s="43">
        <x:v>4383</x:v>
      </x:c>
    </x:row>
    <x:row r="39">
      <x:c r="B39" s="41"/>
      <x:c r="C39" s="44"/>
      <x:c r="D39" s="44"/>
      <x:c r="E39" s="44"/>
      <x:c r="F39" s="44"/>
      <x:c r="G39" s="44"/>
      <x:c r="H39" s="40"/>
      <x:c r="I39" s="1"/>
      <x:c r="J39" s="8"/>
    </x:row>
    <x:row r="40" ht="26.25">
      <x:c r="B40" s="1"/>
      <x:c r="C40" s="6"/>
      <x:c r="D40" s="6"/>
      <x:c r="E40" s="6"/>
      <x:c r="F40" s="6"/>
      <x:c r="G40" s="6"/>
      <x:c r="H40" s="33"/>
      <x:c r="I40" s="1"/>
      <x:c r="J40" s="8"/>
    </x:row>
    <x:row r="41">
      <x:c r="B41" s="1"/>
      <x:c r="C41" s="6"/>
      <x:c r="D41" s="6"/>
      <x:c r="E41" s="6"/>
      <x:c r="F41" s="6"/>
      <x:c r="G41" s="6"/>
      <x:c r="H41" s="33"/>
      <x:c r="I41" s="1"/>
      <x:c r="J41" s="1"/>
    </x:row>
    <x:row r="42">
      <x:c r="B42" s="1"/>
      <x:c r="C42" s="6"/>
      <x:c r="D42" s="6"/>
      <x:c r="E42" s="6"/>
      <x:c r="F42" s="6"/>
      <x:c r="G42" s="6"/>
      <x:c r="H42" s="22"/>
      <x:c r="I42" s="1"/>
      <x:c r="J42" s="1"/>
    </x:row>
    <x:row r="43">
      <x:c r="B43" s="1"/>
      <x:c r="C43" s="6"/>
      <x:c r="D43" s="6"/>
      <x:c r="E43" s="6"/>
      <x:c r="F43" s="6"/>
      <x:c r="G43" s="6"/>
      <x:c r="H43" s="22"/>
      <x:c r="I43" s="1"/>
      <x:c r="J43" s="1"/>
    </x:row>
    <x:row r="44">
      <x:c r="B44" s="1" t="s">
        <x:v>86</x:v>
      </x:c>
      <x:c r="C44" s="25"/>
      <x:c r="D44" s="25"/>
      <x:c r="E44" s="25"/>
      <x:c r="F44" s="25"/>
      <x:c r="G44" s="25"/>
      <x:c r="H44" s="34" t="n">
        <x:f>(1+H47)/((1+H45)*(1+H46))-1</x:f>
        <x:v>0.49847094801223246</x:v>
      </x:c>
      <x:c r="I44" s="1"/>
      <x:c r="J44" s="1"/>
    </x:row>
    <x:row r="45">
      <x:c r="B45" s="1" t="s">
        <x:v>87</x:v>
      </x:c>
      <x:c r="C45" s="25"/>
      <x:c r="D45" s="25"/>
      <x:c r="E45" s="25"/>
      <x:c r="F45" s="25"/>
      <x:c r="G45" s="25"/>
      <x:c r="H45" s="34" t="n">
        <x:f>H18</x:f>
        <x:v>0</x:v>
      </x:c>
      <x:c r="I45" s="1"/>
      <x:c r="J45" s="1"/>
    </x:row>
    <x:row r="46">
      <x:c r="B46" s="1" t="s">
        <x:v>88</x:v>
      </x:c>
      <x:c r="C46" s="25"/>
      <x:c r="D46" s="25"/>
      <x:c r="E46" s="25"/>
      <x:c r="F46" s="25"/>
      <x:c r="G46" s="25"/>
      <x:c r="H46" s="34" t="n">
        <x:f>H19</x:f>
        <x:v>0</x:v>
      </x:c>
      <x:c r="I46" s="1"/>
      <x:c r="J46" s="1"/>
    </x:row>
    <x:row r="47">
      <x:c r="B47" s="1" t="s">
        <x:v>89</x:v>
      </x:c>
      <x:c r="C47" s="25"/>
      <x:c r="D47" s="25"/>
      <x:c r="E47" s="25"/>
      <x:c r="F47" s="25"/>
      <x:c r="G47" s="25"/>
      <x:c r="H47" s="34" t="n">
        <x:f>H14</x:f>
        <x:v>0.49847094801223246</x:v>
      </x:c>
      <x:c r="I47" s="1"/>
      <x:c r="J47" s="1"/>
    </x:row>
    <x:row r="48">
      <x:c r="B48" s="1"/>
      <x:c r="C48" s="1"/>
      <x:c r="D48" s="1"/>
      <x:c r="E48" s="1"/>
      <x:c r="F48" s="1"/>
      <x:c r="G48" s="1"/>
      <x:c r="H48" s="1"/>
      <x:c r="I48" s="1"/>
      <x:c r="J48" s="1"/>
    </x:row>
    <x:row r="49">
      <x:c r="B49" s="1" t="s">
        <x:v>90</x:v>
      </x:c>
      <x:c r="C49" s="1"/>
      <x:c r="D49" s="1"/>
      <x:c r="E49" s="1"/>
      <x:c r="F49" s="1"/>
      <x:c r="G49" s="1"/>
      <x:c r="H49" s="1"/>
      <x:c r="I49" s="1"/>
      <x:c r="J49" s="1"/>
    </x:row>
    <x:row r="50">
      <x:c r="B50" s="1" t="s">
        <x:v>91</x:v>
      </x:c>
      <x:c r="C50" s="14">
        <x:v>4464</x:v>
      </x:c>
      <x:c r="D50" s="6"/>
      <x:c r="E50" s="14">
        <x:v>1106</x:v>
      </x:c>
      <x:c r="F50" s="14">
        <x:v>1217</x:v>
      </x:c>
      <x:c r="G50" s="14">
        <x:v>1870</x:v>
      </x:c>
      <x:c r="H50" s="1"/>
      <x:c r="I50" s="1"/>
      <x:c r="J50" s="1"/>
    </x:row>
    <x:row r="51">
      <x:c r="B51" s="1" t="s">
        <x:v>92</x:v>
      </x:c>
      <x:c r="C51" s="14">
        <x:v>4733</x:v>
      </x:c>
      <x:c r="D51" s="6"/>
      <x:c r="E51" s="14">
        <x:v>1390</x:v>
      </x:c>
      <x:c r="F51" s="14">
        <x:v>1430</x:v>
      </x:c>
      <x:c r="G51" s="14">
        <x:v>1563</x:v>
      </x:c>
      <x:c r="H51" s="1"/>
      <x:c r="I51" s="1"/>
      <x:c r="J51" s="1"/>
    </x:row>
    <x:row r="52">
      <x:c r="B52" s="1" t="s">
        <x:v>93</x:v>
      </x:c>
      <x:c r="C52" s="6" t="n">
        <x:f>C50+C51</x:f>
        <x:v>9197</x:v>
      </x:c>
      <x:c r="D52" s="6"/>
      <x:c r="E52" s="6" t="n">
        <x:f>E50+E51</x:f>
        <x:v>2496</x:v>
      </x:c>
      <x:c r="F52" s="6" t="n">
        <x:f>F50+F51</x:f>
        <x:v>2647</x:v>
      </x:c>
      <x:c r="G52" s="6" t="n">
        <x:f>G50+G51</x:f>
        <x:v>3433</x:v>
      </x:c>
      <x:c r="H52" s="1"/>
      <x:c r="I52" s="1"/>
      <x:c r="J52" s="1"/>
    </x:row>
    <x:row r="53">
      <x:c r="B53" s="1" t="s">
        <x:v>94</x:v>
      </x:c>
      <x:c r="C53" s="6"/>
      <x:c r="D53" s="6" t="n">
        <x:f>G50</x:f>
        <x:v>1870</x:v>
      </x:c>
      <x:c r="E53" s="6"/>
      <x:c r="F53" s="6"/>
      <x:c r="G53" s="6"/>
      <x:c r="H53" s="1"/>
      <x:c r="I53" s="1"/>
      <x:c r="J53" s="1"/>
    </x:row>
    <x:row r="54">
      <x:c r="B54" s="1" t="s">
        <x:v>95</x:v>
      </x:c>
      <x:c r="C54" s="6"/>
      <x:c r="D54" s="6" t="n">
        <x:f>G51</x:f>
        <x:v>1563</x:v>
      </x:c>
      <x:c r="E54" s="6"/>
      <x:c r="F54" s="6"/>
      <x:c r="G54" s="6"/>
      <x:c r="H54" s="1"/>
      <x:c r="I54" s="1"/>
      <x:c r="J54" s="1"/>
    </x:row>
    <x:row r="55">
      <x:c r="B55" s="1"/>
      <x:c r="C55" s="1"/>
      <x:c r="D55" s="1"/>
      <x:c r="E55" s="1"/>
      <x:c r="F55" s="1"/>
      <x:c r="G55" s="1"/>
      <x:c r="H55" s="1"/>
      <x:c r="I55" s="1"/>
      <x:c r="J55" s="1"/>
    </x:row>
    <x:row r="58">
      <x:c r="B58" s="1" t="s">
        <x:v>96</x:v>
      </x:c>
      <x:c r="C58" s="42">
        <x:v>8728</x:v>
      </x:c>
      <x:c r="D58" s="1"/>
      <x:c r="E58" s="42">
        <x:v>2376</x:v>
      </x:c>
      <x:c r="F58" s="42">
        <x:v>2506</x:v>
      </x:c>
      <x:c r="G58" s="42">
        <x:v>3252</x:v>
      </x:c>
      <x:c r="H58" s="1"/>
      <x:c r="I58" s="1"/>
      <x:c r="J58" s="1"/>
    </x:row>
    <x:row r="60">
      <x:c r="B60" s="7" t="s">
        <x:v>97</x:v>
      </x:c>
      <x:c r="C60" s="19"/>
      <x:c r="D60" s="19"/>
      <x:c r="E60" s="19"/>
      <x:c r="F60" s="19"/>
      <x:c r="G60" s="19"/>
      <x:c r="H60" s="21"/>
      <x:c r="I60" s="1"/>
      <x:c r="J60" s="1" t="s">
        <x:v>98</x:v>
      </x:c>
    </x:row>
    <x:row r="61" ht="24">
      <x:c r="B61" s="8" t="s">
        <x:v>113</x:v>
      </x:c>
      <x:c r="C61" s="6"/>
      <x:c r="D61" s="6"/>
      <x:c r="E61" s="6"/>
      <x:c r="F61" s="6"/>
      <x:c r="G61" s="6"/>
      <x:c r="H61" s="33">
        <x:v>3300</x:v>
      </x:c>
      <x:c r="I61" s="1"/>
      <x:c r="J61" s="1"/>
    </x:row>
    <x:row r="62">
      <x:c r="B62" s="8" t="s">
        <x:v>100</x:v>
      </x:c>
      <x:c r="C62" s="6"/>
      <x:c r="D62" s="6"/>
      <x:c r="E62" s="6"/>
      <x:c r="F62" s="6"/>
      <x:c r="G62" s="6"/>
      <x:c r="H62" s="22" t="s">
        <x:v>101</x:v>
      </x:c>
      <x:c r="I62" s="1"/>
      <x:c r="J62" s="1"/>
    </x:row>
    <x:row r="63">
      <x:c r="B63" s="8" t="s">
        <x:v>102</x:v>
      </x:c>
      <x:c r="C63" s="6"/>
      <x:c r="D63" s="6"/>
      <x:c r="E63" s="6"/>
      <x:c r="F63" s="6"/>
      <x:c r="G63" s="6"/>
      <x:c r="H63" s="22" t="s">
        <x:v>101</x:v>
      </x:c>
      <x:c r="I63" s="1"/>
      <x:c r="J63" s="1"/>
    </x:row>
    <x:row r="64">
      <x:c r="B64" s="8" t="s">
        <x:v>103</x:v>
      </x:c>
      <x:c r="C64" s="6"/>
      <x:c r="D64" s="6"/>
      <x:c r="E64" s="6"/>
      <x:c r="F64" s="6"/>
      <x:c r="G64" s="6"/>
      <x:c r="H64" s="22" t="s">
        <x:v>101</x:v>
      </x:c>
      <x:c r="I64" s="1"/>
      <x:c r="J64" s="1"/>
    </x:row>
    <x:row r="65">
      <x:c r="B65" s="8" t="s">
        <x:v>104</x:v>
      </x:c>
      <x:c r="C65" s="6"/>
      <x:c r="D65" s="6"/>
      <x:c r="E65" s="6"/>
      <x:c r="F65" s="6"/>
      <x:c r="G65" s="6"/>
      <x:c r="H65" s="22" t="s">
        <x:v>101</x:v>
      </x:c>
      <x:c r="I65" s="1"/>
      <x:c r="J65" s="1"/>
    </x:row>
    <x:row r="66">
      <x:c r="B66" s="8" t="s">
        <x:v>105</x:v>
      </x:c>
      <x:c r="C66" s="6"/>
      <x:c r="D66" s="6"/>
      <x:c r="E66" s="6"/>
      <x:c r="F66" s="6"/>
      <x:c r="G66" s="6"/>
      <x:c r="H66" s="22" t="s">
        <x:v>101</x:v>
      </x:c>
      <x:c r="I66" s="1"/>
      <x:c r="J66" s="1"/>
    </x:row>
    <x:row r="67">
      <x:c r="B67" s="8" t="s">
        <x:v>106</x:v>
      </x:c>
      <x:c r="C67" s="6"/>
      <x:c r="D67" s="6"/>
      <x:c r="E67" s="6"/>
      <x:c r="F67" s="6"/>
      <x:c r="G67" s="6"/>
      <x:c r="H67" s="22" t="s">
        <x:v>101</x:v>
      </x:c>
      <x:c r="I67" s="1"/>
      <x:c r="J67" s="1"/>
    </x:row>
    <x:row r="68">
      <x:c r="B68" s="8" t="s">
        <x:v>107</x:v>
      </x:c>
      <x:c r="C68" s="25"/>
      <x:c r="D68" s="25"/>
      <x:c r="E68" s="25"/>
      <x:c r="F68" s="25"/>
      <x:c r="G68" s="25"/>
      <x:c r="H68" s="34" t="n">
        <x:f>H61/H16</x:f>
        <x:v>0.6534653465346535</x:v>
      </x:c>
      <x:c r="I68" s="1"/>
      <x:c r="J68" s="1"/>
    </x:row>
    <x:row r="69">
      <x:c r="B69" s="8"/>
      <x:c r="C69" s="6"/>
      <x:c r="D69" s="6"/>
      <x:c r="E69" s="6"/>
      <x:c r="F69" s="6"/>
      <x:c r="G69" s="6"/>
      <x:c r="H69" s="22"/>
      <x:c r="I69" s="1"/>
      <x:c r="J69" s="1"/>
    </x:row>
    <x:row r="70" ht="24">
      <x:c r="B70" s="8" t="s">
        <x:v>114</x:v>
      </x:c>
      <x:c r="C70" s="6"/>
      <x:c r="D70" s="6"/>
      <x:c r="E70" s="6"/>
      <x:c r="F70" s="6"/>
      <x:c r="G70" s="6"/>
      <x:c r="H70" s="33">
        <x:v>940</x:v>
      </x:c>
      <x:c r="I70" s="1"/>
      <x:c r="J70" s="1"/>
    </x:row>
    <x:row r="71">
      <x:c r="B71" s="8" t="s">
        <x:v>100</x:v>
      </x:c>
      <x:c r="C71" s="6"/>
      <x:c r="D71" s="6"/>
      <x:c r="E71" s="6"/>
      <x:c r="F71" s="6"/>
      <x:c r="G71" s="6"/>
      <x:c r="H71" s="22" t="s">
        <x:v>101</x:v>
      </x:c>
      <x:c r="I71" s="1"/>
      <x:c r="J71" s="1"/>
    </x:row>
    <x:row r="72">
      <x:c r="B72" s="8" t="s">
        <x:v>102</x:v>
      </x:c>
      <x:c r="C72" s="6"/>
      <x:c r="D72" s="6"/>
      <x:c r="E72" s="6"/>
      <x:c r="F72" s="6"/>
      <x:c r="G72" s="6"/>
      <x:c r="H72" s="22" t="s">
        <x:v>101</x:v>
      </x:c>
      <x:c r="I72" s="1"/>
      <x:c r="J72" s="1"/>
    </x:row>
    <x:row r="73">
      <x:c r="B73" s="8" t="s">
        <x:v>103</x:v>
      </x:c>
      <x:c r="C73" s="6"/>
      <x:c r="D73" s="6"/>
      <x:c r="E73" s="6"/>
      <x:c r="F73" s="6"/>
      <x:c r="G73" s="6"/>
      <x:c r="H73" s="22" t="s">
        <x:v>101</x:v>
      </x:c>
      <x:c r="I73" s="1"/>
      <x:c r="J73" s="1"/>
    </x:row>
    <x:row r="74">
      <x:c r="B74" s="8" t="s">
        <x:v>104</x:v>
      </x:c>
      <x:c r="C74" s="6"/>
      <x:c r="D74" s="6"/>
      <x:c r="E74" s="6"/>
      <x:c r="F74" s="6"/>
      <x:c r="G74" s="6"/>
      <x:c r="H74" s="22" t="s">
        <x:v>101</x:v>
      </x:c>
      <x:c r="I74" s="1"/>
      <x:c r="J74" s="1"/>
    </x:row>
    <x:row r="75">
      <x:c r="B75" s="8" t="s">
        <x:v>105</x:v>
      </x:c>
      <x:c r="C75" s="6"/>
      <x:c r="D75" s="6"/>
      <x:c r="E75" s="6"/>
      <x:c r="F75" s="6"/>
      <x:c r="G75" s="6"/>
      <x:c r="H75" s="22" t="s">
        <x:v>101</x:v>
      </x:c>
      <x:c r="I75" s="1"/>
      <x:c r="J75" s="1"/>
    </x:row>
    <x:row r="76">
      <x:c r="B76" s="8" t="s">
        <x:v>106</x:v>
      </x:c>
      <x:c r="C76" s="6"/>
      <x:c r="D76" s="6"/>
      <x:c r="E76" s="6"/>
      <x:c r="F76" s="6"/>
      <x:c r="G76" s="6"/>
      <x:c r="H76" s="22" t="s">
        <x:v>101</x:v>
      </x:c>
      <x:c r="I76" s="1"/>
      <x:c r="J76" s="1"/>
    </x:row>
    <x:row r="77">
      <x:c r="B77" s="8" t="s">
        <x:v>107</x:v>
      </x:c>
      <x:c r="C77" s="25"/>
      <x:c r="D77" s="25"/>
      <x:c r="E77" s="25"/>
      <x:c r="F77" s="25"/>
      <x:c r="G77" s="25"/>
      <x:c r="H77" s="34" t="n">
        <x:f>H70/H16</x:f>
        <x:v>0.18613861386138614</x:v>
      </x:c>
      <x:c r="I77" s="1"/>
      <x:c r="J77" s="1"/>
    </x:row>
    <x:row r="78">
      <x:c r="B78" s="8"/>
      <x:c r="C78" s="6"/>
      <x:c r="D78" s="6"/>
      <x:c r="E78" s="6"/>
      <x:c r="F78" s="6"/>
      <x:c r="G78" s="6"/>
      <x:c r="H78" s="22"/>
      <x:c r="I78" s="1"/>
      <x:c r="J78" s="1"/>
    </x:row>
    <x:row r="79" ht="24">
      <x:c r="B79" s="8" t="s">
        <x:v>115</x:v>
      </x:c>
      <x:c r="C79" s="6"/>
      <x:c r="D79" s="6"/>
      <x:c r="E79" s="6"/>
      <x:c r="F79" s="6"/>
      <x:c r="G79" s="6"/>
      <x:c r="H79" s="22" t="n">
        <x:f>H16-H61-H70</x:f>
        <x:v>810</x:v>
      </x:c>
      <x:c r="I79" s="1"/>
      <x:c r="J79" s="1"/>
    </x:row>
    <x:row r="80">
      <x:c r="B80" s="8" t="s">
        <x:v>100</x:v>
      </x:c>
      <x:c r="C80" s="6"/>
      <x:c r="D80" s="6"/>
      <x:c r="E80" s="6"/>
      <x:c r="F80" s="6"/>
      <x:c r="G80" s="6"/>
      <x:c r="H80" s="22" t="s">
        <x:v>101</x:v>
      </x:c>
      <x:c r="I80" s="1"/>
      <x:c r="J80" s="1"/>
    </x:row>
    <x:row r="81">
      <x:c r="B81" s="8" t="s">
        <x:v>102</x:v>
      </x:c>
      <x:c r="C81" s="6"/>
      <x:c r="D81" s="6"/>
      <x:c r="E81" s="6"/>
      <x:c r="F81" s="6"/>
      <x:c r="G81" s="6"/>
      <x:c r="H81" s="22" t="s">
        <x:v>101</x:v>
      </x:c>
      <x:c r="I81" s="1"/>
      <x:c r="J81" s="1"/>
    </x:row>
    <x:row r="82">
      <x:c r="B82" s="8" t="s">
        <x:v>103</x:v>
      </x:c>
      <x:c r="C82" s="6"/>
      <x:c r="D82" s="6"/>
      <x:c r="E82" s="6"/>
      <x:c r="F82" s="6"/>
      <x:c r="G82" s="6"/>
      <x:c r="H82" s="22" t="s">
        <x:v>101</x:v>
      </x:c>
      <x:c r="I82" s="1"/>
      <x:c r="J82" s="1"/>
    </x:row>
    <x:row r="83">
      <x:c r="B83" s="8" t="s">
        <x:v>104</x:v>
      </x:c>
      <x:c r="C83" s="6"/>
      <x:c r="D83" s="6"/>
      <x:c r="E83" s="6"/>
      <x:c r="F83" s="6"/>
      <x:c r="G83" s="6"/>
      <x:c r="H83" s="22" t="s">
        <x:v>101</x:v>
      </x:c>
      <x:c r="I83" s="1"/>
      <x:c r="J83" s="1"/>
    </x:row>
    <x:row r="84">
      <x:c r="B84" s="8" t="s">
        <x:v>105</x:v>
      </x:c>
      <x:c r="C84" s="6"/>
      <x:c r="D84" s="6"/>
      <x:c r="E84" s="6"/>
      <x:c r="F84" s="6"/>
      <x:c r="G84" s="6"/>
      <x:c r="H84" s="22" t="s">
        <x:v>101</x:v>
      </x:c>
      <x:c r="I84" s="1"/>
      <x:c r="J84" s="1"/>
    </x:row>
    <x:row r="85">
      <x:c r="B85" s="8" t="s">
        <x:v>106</x:v>
      </x:c>
      <x:c r="C85" s="6"/>
      <x:c r="D85" s="6"/>
      <x:c r="E85" s="6"/>
      <x:c r="F85" s="6"/>
      <x:c r="G85" s="6"/>
      <x:c r="H85" s="22" t="s">
        <x:v>101</x:v>
      </x:c>
      <x:c r="I85" s="1"/>
      <x:c r="J85" s="1"/>
    </x:row>
    <x:row r="86">
      <x:c r="B86" s="8" t="s">
        <x:v>107</x:v>
      </x:c>
      <x:c r="C86" s="25"/>
      <x:c r="D86" s="25"/>
      <x:c r="E86" s="25"/>
      <x:c r="F86" s="25"/>
      <x:c r="G86" s="25"/>
      <x:c r="H86" s="34" t="n">
        <x:f>H79/H16</x:f>
        <x:v>0.1603960396039604</x:v>
      </x:c>
      <x:c r="I86" s="1"/>
      <x:c r="J86" s="1"/>
    </x:row>
    <x:row r="87">
      <x:c r="B87" s="8"/>
      <x:c r="C87" s="6"/>
      <x:c r="D87" s="6"/>
      <x:c r="E87" s="6"/>
      <x:c r="F87" s="6"/>
      <x:c r="G87" s="6"/>
      <x:c r="H87" s="22"/>
      <x:c r="I87" s="1"/>
      <x:c r="J87" s="1"/>
    </x:row>
    <x:row r="88">
      <x:c r="B88" s="39" t="s">
        <x:v>110</x:v>
      </x:c>
      <x:c r="C88" s="19"/>
      <x:c r="D88" s="19"/>
      <x:c r="E88" s="19"/>
      <x:c r="F88" s="19"/>
      <x:c r="G88" s="19"/>
      <x:c r="H88" s="21" t="n">
        <x:f>SUM(H61,H70,H79)</x:f>
        <x:v>5050</x:v>
      </x:c>
      <x:c r="I88" s="1"/>
      <x:c r="J88" s="1"/>
    </x:row>
    <x:row r="89">
      <x:c r="B89" s="39" t="s">
        <x:v>111</x:v>
      </x:c>
      <x:c r="C89" s="19"/>
      <x:c r="D89" s="19"/>
      <x:c r="E89" s="19"/>
      <x:c r="F89" s="19"/>
      <x:c r="G89" s="19"/>
      <x:c r="H89" s="21" t="n">
        <x:f>H88-H16</x:f>
        <x:v>0</x:v>
      </x:c>
      <x:c r="I89" s="1"/>
      <x:c r="J89" s="1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2" max="2" width="34" customWidth="1"/>
    <x:col min="3" max="8" width="13" customWidth="1"/>
    <x:col min="10" max="10" width="56" customWidth="1"/>
  </x:cols>
  <x:sheetData>
    <x:row r="2">
      <x:c r="B2" s="2" t="s">
        <x:v>0</x:v>
      </x:c>
      <x:c r="C2" s="2"/>
      <x:c r="D2" s="2"/>
      <x:c r="E2" s="2"/>
      <x:c r="F2" s="2"/>
      <x:c r="G2" s="2"/>
      <x:c r="H2" s="2"/>
      <x:c r="I2" s="1"/>
      <x:c r="J2" s="1"/>
    </x:row>
    <x:row r="3">
      <x:c r="B3" s="2" t="s">
        <x:v>116</x:v>
      </x:c>
      <x:c r="C3" s="2"/>
      <x:c r="D3" s="2"/>
      <x:c r="E3" s="2"/>
      <x:c r="F3" s="2"/>
      <x:c r="G3" s="2"/>
      <x:c r="H3" s="2"/>
      <x:c r="I3" s="1"/>
      <x:c r="J3" s="1"/>
    </x:row>
    <x:row r="4">
      <x:c r="B4" s="1" t="s">
        <x:v>2</x:v>
      </x:c>
      <x:c r="C4" s="1"/>
      <x:c r="D4" s="1"/>
      <x:c r="E4" s="1"/>
      <x:c r="F4" s="1"/>
      <x:c r="G4" s="1"/>
      <x:c r="H4" s="1"/>
      <x:c r="I4" s="1"/>
      <x:c r="J4" s="1"/>
    </x:row>
    <x:row r="5">
      <x:c r="B5" s="4" t="s">
        <x:v>3</x:v>
      </x:c>
      <x:c r="C5" s="54" t="s">
        <x:v>4</x:v>
      </x:c>
      <x:c r="D5" s="54" t="s">
        <x:v>5</x:v>
      </x:c>
      <x:c r="E5" s="54" t="s">
        <x:v>6</x:v>
      </x:c>
      <x:c r="F5" s="54" t="s">
        <x:v>7</x:v>
      </x:c>
      <x:c r="G5" s="54" t="s">
        <x:v>8</x:v>
      </x:c>
      <x:c r="H5" s="55" t="s">
        <x:v>9</x:v>
      </x:c>
      <x:c r="I5" s="1"/>
      <x:c r="J5" s="1"/>
    </x:row>
    <x:row r="6">
      <x:c r="B6" s="4" t="s">
        <x:v>10</x:v>
      </x:c>
      <x:c r="C6" s="11">
        <x:v>45900</x:v>
      </x:c>
      <x:c r="D6" s="11">
        <x:v>45900</x:v>
      </x:c>
      <x:c r="E6" s="11">
        <x:v>45991</x:v>
      </x:c>
      <x:c r="F6" s="11">
        <x:v>46081</x:v>
      </x:c>
      <x:c r="G6" s="11">
        <x:v>46173</x:v>
      </x:c>
      <x:c r="H6" s="29">
        <x:v>46265</x:v>
      </x:c>
      <x:c r="I6" s="1"/>
      <x:c r="J6" s="1"/>
    </x:row>
    <x:row r="7">
      <x:c r="B7" s="4" t="s">
        <x:v>11</x:v>
      </x:c>
      <x:c r="C7" s="4">
        <x:v>365</x:v>
      </x:c>
      <x:c r="D7" s="4">
        <x:v>92</x:v>
      </x:c>
      <x:c r="E7" s="4">
        <x:v>91</x:v>
      </x:c>
      <x:c r="F7" s="4">
        <x:v>90</x:v>
      </x:c>
      <x:c r="G7" s="4">
        <x:v>92</x:v>
      </x:c>
      <x:c r="H7" s="18">
        <x:v>92</x:v>
      </x:c>
      <x:c r="I7" s="1"/>
      <x:c r="J7" s="1"/>
    </x:row>
    <x:row r="8">
      <x:c r="B8" s="1"/>
      <x:c r="C8" s="1"/>
      <x:c r="D8" s="1"/>
      <x:c r="E8" s="1"/>
      <x:c r="F8" s="1"/>
      <x:c r="G8" s="1"/>
      <x:c r="H8" s="1"/>
      <x:c r="I8" s="1"/>
      <x:c r="J8" s="1"/>
    </x:row>
    <x:row r="9">
      <x:c r="B9" s="41" t="s">
        <x:v>57</x:v>
      </x:c>
      <x:c r="C9" s="41"/>
      <x:c r="D9" s="41"/>
      <x:c r="E9" s="41"/>
      <x:c r="F9" s="41"/>
      <x:c r="G9" s="41"/>
      <x:c r="H9" s="47"/>
      <x:c r="I9" s="1"/>
      <x:c r="J9" s="1"/>
    </x:row>
    <x:row r="10">
      <x:c r="B10" s="1" t="s">
        <x:v>58</x:v>
      </x:c>
      <x:c r="C10" s="14">
        <x:v>1727</x:v>
      </x:c>
      <x:c r="D10" s="6" t="n">
        <x:f>C10-J37</x:f>
        <x:v>503</x:v>
      </x:c>
      <x:c r="E10" s="14">
        <x:v>525</x:v>
      </x:c>
      <x:c r="F10" s="14">
        <x:v>427</x:v>
      </x:c>
      <x:c r="G10" s="14">
        <x:v>499</x:v>
      </x:c>
      <x:c r="H10" s="33">
        <x:v>510</x:v>
      </x:c>
      <x:c r="I10" s="1"/>
      <x:c r="J10" s="1"/>
    </x:row>
    <x:row r="11">
      <x:c r="B11" s="1" t="s">
        <x:v>59</x:v>
      </x:c>
      <x:c r="C11" s="25" t="n">
        <x:f>C10/C50-1</x:f>
        <x:v>-0.4910109048040082</x:v>
      </x:c>
      <x:c r="D11" s="25"/>
      <x:c r="E11" s="25" t="n">
        <x:f>E10/E50-1</x:f>
        <x:v>0.15384615384615374</x:v>
      </x:c>
      <x:c r="F11" s="25" t="n">
        <x:f>F10/F50-1</x:f>
        <x:v>0.1698630136986301</x:v>
      </x:c>
      <x:c r="G11" s="25" t="n">
        <x:f>G10/G50-1</x:f>
        <x:v>0.23514851485148514</x:v>
      </x:c>
      <x:c r="H11" s="34" t="n">
        <x:f>H10/D10-1</x:f>
        <x:v>0.013916500994035852</x:v>
      </x:c>
      <x:c r="I11" s="1"/>
      <x:c r="J11" s="1"/>
    </x:row>
    <x:row r="12">
      <x:c r="B12" s="1" t="s">
        <x:v>60</x:v>
      </x:c>
      <x:c r="C12" s="6"/>
      <x:c r="D12" s="6" t="n">
        <x:f>D10-D53</x:f>
        <x:v>99</x:v>
      </x:c>
      <x:c r="E12" s="6" t="n">
        <x:f>E10-D10</x:f>
        <x:v>22</x:v>
      </x:c>
      <x:c r="F12" s="6" t="n">
        <x:f>F10-E10</x:f>
        <x:v>-98</x:v>
      </x:c>
      <x:c r="G12" s="6" t="n">
        <x:f>G10-F10</x:f>
        <x:v>72</x:v>
      </x:c>
      <x:c r="H12" s="22" t="n">
        <x:f>H10-G10</x:f>
        <x:v>11</x:v>
      </x:c>
      <x:c r="I12" s="1"/>
      <x:c r="J12" s="1"/>
    </x:row>
    <x:row r="13">
      <x:c r="B13" s="1" t="s">
        <x:v>61</x:v>
      </x:c>
      <x:c r="C13" s="14">
        <x:v>3879</x:v>
      </x:c>
      <x:c r="D13" s="6" t="n">
        <x:f>C13-J38</x:f>
        <x:v>883</x:v>
      </x:c>
      <x:c r="E13" s="14">
        <x:v>854</x:v>
      </x:c>
      <x:c r="F13" s="14">
        <x:v>801</x:v>
      </x:c>
      <x:c r="G13" s="14">
        <x:v>902</x:v>
      </x:c>
      <x:c r="H13" s="33">
        <x:v>930</x:v>
      </x:c>
      <x:c r="I13" s="1"/>
      <x:c r="J13" s="1"/>
    </x:row>
    <x:row r="14">
      <x:c r="B14" s="1" t="s">
        <x:v>59</x:v>
      </x:c>
      <x:c r="C14" s="25" t="n">
        <x:f>C13/C51-1</x:f>
        <x:v>-0.0379464285714286</x:v>
      </x:c>
      <x:c r="D14" s="25"/>
      <x:c r="E14" s="25" t="n">
        <x:f>E13/E51-1</x:f>
        <x:v>-0.2136279926335175</x:v>
      </x:c>
      <x:c r="F14" s="25" t="n">
        <x:f>F13/F51-1</x:f>
        <x:v>-0.17846153846153845</x:v>
      </x:c>
      <x:c r="G14" s="25" t="n">
        <x:f>G13/G51-1</x:f>
        <x:v>-0.03529411764705881</x:v>
      </x:c>
      <x:c r="H14" s="34" t="n">
        <x:f>H13/D13-1</x:f>
        <x:v>0.053227633069082625</x:v>
      </x:c>
      <x:c r="I14" s="1"/>
      <x:c r="J14" s="1"/>
    </x:row>
    <x:row r="15">
      <x:c r="B15" s="1" t="s">
        <x:v>60</x:v>
      </x:c>
      <x:c r="C15" s="6"/>
      <x:c r="D15" s="6" t="n">
        <x:f>D13-D54</x:f>
        <x:v>-52</x:v>
      </x:c>
      <x:c r="E15" s="6" t="n">
        <x:f>E13-D13</x:f>
        <x:v>-29</x:v>
      </x:c>
      <x:c r="F15" s="6" t="n">
        <x:f>F13-E13</x:f>
        <x:v>-53</x:v>
      </x:c>
      <x:c r="G15" s="6" t="n">
        <x:f>G13-F13</x:f>
        <x:v>101</x:v>
      </x:c>
      <x:c r="H15" s="22" t="n">
        <x:f>H13-G13</x:f>
        <x:v>28</x:v>
      </x:c>
      <x:c r="I15" s="1"/>
      <x:c r="J15" s="1"/>
    </x:row>
    <x:row r="16">
      <x:c r="B16" s="41" t="s">
        <x:v>62</x:v>
      </x:c>
      <x:c r="C16" s="44" t="n">
        <x:f>C10+C13</x:f>
        <x:v>5606</x:v>
      </x:c>
      <x:c r="D16" s="44" t="n">
        <x:f>D10+D13</x:f>
        <x:v>1386</x:v>
      </x:c>
      <x:c r="E16" s="44" t="n">
        <x:f>E10+E13</x:f>
        <x:v>1379</x:v>
      </x:c>
      <x:c r="F16" s="44" t="n">
        <x:f>F10+F13</x:f>
        <x:v>1228</x:v>
      </x:c>
      <x:c r="G16" s="44" t="n">
        <x:f>G10+G13</x:f>
        <x:v>1401</x:v>
      </x:c>
      <x:c r="H16" s="40" t="n">
        <x:f>H10+H13</x:f>
        <x:v>1440</x:v>
      </x:c>
      <x:c r="I16" s="1"/>
      <x:c r="J16" s="1"/>
    </x:row>
    <x:row r="17" ht="24.75">
      <x:c r="B17" s="1" t="s">
        <x:v>63</x:v>
      </x:c>
      <x:c r="C17" s="25"/>
      <x:c r="D17" s="25"/>
      <x:c r="E17" s="25"/>
      <x:c r="F17" s="25"/>
      <x:c r="G17" s="25"/>
      <x:c r="H17" s="34" t="n">
        <x:f>(1+H20)/((1+H18)*(1+H19))-1</x:f>
        <x:v>0.03896103896103886</x:v>
      </x:c>
      <x:c r="I17" s="1"/>
      <x:c r="J17" s="8" t="s">
        <x:v>64</x:v>
      </x:c>
    </x:row>
    <x:row r="18">
      <x:c r="B18" s="1" t="s">
        <x:v>65</x:v>
      </x:c>
      <x:c r="C18" s="38"/>
      <x:c r="D18" s="25"/>
      <x:c r="E18" s="38"/>
      <x:c r="F18" s="38"/>
      <x:c r="G18" s="38"/>
      <x:c r="H18" s="36" t="n">
        <x:f>Inputs!C97</x:f>
        <x:v>0</x:v>
      </x:c>
      <x:c r="I18" s="1"/>
      <x:c r="J18" s="8"/>
    </x:row>
    <x:row r="19">
      <x:c r="B19" s="1" t="s">
        <x:v>66</x:v>
      </x:c>
      <x:c r="C19" s="38"/>
      <x:c r="D19" s="25"/>
      <x:c r="E19" s="38"/>
      <x:c r="F19" s="38"/>
      <x:c r="G19" s="38"/>
      <x:c r="H19" s="36" t="n">
        <x:f>Inputs!C97</x:f>
        <x:v>0</x:v>
      </x:c>
      <x:c r="I19" s="1"/>
      <x:c r="J19" s="8"/>
    </x:row>
    <x:row r="20">
      <x:c r="B20" s="1" t="s">
        <x:v>67</x:v>
      </x:c>
      <x:c r="C20" s="25" t="n">
        <x:f>C16/C52-1</x:f>
        <x:v>-0.24498316498316497</x:v>
      </x:c>
      <x:c r="D20" s="25"/>
      <x:c r="E20" s="25" t="n">
        <x:f>E16/E52-1</x:f>
        <x:v>-0.10512654120700848</x:v>
      </x:c>
      <x:c r="F20" s="25" t="n">
        <x:f>F16/F52-1</x:f>
        <x:v>-0.08358208955223878</x:v>
      </x:c>
      <x:c r="G20" s="25" t="n">
        <x:f>G16/G52-1</x:f>
        <x:v>0.04630321135175497</x:v>
      </x:c>
      <x:c r="H20" s="34" t="n">
        <x:f>H16/D16-1</x:f>
        <x:v>0.03896103896103886</x:v>
      </x:c>
      <x:c r="I20" s="1"/>
      <x:c r="J20" s="8"/>
    </x:row>
    <x:row r="21">
      <x:c r="B21" s="1" t="s">
        <x:v>68</x:v>
      </x:c>
      <x:c r="C21" s="25"/>
      <x:c r="D21" s="25"/>
      <x:c r="E21" s="25"/>
      <x:c r="F21" s="25"/>
      <x:c r="G21" s="25"/>
      <x:c r="H21" s="34" t="n">
        <x:f>H16/G16-1</x:f>
        <x:v>0.027837259100642386</x:v>
      </x:c>
      <x:c r="I21" s="1"/>
      <x:c r="J21" s="8"/>
    </x:row>
    <x:row r="22">
      <x:c r="B22" s="1" t="s">
        <x:v>69</x:v>
      </x:c>
      <x:c r="C22" s="25" t="n">
        <x:f>C10/C16</x:f>
        <x:v>0.30806278986799857</x:v>
      </x:c>
      <x:c r="D22" s="25" t="n">
        <x:f>D10/D16</x:f>
        <x:v>0.3629148629148629</x:v>
      </x:c>
      <x:c r="E22" s="25" t="n">
        <x:f>E10/E16</x:f>
        <x:v>0.38071065989847713</x:v>
      </x:c>
      <x:c r="F22" s="25" t="n">
        <x:f>F10/F16</x:f>
        <x:v>0.3477198697068404</x:v>
      </x:c>
      <x:c r="G22" s="25" t="n">
        <x:f>G10/G16</x:f>
        <x:v>0.3561741613133476</x:v>
      </x:c>
      <x:c r="H22" s="34" t="n">
        <x:f>H10/H16</x:f>
        <x:v>0.3541666666666667</x:v>
      </x:c>
      <x:c r="I22" s="1"/>
      <x:c r="J22" s="8"/>
    </x:row>
    <x:row r="23">
      <x:c r="B23" s="1" t="s">
        <x:v>70</x:v>
      </x:c>
      <x:c r="C23" s="14">
        <x:v>5293</x:v>
      </x:c>
      <x:c r="D23" s="6" t="n">
        <x:f>C23-J35</x:f>
        <x:v>1294</x:v>
      </x:c>
      <x:c r="E23" s="14">
        <x:v>1304</x:v>
      </x:c>
      <x:c r="F23" s="14">
        <x:v>1168</x:v>
      </x:c>
      <x:c r="G23" s="14">
        <x:v>1333</x:v>
      </x:c>
      <x:c r="H23" s="22" t="n">
        <x:f>H16-H24</x:f>
        <x:v>1372.032</x:v>
      </x:c>
      <x:c r="I23" s="1"/>
      <x:c r="J23" s="8"/>
    </x:row>
    <x:row r="24">
      <x:c r="B24" s="41" t="s">
        <x:v>71</x:v>
      </x:c>
      <x:c r="C24" s="44" t="n">
        <x:f>C16-C23</x:f>
        <x:v>313</x:v>
      </x:c>
      <x:c r="D24" s="44" t="n">
        <x:f>D16-D23</x:f>
        <x:v>92</x:v>
      </x:c>
      <x:c r="E24" s="44" t="n">
        <x:f>E16-E23</x:f>
        <x:v>75</x:v>
      </x:c>
      <x:c r="F24" s="44" t="n">
        <x:f>F16-F23</x:f>
        <x:v>60</x:v>
      </x:c>
      <x:c r="G24" s="44" t="n">
        <x:f>G16-G23</x:f>
        <x:v>68</x:v>
      </x:c>
      <x:c r="H24" s="40" t="n">
        <x:f>H16*H25</x:f>
        <x:v>67.968</x:v>
      </x:c>
      <x:c r="I24" s="1"/>
      <x:c r="J24" s="8"/>
    </x:row>
    <x:row r="25">
      <x:c r="B25" s="1" t="s">
        <x:v>72</x:v>
      </x:c>
      <x:c r="C25" s="25" t="n">
        <x:f>C24/C16</x:f>
        <x:v>0.05583303603282198</x:v>
      </x:c>
      <x:c r="D25" s="25" t="n">
        <x:f>D24/D16</x:f>
        <x:v>0.06637806637806638</x:v>
      </x:c>
      <x:c r="E25" s="25" t="n">
        <x:f>E24/E16</x:f>
        <x:v>0.05438723712835388</x:v>
      </x:c>
      <x:c r="F25" s="25" t="n">
        <x:f>F24/F16</x:f>
        <x:v>0.048859934853420196</x:v>
      </x:c>
      <x:c r="G25" s="25" t="n">
        <x:f>G24/G16</x:f>
        <x:v>0.04853675945753034</x:v>
      </x:c>
      <x:c r="H25" s="52">
        <x:v>0.0472</x:v>
      </x:c>
      <x:c r="I25" s="1"/>
      <x:c r="J25" s="8"/>
    </x:row>
    <x:row r="26">
      <x:c r="B26" s="1" t="s">
        <x:v>73</x:v>
      </x:c>
      <x:c r="C26" s="6"/>
      <x:c r="D26" s="6"/>
      <x:c r="E26" s="6" t="n">
        <x:f>(E25-D25)*10000</x:f>
        <x:v>-119.90829249712502</x:v>
      </x:c>
      <x:c r="F26" s="6" t="n">
        <x:f>(F25-E25)*10000</x:f>
        <x:v>-55.273022749336846</x:v>
      </x:c>
      <x:c r="G26" s="6" t="n">
        <x:f>(G25-F25)*10000</x:f>
        <x:v>-3.2317539588985755</x:v>
      </x:c>
      <x:c r="H26" s="22" t="n">
        <x:f>(H25-D25)*10000</x:f>
        <x:v>-191.78066378066384</x:v>
      </x:c>
      <x:c r="I26" s="1"/>
      <x:c r="J26" s="8"/>
    </x:row>
    <x:row r="27">
      <x:c r="B27" s="1" t="s">
        <x:v>74</x:v>
      </x:c>
      <x:c r="C27" s="25" t="n">
        <x:f>C23/C58-1</x:f>
        <x:v>-0.23962074414595602</x:v>
      </x:c>
      <x:c r="D27" s="25"/>
      <x:c r="E27" s="25" t="n">
        <x:f>E23/E58-1</x:f>
        <x:v>-0.10192837465564741</x:v>
      </x:c>
      <x:c r="F27" s="25" t="n">
        <x:f>F23/F58-1</x:f>
        <x:v>-0.08678655199374508</x:v>
      </x:c>
      <x:c r="G27" s="25" t="n">
        <x:f>G23/G58-1</x:f>
        <x:v>0.05126182965299675</x:v>
      </x:c>
      <x:c r="H27" s="34" t="n">
        <x:f>H23/D23-1</x:f>
        <x:v>0.06030293663060271</x:v>
      </x:c>
      <x:c r="I27" s="1"/>
      <x:c r="J27" s="8"/>
    </x:row>
    <x:row r="28">
      <x:c r="B28" s="1" t="s">
        <x:v>75</x:v>
      </x:c>
      <x:c r="C28" s="6"/>
      <x:c r="D28" s="6" t="n">
        <x:f>D23-G58</x:f>
        <x:v>26</x:v>
      </x:c>
      <x:c r="E28" s="6" t="n">
        <x:f>E23-D23</x:f>
        <x:v>10</x:v>
      </x:c>
      <x:c r="F28" s="6" t="n">
        <x:f>F23-E23</x:f>
        <x:v>-136</x:v>
      </x:c>
      <x:c r="G28" s="6" t="n">
        <x:f>G23-F23</x:f>
        <x:v>165</x:v>
      </x:c>
      <x:c r="H28" s="22" t="n">
        <x:f>H23-G23</x:f>
        <x:v>39.031999999999925</x:v>
      </x:c>
      <x:c r="I28" s="1"/>
      <x:c r="J28" s="8"/>
    </x:row>
    <x:row r="29">
      <x:c r="B29" s="1" t="s">
        <x:v>76</x:v>
      </x:c>
      <x:c r="C29" s="25" t="n">
        <x:f>C23/C16</x:f>
        <x:v>0.944166963967178</x:v>
      </x:c>
      <x:c r="D29" s="25" t="n">
        <x:f>D23/D16</x:f>
        <x:v>0.9336219336219336</x:v>
      </x:c>
      <x:c r="E29" s="25" t="n">
        <x:f>E23/E16</x:f>
        <x:v>0.9456127628716461</x:v>
      </x:c>
      <x:c r="F29" s="25" t="n">
        <x:f>F23/F16</x:f>
        <x:v>0.9511400651465798</x:v>
      </x:c>
      <x:c r="G29" s="25" t="n">
        <x:f>G23/G16</x:f>
        <x:v>0.9514632405424697</x:v>
      </x:c>
      <x:c r="H29" s="34" t="n">
        <x:f>H23/H16</x:f>
        <x:v>0.9528</x:v>
      </x:c>
      <x:c r="I29" s="1"/>
      <x:c r="J29" s="8"/>
    </x:row>
    <x:row r="30">
      <x:c r="B30" s="1" t="s">
        <x:v>77</x:v>
      </x:c>
      <x:c r="C30" s="6"/>
      <x:c r="D30" s="6"/>
      <x:c r="E30" s="6" t="n">
        <x:f>(E29-D29)*10000</x:f>
        <x:v>119.90829249712509</x:v>
      </x:c>
      <x:c r="F30" s="6" t="n">
        <x:f>(F29-E29)*10000</x:f>
        <x:v>55.27302274933699</x:v>
      </x:c>
      <x:c r="G30" s="6" t="n">
        <x:f>(G29-F29)*10000</x:f>
        <x:v>3.231753958898853</x:v>
      </x:c>
      <x:c r="H30" s="22" t="n">
        <x:f>(H29-D29)*10000</x:f>
        <x:v>191.78066378066404</x:v>
      </x:c>
      <x:c r="I30" s="1"/>
      <x:c r="J30" s="8"/>
    </x:row>
    <x:row r="31">
      <x:c r="B31" s="1" t="s">
        <x:v>78</x:v>
      </x:c>
      <x:c r="C31" s="25"/>
      <x:c r="D31" s="25"/>
      <x:c r="E31" s="25"/>
      <x:c r="F31" s="25"/>
      <x:c r="G31" s="25"/>
      <x:c r="H31" s="34" t="n">
        <x:f>(1+H34)/((1+H32)*(1+H33))-1</x:f>
        <x:v>0.013916500994035852</x:v>
      </x:c>
      <x:c r="I31" s="1"/>
      <x:c r="J31" s="8"/>
    </x:row>
    <x:row r="32">
      <x:c r="B32" s="1" t="s">
        <x:v>79</x:v>
      </x:c>
      <x:c r="C32" s="25"/>
      <x:c r="D32" s="25"/>
      <x:c r="E32" s="25"/>
      <x:c r="F32" s="25"/>
      <x:c r="G32" s="25"/>
      <x:c r="H32" s="34" t="n">
        <x:f>H18</x:f>
        <x:v>0</x:v>
      </x:c>
      <x:c r="I32" s="1"/>
      <x:c r="J32" s="8"/>
    </x:row>
    <x:row r="33">
      <x:c r="B33" s="1" t="s">
        <x:v>80</x:v>
      </x:c>
      <x:c r="C33" s="25"/>
      <x:c r="D33" s="25"/>
      <x:c r="E33" s="25"/>
      <x:c r="F33" s="25"/>
      <x:c r="G33" s="25"/>
      <x:c r="H33" s="34" t="n">
        <x:f>H19</x:f>
        <x:v>0</x:v>
      </x:c>
      <x:c r="I33" s="1"/>
      <x:c r="J33" s="8"/>
    </x:row>
    <x:row r="34">
      <x:c r="B34" s="1" t="s">
        <x:v>81</x:v>
      </x:c>
      <x:c r="C34" s="25"/>
      <x:c r="D34" s="25"/>
      <x:c r="E34" s="25"/>
      <x:c r="F34" s="25"/>
      <x:c r="G34" s="25"/>
      <x:c r="H34" s="34" t="n">
        <x:f>H11</x:f>
        <x:v>0.013916500994035852</x:v>
      </x:c>
      <x:c r="I34" s="1"/>
      <x:c r="J34" s="8"/>
    </x:row>
    <x:row r="35">
      <x:c r="B35" s="1" t="s">
        <x:v>82</x:v>
      </x:c>
      <x:c r="C35" s="6"/>
      <x:c r="D35" s="6"/>
      <x:c r="E35" s="6"/>
      <x:c r="F35" s="6"/>
      <x:c r="G35" s="6"/>
      <x:c r="H35" s="22"/>
      <x:c r="I35" s="1"/>
      <x:c r="J35" s="43">
        <x:v>3999</x:v>
      </x:c>
    </x:row>
    <x:row r="36">
      <x:c r="B36" s="1" t="s">
        <x:v>83</x:v>
      </x:c>
      <x:c r="C36" s="6"/>
      <x:c r="D36" s="6"/>
      <x:c r="E36" s="6"/>
      <x:c r="F36" s="6"/>
      <x:c r="G36" s="6"/>
      <x:c r="H36" s="22"/>
      <x:c r="I36" s="1"/>
      <x:c r="J36" s="8"/>
    </x:row>
    <x:row r="37">
      <x:c r="B37" s="1" t="s">
        <x:v>84</x:v>
      </x:c>
      <x:c r="C37" s="6"/>
      <x:c r="D37" s="6"/>
      <x:c r="E37" s="6"/>
      <x:c r="F37" s="6"/>
      <x:c r="G37" s="6"/>
      <x:c r="H37" s="22"/>
      <x:c r="I37" s="1"/>
      <x:c r="J37" s="43">
        <x:v>1224</x:v>
      </x:c>
    </x:row>
    <x:row r="38">
      <x:c r="B38" s="1" t="s">
        <x:v>85</x:v>
      </x:c>
      <x:c r="C38" s="6"/>
      <x:c r="D38" s="6"/>
      <x:c r="E38" s="6"/>
      <x:c r="F38" s="6"/>
      <x:c r="G38" s="6"/>
      <x:c r="H38" s="22"/>
      <x:c r="I38" s="1"/>
      <x:c r="J38" s="43">
        <x:v>2996</x:v>
      </x:c>
    </x:row>
    <x:row r="39">
      <x:c r="B39" s="41"/>
      <x:c r="C39" s="44"/>
      <x:c r="D39" s="44"/>
      <x:c r="E39" s="44"/>
      <x:c r="F39" s="44"/>
      <x:c r="G39" s="44"/>
      <x:c r="H39" s="40"/>
      <x:c r="I39" s="1"/>
      <x:c r="J39" s="8"/>
    </x:row>
    <x:row r="40" ht="26.25">
      <x:c r="B40" s="1"/>
      <x:c r="C40" s="6"/>
      <x:c r="D40" s="6"/>
      <x:c r="E40" s="6"/>
      <x:c r="F40" s="6"/>
      <x:c r="G40" s="6"/>
      <x:c r="H40" s="33"/>
      <x:c r="I40" s="1"/>
      <x:c r="J40" s="8"/>
    </x:row>
    <x:row r="41">
      <x:c r="B41" s="1"/>
      <x:c r="C41" s="6"/>
      <x:c r="D41" s="6"/>
      <x:c r="E41" s="6"/>
      <x:c r="F41" s="6"/>
      <x:c r="G41" s="6"/>
      <x:c r="H41" s="22"/>
      <x:c r="I41" s="1"/>
      <x:c r="J41" s="1"/>
    </x:row>
    <x:row r="42">
      <x:c r="B42" s="1"/>
      <x:c r="C42" s="6"/>
      <x:c r="D42" s="6"/>
      <x:c r="E42" s="6"/>
      <x:c r="F42" s="6"/>
      <x:c r="G42" s="6"/>
      <x:c r="H42" s="22"/>
      <x:c r="I42" s="1"/>
      <x:c r="J42" s="1"/>
    </x:row>
    <x:row r="43">
      <x:c r="B43" s="1"/>
      <x:c r="C43" s="6"/>
      <x:c r="D43" s="6"/>
      <x:c r="E43" s="6"/>
      <x:c r="F43" s="6"/>
      <x:c r="G43" s="6"/>
      <x:c r="H43" s="22"/>
      <x:c r="I43" s="1"/>
      <x:c r="J43" s="1"/>
    </x:row>
    <x:row r="44">
      <x:c r="B44" s="1" t="s">
        <x:v>86</x:v>
      </x:c>
      <x:c r="C44" s="25"/>
      <x:c r="D44" s="25"/>
      <x:c r="E44" s="25"/>
      <x:c r="F44" s="25"/>
      <x:c r="G44" s="25"/>
      <x:c r="H44" s="34" t="n">
        <x:f>(1+H47)/((1+H45)*(1+H46))-1</x:f>
        <x:v>0.053227633069082625</x:v>
      </x:c>
      <x:c r="I44" s="1"/>
      <x:c r="J44" s="1"/>
    </x:row>
    <x:row r="45">
      <x:c r="B45" s="1" t="s">
        <x:v>87</x:v>
      </x:c>
      <x:c r="C45" s="25"/>
      <x:c r="D45" s="25"/>
      <x:c r="E45" s="25"/>
      <x:c r="F45" s="25"/>
      <x:c r="G45" s="25"/>
      <x:c r="H45" s="34" t="n">
        <x:f>H18</x:f>
        <x:v>0</x:v>
      </x:c>
      <x:c r="I45" s="1"/>
      <x:c r="J45" s="1"/>
    </x:row>
    <x:row r="46">
      <x:c r="B46" s="1" t="s">
        <x:v>88</x:v>
      </x:c>
      <x:c r="C46" s="25"/>
      <x:c r="D46" s="25"/>
      <x:c r="E46" s="25"/>
      <x:c r="F46" s="25"/>
      <x:c r="G46" s="25"/>
      <x:c r="H46" s="34" t="n">
        <x:f>H19</x:f>
        <x:v>0</x:v>
      </x:c>
      <x:c r="I46" s="1"/>
      <x:c r="J46" s="1"/>
    </x:row>
    <x:row r="47">
      <x:c r="B47" s="1" t="s">
        <x:v>89</x:v>
      </x:c>
      <x:c r="C47" s="25"/>
      <x:c r="D47" s="25"/>
      <x:c r="E47" s="25"/>
      <x:c r="F47" s="25"/>
      <x:c r="G47" s="25"/>
      <x:c r="H47" s="34" t="n">
        <x:f>H14</x:f>
        <x:v>0.053227633069082625</x:v>
      </x:c>
      <x:c r="I47" s="1"/>
      <x:c r="J47" s="1"/>
    </x:row>
    <x:row r="48">
      <x:c r="B48" s="1"/>
      <x:c r="C48" s="1"/>
      <x:c r="D48" s="1"/>
      <x:c r="E48" s="1"/>
      <x:c r="F48" s="1"/>
      <x:c r="G48" s="1"/>
      <x:c r="H48" s="1"/>
      <x:c r="I48" s="1"/>
      <x:c r="J48" s="1"/>
    </x:row>
    <x:row r="49">
      <x:c r="B49" s="1" t="s">
        <x:v>90</x:v>
      </x:c>
      <x:c r="C49" s="1"/>
      <x:c r="D49" s="1"/>
      <x:c r="E49" s="1"/>
      <x:c r="F49" s="1"/>
      <x:c r="G49" s="1"/>
      <x:c r="H49" s="1"/>
      <x:c r="I49" s="1"/>
      <x:c r="J49" s="1"/>
    </x:row>
    <x:row r="50">
      <x:c r="B50" s="1" t="s">
        <x:v>91</x:v>
      </x:c>
      <x:c r="C50" s="14">
        <x:v>3393</x:v>
      </x:c>
      <x:c r="D50" s="6"/>
      <x:c r="E50" s="14">
        <x:v>455</x:v>
      </x:c>
      <x:c r="F50" s="14">
        <x:v>365</x:v>
      </x:c>
      <x:c r="G50" s="14">
        <x:v>404</x:v>
      </x:c>
      <x:c r="H50" s="1"/>
      <x:c r="I50" s="1"/>
      <x:c r="J50" s="1"/>
    </x:row>
    <x:row r="51">
      <x:c r="B51" s="1" t="s">
        <x:v>92</x:v>
      </x:c>
      <x:c r="C51" s="14">
        <x:v>4032</x:v>
      </x:c>
      <x:c r="D51" s="6"/>
      <x:c r="E51" s="14">
        <x:v>1086</x:v>
      </x:c>
      <x:c r="F51" s="14">
        <x:v>975</x:v>
      </x:c>
      <x:c r="G51" s="14">
        <x:v>935</x:v>
      </x:c>
      <x:c r="H51" s="1"/>
      <x:c r="I51" s="1"/>
      <x:c r="J51" s="1"/>
    </x:row>
    <x:row r="52">
      <x:c r="B52" s="1" t="s">
        <x:v>93</x:v>
      </x:c>
      <x:c r="C52" s="6" t="n">
        <x:f>C50+C51</x:f>
        <x:v>7425</x:v>
      </x:c>
      <x:c r="D52" s="6"/>
      <x:c r="E52" s="6" t="n">
        <x:f>E50+E51</x:f>
        <x:v>1541</x:v>
      </x:c>
      <x:c r="F52" s="6" t="n">
        <x:f>F50+F51</x:f>
        <x:v>1340</x:v>
      </x:c>
      <x:c r="G52" s="6" t="n">
        <x:f>G50+G51</x:f>
        <x:v>1339</x:v>
      </x:c>
      <x:c r="H52" s="1"/>
      <x:c r="I52" s="1"/>
      <x:c r="J52" s="1"/>
    </x:row>
    <x:row r="53">
      <x:c r="B53" s="1" t="s">
        <x:v>94</x:v>
      </x:c>
      <x:c r="C53" s="6"/>
      <x:c r="D53" s="6" t="n">
        <x:f>G50</x:f>
        <x:v>404</x:v>
      </x:c>
      <x:c r="E53" s="6"/>
      <x:c r="F53" s="6"/>
      <x:c r="G53" s="6"/>
      <x:c r="H53" s="1"/>
      <x:c r="I53" s="1"/>
      <x:c r="J53" s="1"/>
    </x:row>
    <x:row r="54">
      <x:c r="B54" s="1" t="s">
        <x:v>95</x:v>
      </x:c>
      <x:c r="C54" s="6"/>
      <x:c r="D54" s="6" t="n">
        <x:f>G51</x:f>
        <x:v>935</x:v>
      </x:c>
      <x:c r="E54" s="6"/>
      <x:c r="F54" s="6"/>
      <x:c r="G54" s="6"/>
      <x:c r="H54" s="1"/>
      <x:c r="I54" s="1"/>
      <x:c r="J54" s="1"/>
    </x:row>
    <x:row r="55">
      <x:c r="B55" s="1"/>
      <x:c r="C55" s="1"/>
      <x:c r="D55" s="1"/>
      <x:c r="E55" s="1"/>
      <x:c r="F55" s="1"/>
      <x:c r="G55" s="1"/>
      <x:c r="H55" s="1"/>
      <x:c r="I55" s="1"/>
      <x:c r="J55" s="1"/>
    </x:row>
    <x:row r="58">
      <x:c r="B58" s="1" t="s">
        <x:v>96</x:v>
      </x:c>
      <x:c r="C58" s="42">
        <x:v>6961</x:v>
      </x:c>
      <x:c r="D58" s="1"/>
      <x:c r="E58" s="42">
        <x:v>1452</x:v>
      </x:c>
      <x:c r="F58" s="42">
        <x:v>1279</x:v>
      </x:c>
      <x:c r="G58" s="42">
        <x:v>1268</x:v>
      </x:c>
      <x:c r="H58" s="1"/>
      <x:c r="I58" s="1"/>
      <x:c r="J58" s="1"/>
    </x:row>
    <x:row r="60">
      <x:c r="B60" s="7" t="s">
        <x:v>97</x:v>
      </x:c>
      <x:c r="C60" s="19"/>
      <x:c r="D60" s="19"/>
      <x:c r="E60" s="19"/>
      <x:c r="F60" s="19"/>
      <x:c r="G60" s="19"/>
      <x:c r="H60" s="21"/>
      <x:c r="I60" s="1"/>
      <x:c r="J60" s="1" t="s">
        <x:v>98</x:v>
      </x:c>
    </x:row>
    <x:row r="61" ht="24">
      <x:c r="B61" s="8" t="s">
        <x:v>117</x:v>
      </x:c>
      <x:c r="C61" s="6"/>
      <x:c r="D61" s="6"/>
      <x:c r="E61" s="6"/>
      <x:c r="F61" s="6"/>
      <x:c r="G61" s="6"/>
      <x:c r="H61" s="33">
        <x:v>710</x:v>
      </x:c>
      <x:c r="I61" s="1"/>
      <x:c r="J61" s="1"/>
    </x:row>
    <x:row r="62">
      <x:c r="B62" s="8" t="s">
        <x:v>100</x:v>
      </x:c>
      <x:c r="C62" s="6"/>
      <x:c r="D62" s="6"/>
      <x:c r="E62" s="6"/>
      <x:c r="F62" s="6"/>
      <x:c r="G62" s="6"/>
      <x:c r="H62" s="22" t="s">
        <x:v>101</x:v>
      </x:c>
      <x:c r="I62" s="1"/>
      <x:c r="J62" s="1"/>
    </x:row>
    <x:row r="63">
      <x:c r="B63" s="8" t="s">
        <x:v>102</x:v>
      </x:c>
      <x:c r="C63" s="6"/>
      <x:c r="D63" s="6"/>
      <x:c r="E63" s="6"/>
      <x:c r="F63" s="6"/>
      <x:c r="G63" s="6"/>
      <x:c r="H63" s="22" t="s">
        <x:v>101</x:v>
      </x:c>
      <x:c r="I63" s="1"/>
      <x:c r="J63" s="1"/>
    </x:row>
    <x:row r="64">
      <x:c r="B64" s="8" t="s">
        <x:v>103</x:v>
      </x:c>
      <x:c r="C64" s="6"/>
      <x:c r="D64" s="6"/>
      <x:c r="E64" s="6"/>
      <x:c r="F64" s="6"/>
      <x:c r="G64" s="6"/>
      <x:c r="H64" s="22" t="s">
        <x:v>101</x:v>
      </x:c>
      <x:c r="I64" s="1"/>
      <x:c r="J64" s="1"/>
    </x:row>
    <x:row r="65">
      <x:c r="B65" s="8" t="s">
        <x:v>104</x:v>
      </x:c>
      <x:c r="C65" s="6"/>
      <x:c r="D65" s="6"/>
      <x:c r="E65" s="6"/>
      <x:c r="F65" s="6"/>
      <x:c r="G65" s="6"/>
      <x:c r="H65" s="22" t="s">
        <x:v>101</x:v>
      </x:c>
      <x:c r="I65" s="1"/>
      <x:c r="J65" s="1"/>
    </x:row>
    <x:row r="66">
      <x:c r="B66" s="8" t="s">
        <x:v>105</x:v>
      </x:c>
      <x:c r="C66" s="6"/>
      <x:c r="D66" s="6"/>
      <x:c r="E66" s="6"/>
      <x:c r="F66" s="6"/>
      <x:c r="G66" s="6"/>
      <x:c r="H66" s="22" t="s">
        <x:v>101</x:v>
      </x:c>
      <x:c r="I66" s="1"/>
      <x:c r="J66" s="1"/>
    </x:row>
    <x:row r="67">
      <x:c r="B67" s="8" t="s">
        <x:v>106</x:v>
      </x:c>
      <x:c r="C67" s="6"/>
      <x:c r="D67" s="6"/>
      <x:c r="E67" s="6"/>
      <x:c r="F67" s="6"/>
      <x:c r="G67" s="6"/>
      <x:c r="H67" s="22" t="s">
        <x:v>101</x:v>
      </x:c>
      <x:c r="I67" s="1"/>
      <x:c r="J67" s="1"/>
    </x:row>
    <x:row r="68">
      <x:c r="B68" s="8" t="s">
        <x:v>107</x:v>
      </x:c>
      <x:c r="C68" s="25"/>
      <x:c r="D68" s="25"/>
      <x:c r="E68" s="25"/>
      <x:c r="F68" s="25"/>
      <x:c r="G68" s="25"/>
      <x:c r="H68" s="34" t="n">
        <x:f>H61/H16</x:f>
        <x:v>0.4930555555555556</x:v>
      </x:c>
      <x:c r="I68" s="1"/>
      <x:c r="J68" s="1"/>
    </x:row>
    <x:row r="69">
      <x:c r="B69" s="8"/>
      <x:c r="C69" s="6"/>
      <x:c r="D69" s="6"/>
      <x:c r="E69" s="6"/>
      <x:c r="F69" s="6"/>
      <x:c r="G69" s="6"/>
      <x:c r="H69" s="22"/>
      <x:c r="I69" s="1"/>
      <x:c r="J69" s="1"/>
    </x:row>
    <x:row r="70" ht="24">
      <x:c r="B70" s="8" t="s">
        <x:v>118</x:v>
      </x:c>
      <x:c r="C70" s="6"/>
      <x:c r="D70" s="6"/>
      <x:c r="E70" s="6"/>
      <x:c r="F70" s="6"/>
      <x:c r="G70" s="6"/>
      <x:c r="H70" s="22" t="n">
        <x:f>H16-H61</x:f>
        <x:v>730</x:v>
      </x:c>
      <x:c r="I70" s="1"/>
      <x:c r="J70" s="1"/>
    </x:row>
    <x:row r="71">
      <x:c r="B71" s="8" t="s">
        <x:v>100</x:v>
      </x:c>
      <x:c r="C71" s="6"/>
      <x:c r="D71" s="6"/>
      <x:c r="E71" s="6"/>
      <x:c r="F71" s="6"/>
      <x:c r="G71" s="6"/>
      <x:c r="H71" s="22" t="s">
        <x:v>101</x:v>
      </x:c>
      <x:c r="I71" s="1"/>
      <x:c r="J71" s="1"/>
    </x:row>
    <x:row r="72">
      <x:c r="B72" s="8" t="s">
        <x:v>102</x:v>
      </x:c>
      <x:c r="C72" s="6"/>
      <x:c r="D72" s="6"/>
      <x:c r="E72" s="6"/>
      <x:c r="F72" s="6"/>
      <x:c r="G72" s="6"/>
      <x:c r="H72" s="22" t="s">
        <x:v>101</x:v>
      </x:c>
      <x:c r="I72" s="1"/>
      <x:c r="J72" s="1"/>
    </x:row>
    <x:row r="73">
      <x:c r="B73" s="8" t="s">
        <x:v>103</x:v>
      </x:c>
      <x:c r="C73" s="6"/>
      <x:c r="D73" s="6"/>
      <x:c r="E73" s="6"/>
      <x:c r="F73" s="6"/>
      <x:c r="G73" s="6"/>
      <x:c r="H73" s="22" t="s">
        <x:v>101</x:v>
      </x:c>
      <x:c r="I73" s="1"/>
      <x:c r="J73" s="1"/>
    </x:row>
    <x:row r="74">
      <x:c r="B74" s="8" t="s">
        <x:v>104</x:v>
      </x:c>
      <x:c r="C74" s="6"/>
      <x:c r="D74" s="6"/>
      <x:c r="E74" s="6"/>
      <x:c r="F74" s="6"/>
      <x:c r="G74" s="6"/>
      <x:c r="H74" s="22" t="s">
        <x:v>101</x:v>
      </x:c>
      <x:c r="I74" s="1"/>
      <x:c r="J74" s="1"/>
    </x:row>
    <x:row r="75">
      <x:c r="B75" s="8" t="s">
        <x:v>105</x:v>
      </x:c>
      <x:c r="C75" s="6"/>
      <x:c r="D75" s="6"/>
      <x:c r="E75" s="6"/>
      <x:c r="F75" s="6"/>
      <x:c r="G75" s="6"/>
      <x:c r="H75" s="22" t="s">
        <x:v>101</x:v>
      </x:c>
      <x:c r="I75" s="1"/>
      <x:c r="J75" s="1"/>
    </x:row>
    <x:row r="76">
      <x:c r="B76" s="8" t="s">
        <x:v>106</x:v>
      </x:c>
      <x:c r="C76" s="6"/>
      <x:c r="D76" s="6"/>
      <x:c r="E76" s="6"/>
      <x:c r="F76" s="6"/>
      <x:c r="G76" s="6"/>
      <x:c r="H76" s="22" t="s">
        <x:v>101</x:v>
      </x:c>
      <x:c r="I76" s="1"/>
      <x:c r="J76" s="1"/>
    </x:row>
    <x:row r="77">
      <x:c r="B77" s="8" t="s">
        <x:v>107</x:v>
      </x:c>
      <x:c r="C77" s="25"/>
      <x:c r="D77" s="25"/>
      <x:c r="E77" s="25"/>
      <x:c r="F77" s="25"/>
      <x:c r="G77" s="25"/>
      <x:c r="H77" s="34" t="n">
        <x:f>H70/H16</x:f>
        <x:v>0.5069444444444444</x:v>
      </x:c>
      <x:c r="I77" s="1"/>
      <x:c r="J77" s="1"/>
    </x:row>
    <x:row r="78">
      <x:c r="B78" s="8"/>
      <x:c r="C78" s="6"/>
      <x:c r="D78" s="6"/>
      <x:c r="E78" s="6"/>
      <x:c r="F78" s="6"/>
      <x:c r="G78" s="6"/>
      <x:c r="H78" s="22"/>
      <x:c r="I78" s="1"/>
      <x:c r="J78" s="1"/>
    </x:row>
    <x:row r="79">
      <x:c r="B79" s="8"/>
      <x:c r="C79" s="6"/>
      <x:c r="D79" s="6"/>
      <x:c r="E79" s="6"/>
      <x:c r="F79" s="6"/>
      <x:c r="G79" s="6"/>
      <x:c r="H79" s="22"/>
      <x:c r="I79" s="1"/>
      <x:c r="J79" s="1"/>
    </x:row>
    <x:row r="80">
      <x:c r="B80" s="8"/>
      <x:c r="C80" s="6"/>
      <x:c r="D80" s="6"/>
      <x:c r="E80" s="6"/>
      <x:c r="F80" s="6"/>
      <x:c r="G80" s="6"/>
      <x:c r="H80" s="22"/>
      <x:c r="I80" s="1"/>
      <x:c r="J80" s="1"/>
    </x:row>
    <x:row r="81">
      <x:c r="B81" s="8"/>
      <x:c r="C81" s="6"/>
      <x:c r="D81" s="6"/>
      <x:c r="E81" s="6"/>
      <x:c r="F81" s="6"/>
      <x:c r="G81" s="6"/>
      <x:c r="H81" s="22"/>
      <x:c r="I81" s="1"/>
      <x:c r="J81" s="1"/>
    </x:row>
    <x:row r="82">
      <x:c r="B82" s="8"/>
      <x:c r="C82" s="6"/>
      <x:c r="D82" s="6"/>
      <x:c r="E82" s="6"/>
      <x:c r="F82" s="6"/>
      <x:c r="G82" s="6"/>
      <x:c r="H82" s="22"/>
      <x:c r="I82" s="1"/>
      <x:c r="J82" s="1"/>
    </x:row>
    <x:row r="83">
      <x:c r="B83" s="8"/>
      <x:c r="C83" s="6"/>
      <x:c r="D83" s="6"/>
      <x:c r="E83" s="6"/>
      <x:c r="F83" s="6"/>
      <x:c r="G83" s="6"/>
      <x:c r="H83" s="22"/>
      <x:c r="I83" s="1"/>
      <x:c r="J83" s="1"/>
    </x:row>
    <x:row r="84">
      <x:c r="B84" s="8"/>
      <x:c r="C84" s="6"/>
      <x:c r="D84" s="6"/>
      <x:c r="E84" s="6"/>
      <x:c r="F84" s="6"/>
      <x:c r="G84" s="6"/>
      <x:c r="H84" s="22"/>
      <x:c r="I84" s="1"/>
      <x:c r="J84" s="1"/>
    </x:row>
    <x:row r="85">
      <x:c r="B85" s="8"/>
      <x:c r="C85" s="6"/>
      <x:c r="D85" s="6"/>
      <x:c r="E85" s="6"/>
      <x:c r="F85" s="6"/>
      <x:c r="G85" s="6"/>
      <x:c r="H85" s="22"/>
      <x:c r="I85" s="1"/>
      <x:c r="J85" s="1"/>
    </x:row>
    <x:row r="86">
      <x:c r="B86" s="8"/>
      <x:c r="C86" s="6"/>
      <x:c r="D86" s="6"/>
      <x:c r="E86" s="6"/>
      <x:c r="F86" s="6"/>
      <x:c r="G86" s="6"/>
      <x:c r="H86" s="22"/>
      <x:c r="I86" s="1"/>
      <x:c r="J86" s="1"/>
    </x:row>
    <x:row r="87">
      <x:c r="B87" s="8"/>
      <x:c r="C87" s="6"/>
      <x:c r="D87" s="6"/>
      <x:c r="E87" s="6"/>
      <x:c r="F87" s="6"/>
      <x:c r="G87" s="6"/>
      <x:c r="H87" s="22"/>
      <x:c r="I87" s="1"/>
      <x:c r="J87" s="1"/>
    </x:row>
    <x:row r="88">
      <x:c r="B88" s="39" t="s">
        <x:v>110</x:v>
      </x:c>
      <x:c r="C88" s="19"/>
      <x:c r="D88" s="19"/>
      <x:c r="E88" s="19"/>
      <x:c r="F88" s="19"/>
      <x:c r="G88" s="19"/>
      <x:c r="H88" s="21" t="n">
        <x:f>SUM(H61,H70)</x:f>
        <x:v>1440</x:v>
      </x:c>
      <x:c r="I88" s="1"/>
      <x:c r="J88" s="1"/>
    </x:row>
    <x:row r="89">
      <x:c r="B89" s="39" t="s">
        <x:v>111</x:v>
      </x:c>
      <x:c r="C89" s="19"/>
      <x:c r="D89" s="19"/>
      <x:c r="E89" s="19"/>
      <x:c r="F89" s="19"/>
      <x:c r="G89" s="19"/>
      <x:c r="H89" s="21" t="n">
        <x:f>H88-H16</x:f>
        <x:v>0</x:v>
      </x:c>
      <x:c r="I89" s="1"/>
      <x:c r="J89" s="1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2" max="2" width="34" customWidth="1"/>
    <x:col min="3" max="8" width="13" customWidth="1"/>
  </x:cols>
  <x:sheetData>
    <x:row r="2">
      <x:c r="B2" s="2" t="s">
        <x:v>0</x:v>
      </x:c>
      <x:c r="C2" s="2"/>
      <x:c r="D2" s="2"/>
      <x:c r="E2" s="2"/>
      <x:c r="F2" s="2"/>
      <x:c r="G2" s="2"/>
      <x:c r="H2" s="2"/>
      <x:c r="I2" s="1"/>
      <x:c r="J2" s="1"/>
    </x:row>
    <x:row r="3">
      <x:c r="B3" s="2" t="s">
        <x:v>119</x:v>
      </x:c>
      <x:c r="C3" s="2"/>
      <x:c r="D3" s="2"/>
      <x:c r="E3" s="2"/>
      <x:c r="F3" s="2"/>
      <x:c r="G3" s="2"/>
      <x:c r="H3" s="2"/>
      <x:c r="I3" s="1"/>
      <x:c r="J3" s="1"/>
    </x:row>
    <x:row r="4">
      <x:c r="B4" s="1" t="s">
        <x:v>2</x:v>
      </x:c>
      <x:c r="C4" s="1"/>
      <x:c r="D4" s="1"/>
      <x:c r="E4" s="1"/>
      <x:c r="F4" s="1"/>
      <x:c r="G4" s="1"/>
      <x:c r="H4" s="1"/>
      <x:c r="I4" s="1"/>
      <x:c r="J4" s="1"/>
    </x:row>
    <x:row r="5">
      <x:c r="B5" s="4" t="s">
        <x:v>3</x:v>
      </x:c>
      <x:c r="C5" s="54" t="s">
        <x:v>4</x:v>
      </x:c>
      <x:c r="D5" s="54" t="s">
        <x:v>5</x:v>
      </x:c>
      <x:c r="E5" s="54" t="s">
        <x:v>6</x:v>
      </x:c>
      <x:c r="F5" s="54" t="s">
        <x:v>7</x:v>
      </x:c>
      <x:c r="G5" s="54" t="s">
        <x:v>8</x:v>
      </x:c>
      <x:c r="H5" s="55" t="s">
        <x:v>9</x:v>
      </x:c>
      <x:c r="I5" s="1"/>
      <x:c r="J5" s="1"/>
    </x:row>
    <x:row r="6">
      <x:c r="B6" s="4" t="s">
        <x:v>10</x:v>
      </x:c>
      <x:c r="C6" s="11">
        <x:v>45900</x:v>
      </x:c>
      <x:c r="D6" s="11">
        <x:v>45900</x:v>
      </x:c>
      <x:c r="E6" s="11">
        <x:v>45991</x:v>
      </x:c>
      <x:c r="F6" s="11">
        <x:v>46081</x:v>
      </x:c>
      <x:c r="G6" s="11">
        <x:v>46173</x:v>
      </x:c>
      <x:c r="H6" s="29">
        <x:v>46265</x:v>
      </x:c>
      <x:c r="I6" s="1"/>
      <x:c r="J6" s="1"/>
    </x:row>
    <x:row r="7">
      <x:c r="B7" s="4" t="s">
        <x:v>11</x:v>
      </x:c>
      <x:c r="C7" s="4">
        <x:v>365</x:v>
      </x:c>
      <x:c r="D7" s="4">
        <x:v>92</x:v>
      </x:c>
      <x:c r="E7" s="4">
        <x:v>91</x:v>
      </x:c>
      <x:c r="F7" s="4">
        <x:v>90</x:v>
      </x:c>
      <x:c r="G7" s="4">
        <x:v>92</x:v>
      </x:c>
      <x:c r="H7" s="18">
        <x:v>92</x:v>
      </x:c>
      <x:c r="I7" s="1"/>
      <x:c r="J7" s="1"/>
    </x:row>
    <x:row r="8">
      <x:c r="B8" s="1"/>
      <x:c r="C8" s="1"/>
      <x:c r="D8" s="1"/>
      <x:c r="E8" s="1"/>
      <x:c r="F8" s="1"/>
      <x:c r="G8" s="1"/>
      <x:c r="H8" s="1"/>
      <x:c r="I8" s="1"/>
      <x:c r="J8" s="1"/>
    </x:row>
    <x:row r="9">
      <x:c r="B9" s="7" t="s">
        <x:v>120</x:v>
      </x:c>
      <x:c r="C9" s="7"/>
      <x:c r="D9" s="7"/>
      <x:c r="E9" s="7"/>
      <x:c r="F9" s="7"/>
      <x:c r="G9" s="7"/>
      <x:c r="H9" s="31"/>
      <x:c r="I9" s="1"/>
      <x:c r="J9" s="1"/>
    </x:row>
    <x:row r="10">
      <x:c r="B10" s="1" t="s">
        <x:v>121</x:v>
      </x:c>
      <x:c r="C10" s="3" t="n">
        <x:f>'Revenue summary'!C29</x:f>
        <x:v>29802</x:v>
      </x:c>
      <x:c r="D10" s="3" t="n">
        <x:f>'Revenue summary'!D29</x:f>
        <x:v>8252</x:v>
      </x:c>
      <x:c r="E10" s="3" t="n">
        <x:f>'Revenue summary'!E29</x:f>
        <x:v>8305</x:v>
      </x:c>
      <x:c r="F10" s="3" t="n">
        <x:f>'Revenue summary'!F29</x:f>
        <x:v>8282</x:v>
      </x:c>
      <x:c r="G10" s="3" t="n">
        <x:f>'Revenue summary'!G29</x:f>
        <x:v>8751</x:v>
      </x:c>
      <x:c r="H10" s="20" t="n">
        <x:f>'Revenue summary'!H29</x:f>
        <x:v>9800</x:v>
      </x:c>
      <x:c r="I10" s="1"/>
      <x:c r="J10" s="1"/>
    </x:row>
    <x:row r="11">
      <x:c r="B11" s="1" t="s">
        <x:v>122</x:v>
      </x:c>
      <x:c r="C11" s="25"/>
      <x:c r="D11" s="25"/>
      <x:c r="E11" s="25"/>
      <x:c r="F11" s="25"/>
      <x:c r="G11" s="25"/>
      <x:c r="H11" s="34" t="n">
        <x:f>H10/D10-1</x:f>
        <x:v>0.187590887057683</x:v>
      </x:c>
      <x:c r="I11" s="1"/>
      <x:c r="J11" s="1"/>
    </x:row>
    <x:row r="12">
      <x:c r="B12" s="1" t="s">
        <x:v>123</x:v>
      </x:c>
      <x:c r="C12" s="14">
        <x:v>27156</x:v>
      </x:c>
      <x:c r="D12" s="14">
        <x:v>7469</x:v>
      </x:c>
      <x:c r="E12" s="14">
        <x:v>7563</x:v>
      </x:c>
      <x:c r="F12" s="14">
        <x:v>7536</x:v>
      </x:c>
      <x:c r="G12" s="14">
        <x:v>7923</x:v>
      </x:c>
      <x:c r="H12" s="22" t="n">
        <x:f>H10*(1-H14)</x:f>
        <x:v>8834.699999999999</x:v>
      </x:c>
      <x:c r="I12" s="1"/>
      <x:c r="J12" s="1"/>
    </x:row>
    <x:row r="13">
      <x:c r="B13" s="7" t="s">
        <x:v>124</x:v>
      </x:c>
      <x:c r="C13" s="19" t="n">
        <x:f>C10-C12</x:f>
        <x:v>2646</x:v>
      </x:c>
      <x:c r="D13" s="19" t="n">
        <x:f>D10-D12</x:f>
        <x:v>783</x:v>
      </x:c>
      <x:c r="E13" s="19" t="n">
        <x:f>E10-E12</x:f>
        <x:v>742</x:v>
      </x:c>
      <x:c r="F13" s="19" t="n">
        <x:f>F10-F12</x:f>
        <x:v>746</x:v>
      </x:c>
      <x:c r="G13" s="19" t="n">
        <x:f>G10-G12</x:f>
        <x:v>828</x:v>
      </x:c>
      <x:c r="H13" s="21" t="n">
        <x:f>H10-H12</x:f>
        <x:v>965.3000000000011</x:v>
      </x:c>
      <x:c r="I13" s="1"/>
      <x:c r="J13" s="1"/>
    </x:row>
    <x:row r="14">
      <x:c r="B14" s="1" t="s">
        <x:v>125</x:v>
      </x:c>
      <x:c r="C14" s="25" t="n">
        <x:f>C13/C10</x:f>
        <x:v>0.08878598751761627</x:v>
      </x:c>
      <x:c r="D14" s="25" t="n">
        <x:f>D13/D10</x:f>
        <x:v>0.09488608822103732</x:v>
      </x:c>
      <x:c r="E14" s="25" t="n">
        <x:f>E13/E10</x:f>
        <x:v>0.0893437688139675</x:v>
      </x:c>
      <x:c r="F14" s="25" t="n">
        <x:f>F13/F10</x:f>
        <x:v>0.09007486114465105</x:v>
      </x:c>
      <x:c r="G14" s="25" t="n">
        <x:f>G13/G10</x:f>
        <x:v>0.09461775797051765</x:v>
      </x:c>
      <x:c r="H14" s="36" t="n">
        <x:f>Inputs!C83</x:f>
        <x:v>0.0985</x:v>
      </x:c>
      <x:c r="I14" s="1"/>
      <x:c r="J14" s="1"/>
    </x:row>
    <x:row r="15">
      <x:c r="B15" s="1" t="s">
        <x:v>126</x:v>
      </x:c>
      <x:c r="C15" s="6"/>
      <x:c r="D15" s="6"/>
      <x:c r="E15" s="6"/>
      <x:c r="F15" s="6"/>
      <x:c r="G15" s="6"/>
      <x:c r="H15" s="22" t="n">
        <x:f>(H14-D14)*10000</x:f>
        <x:v>36.13911778962684</x:v>
      </x:c>
      <x:c r="I15" s="1"/>
      <x:c r="J15" s="1"/>
    </x:row>
    <x:row r="16">
      <x:c r="B16" s="1" t="s">
        <x:v>127</x:v>
      </x:c>
      <x:c r="C16" s="14">
        <x:v>1122</x:v>
      </x:c>
      <x:c r="D16" s="14">
        <x:v>287</x:v>
      </x:c>
      <x:c r="E16" s="14">
        <x:v>344</x:v>
      </x:c>
      <x:c r="F16" s="14">
        <x:v>329</x:v>
      </x:c>
      <x:c r="G16" s="14">
        <x:v>340</x:v>
      </x:c>
      <x:c r="H16" s="22" t="n">
        <x:f>H13-H22-SUM(H17:H21)</x:f>
        <x:v>350.30200000000104</x:v>
      </x:c>
      <x:c r="I16" s="1"/>
      <x:c r="J16" s="1"/>
    </x:row>
    <x:row r="17">
      <x:c r="B17" s="1" t="s">
        <x:v>128</x:v>
      </x:c>
      <x:c r="C17" s="14">
        <x:v>26</x:v>
      </x:c>
      <x:c r="D17" s="14">
        <x:v>4</x:v>
      </x:c>
      <x:c r="E17" s="14">
        <x:v>7</x:v>
      </x:c>
      <x:c r="F17" s="14">
        <x:v>7</x:v>
      </x:c>
      <x:c r="G17" s="14">
        <x:v>9</x:v>
      </x:c>
      <x:c r="H17" s="20" t="n">
        <x:f>Inputs!C84</x:f>
        <x:v>10</x:v>
      </x:c>
      <x:c r="I17" s="1"/>
      <x:c r="J17" s="1"/>
    </x:row>
    <x:row r="18">
      <x:c r="B18" s="1" t="s">
        <x:v>129</x:v>
      </x:c>
      <x:c r="C18" s="14">
        <x:v>62</x:v>
      </x:c>
      <x:c r="D18" s="14">
        <x:v>17</x:v>
      </x:c>
      <x:c r="E18" s="14">
        <x:v>19</x:v>
      </x:c>
      <x:c r="F18" s="14">
        <x:v>23</x:v>
      </x:c>
      <x:c r="G18" s="14">
        <x:v>23</x:v>
      </x:c>
      <x:c r="H18" s="20" t="n">
        <x:f>Guidance!G13</x:f>
        <x:v>24</x:v>
      </x:c>
      <x:c r="I18" s="1"/>
      <x:c r="J18" s="1"/>
    </x:row>
    <x:row r="19">
      <x:c r="B19" s="1" t="s">
        <x:v>130</x:v>
      </x:c>
      <x:c r="C19" s="14">
        <x:v>181</x:v>
      </x:c>
      <x:c r="D19" s="14">
        <x:v>37</x:v>
      </x:c>
      <x:c r="E19" s="14">
        <x:v>76</x:v>
      </x:c>
      <x:c r="F19" s="14">
        <x:v>5</x:v>
      </x:c>
      <x:c r="G19" s="14">
        <x:v>7</x:v>
      </x:c>
      <x:c r="H19" s="20" t="n">
        <x:f>Guidance!G14</x:f>
        <x:v>14</x:v>
      </x:c>
      <x:c r="I19" s="1"/>
      <x:c r="J19" s="1"/>
    </x:row>
    <x:row r="20">
      <x:c r="B20" s="1" t="s">
        <x:v>131</x:v>
      </x:c>
      <x:c r="C20" s="14">
        <x:v>53</x:v>
      </x:c>
      <x:c r="D20" s="14">
        <x:v>98</x:v>
      </x:c>
      <x:c r="E20" s="14">
        <x:v>-2</x:v>
      </x:c>
      <x:c r="F20" s="14">
        <x:v>2</x:v>
      </x:c>
      <x:c r="G20" s="14">
        <x:v>1</x:v>
      </x:c>
      <x:c r="H20" s="33">
        <x:v>0</x:v>
      </x:c>
      <x:c r="I20" s="1"/>
      <x:c r="J20" s="1"/>
    </x:row>
    <x:row r="21">
      <x:c r="B21" s="1" t="s">
        <x:v>132</x:v>
      </x:c>
      <x:c r="C21" s="14">
        <x:v>20</x:v>
      </x:c>
      <x:c r="D21" s="14">
        <x:v>3</x:v>
      </x:c>
      <x:c r="E21" s="14">
        <x:v>15</x:v>
      </x:c>
      <x:c r="F21" s="14">
        <x:v>6</x:v>
      </x:c>
      <x:c r="G21" s="14">
        <x:v>3</x:v>
      </x:c>
      <x:c r="H21" s="33">
        <x:v>0</x:v>
      </x:c>
      <x:c r="I21" s="1"/>
      <x:c r="J21" s="1"/>
    </x:row>
    <x:row r="22">
      <x:c r="B22" s="7" t="s">
        <x:v>133</x:v>
      </x:c>
      <x:c r="C22" s="19" t="n">
        <x:f>C13-SUM(C16:C21)</x:f>
        <x:v>1182</x:v>
      </x:c>
      <x:c r="D22" s="19" t="n">
        <x:f>D13-SUM(D16:D21)</x:f>
        <x:v>337</x:v>
      </x:c>
      <x:c r="E22" s="19" t="n">
        <x:f>E13-SUM(E16:E21)</x:f>
        <x:v>283</x:v>
      </x:c>
      <x:c r="F22" s="19" t="n">
        <x:f>F13-SUM(F16:F21)</x:f>
        <x:v>374</x:v>
      </x:c>
      <x:c r="G22" s="19" t="n">
        <x:f>G13-SUM(G16:G21)</x:f>
        <x:v>445</x:v>
      </x:c>
      <x:c r="H22" s="23" t="n">
        <x:f>SUM('Segment - Regulated Industries'!H24,'Segment - Intelligent Infra'!H24,'Segment - Connected Living'!H24)-SUM(H18:H21,H41)</x:f>
        <x:v>566.998</x:v>
      </x:c>
      <x:c r="I22" s="1"/>
      <x:c r="J22" s="1"/>
    </x:row>
    <x:row r="23">
      <x:c r="B23" s="1" t="s">
        <x:v>134</x:v>
      </x:c>
      <x:c r="C23" s="25" t="n">
        <x:f>C22/C10</x:f>
        <x:v>0.039661767666599554</x:v>
      </x:c>
      <x:c r="D23" s="25" t="n">
        <x:f>D22/D10</x:f>
        <x:v>0.04083858458555502</x:v>
      </x:c>
      <x:c r="E23" s="25" t="n">
        <x:f>E22/E10</x:f>
        <x:v>0.03407585791691752</x:v>
      </x:c>
      <x:c r="F23" s="25" t="n">
        <x:f>F22/F10</x:f>
        <x:v>0.045158174354020766</x:v>
      </x:c>
      <x:c r="G23" s="25" t="n">
        <x:f>G22/G10</x:f>
        <x:v>0.05085133127642555</x:v>
      </x:c>
      <x:c r="H23" s="34" t="n">
        <x:f>H22/H10</x:f>
        <x:v>0.05785693877551021</x:v>
      </x:c>
      <x:c r="I23" s="1"/>
      <x:c r="J23" s="1"/>
    </x:row>
    <x:row r="24">
      <x:c r="B24" s="1" t="s">
        <x:v>135</x:v>
      </x:c>
      <x:c r="C24" s="6"/>
      <x:c r="D24" s="6"/>
      <x:c r="E24" s="6"/>
      <x:c r="F24" s="6"/>
      <x:c r="G24" s="6"/>
      <x:c r="H24" s="22" t="n">
        <x:f>(H23-D23)*10000</x:f>
        <x:v>170.1835418995519</x:v>
      </x:c>
      <x:c r="I24" s="1"/>
      <x:c r="J24" s="1"/>
    </x:row>
    <x:row r="25">
      <x:c r="B25" s="1" t="s">
        <x:v>136</x:v>
      </x:c>
      <x:c r="C25" s="14">
        <x:v>46</x:v>
      </x:c>
      <x:c r="D25" s="14">
        <x:v>0</x:v>
      </x:c>
      <x:c r="E25" s="14">
        <x:v>0</x:v>
      </x:c>
      <x:c r="F25" s="14">
        <x:v>0</x:v>
      </x:c>
      <x:c r="G25" s="14">
        <x:v>0</x:v>
      </x:c>
      <x:c r="H25" s="33">
        <x:v>0</x:v>
      </x:c>
      <x:c r="I25" s="1"/>
      <x:c r="J25" s="1"/>
    </x:row>
    <x:row r="26">
      <x:c r="B26" s="1" t="s">
        <x:v>137</x:v>
      </x:c>
      <x:c r="C26" s="14">
        <x:v>97</x:v>
      </x:c>
      <x:c r="D26" s="14">
        <x:v>23</x:v>
      </x:c>
      <x:c r="E26" s="14">
        <x:v>29</x:v>
      </x:c>
      <x:c r="F26" s="14">
        <x:v>31</x:v>
      </x:c>
      <x:c r="G26" s="14">
        <x:v>28</x:v>
      </x:c>
      <x:c r="H26" s="20" t="n">
        <x:f>Inputs!C85</x:f>
        <x:v>27</x:v>
      </x:c>
      <x:c r="I26" s="1"/>
      <x:c r="J26" s="1"/>
    </x:row>
    <x:row r="27">
      <x:c r="B27" s="1" t="s">
        <x:v>138</x:v>
      </x:c>
      <x:c r="C27" s="14">
        <x:v>147</x:v>
      </x:c>
      <x:c r="D27" s="14">
        <x:v>35</x:v>
      </x:c>
      <x:c r="E27" s="14">
        <x:v>34</x:v>
      </x:c>
      <x:c r="F27" s="14">
        <x:v>43</x:v>
      </x:c>
      <x:c r="G27" s="14">
        <x:v>51</x:v>
      </x:c>
      <x:c r="H27" s="20" t="n">
        <x:f>Inputs!C86</x:f>
        <x:v>53</x:v>
      </x:c>
      <x:c r="I27" s="1"/>
      <x:c r="J27" s="1"/>
    </x:row>
    <x:row r="28">
      <x:c r="B28" s="1" t="s">
        <x:v>139</x:v>
      </x:c>
      <x:c r="C28" s="6" t="n">
        <x:f>C22-SUM(C25:C27)</x:f>
        <x:v>892</x:v>
      </x:c>
      <x:c r="D28" s="6" t="n">
        <x:f>D22-SUM(D25:D27)</x:f>
        <x:v>279</x:v>
      </x:c>
      <x:c r="E28" s="6" t="n">
        <x:f>E22-SUM(E25:E27)</x:f>
        <x:v>220</x:v>
      </x:c>
      <x:c r="F28" s="6" t="n">
        <x:f>F22-SUM(F25:F27)</x:f>
        <x:v>300</x:v>
      </x:c>
      <x:c r="G28" s="6" t="n">
        <x:f>G22-SUM(G25:G27)</x:f>
        <x:v>366</x:v>
      </x:c>
      <x:c r="H28" s="22" t="n">
        <x:f>H22-SUM(H25:H27)</x:f>
        <x:v>486.99800000000005</x:v>
      </x:c>
      <x:c r="I28" s="1"/>
      <x:c r="J28" s="1"/>
    </x:row>
    <x:row r="29">
      <x:c r="B29" s="1" t="s">
        <x:v>140</x:v>
      </x:c>
      <x:c r="C29" s="14">
        <x:v>235</x:v>
      </x:c>
      <x:c r="D29" s="14">
        <x:v>61</x:v>
      </x:c>
      <x:c r="E29" s="14">
        <x:v>74</x:v>
      </x:c>
      <x:c r="F29" s="14">
        <x:v>78</x:v>
      </x:c>
      <x:c r="G29" s="14">
        <x:v>91</x:v>
      </x:c>
      <x:c r="H29" s="20" t="n">
        <x:f>(H53-H26-H27)*Inputs!C75</x:f>
        <x:v>115.49958000000001</x:v>
      </x:c>
      <x:c r="I29" s="1"/>
      <x:c r="J29" s="1"/>
    </x:row>
    <x:row r="30">
      <x:c r="B30" s="1" t="s">
        <x:v>141</x:v>
      </x:c>
      <x:c r="C30" s="25" t="n">
        <x:f>C29/C28</x:f>
        <x:v>0.26345291479820626</x:v>
      </x:c>
      <x:c r="D30" s="25" t="n">
        <x:f>D29/D28</x:f>
        <x:v>0.21863799283154123</x:v>
      </x:c>
      <x:c r="E30" s="25" t="n">
        <x:f>E29/E28</x:f>
        <x:v>0.33636363636363636</x:v>
      </x:c>
      <x:c r="F30" s="25" t="n">
        <x:f>F29/F28</x:f>
        <x:v>0.26</x:v>
      </x:c>
      <x:c r="G30" s="25" t="n">
        <x:f>G29/G28</x:f>
        <x:v>0.24863387978142076</x:v>
      </x:c>
      <x:c r="H30" s="34" t="n">
        <x:f>H29/H28</x:f>
        <x:v>0.23716643600179055</x:v>
      </x:c>
      <x:c r="I30" s="1"/>
      <x:c r="J30" s="1"/>
    </x:row>
    <x:row r="31">
      <x:c r="B31" s="7" t="s">
        <x:v>142</x:v>
      </x:c>
      <x:c r="C31" s="19" t="n">
        <x:f>C28-C29</x:f>
        <x:v>657</x:v>
      </x:c>
      <x:c r="D31" s="19" t="n">
        <x:f>D28-D29</x:f>
        <x:v>218</x:v>
      </x:c>
      <x:c r="E31" s="19" t="n">
        <x:f>E28-E29</x:f>
        <x:v>146</x:v>
      </x:c>
      <x:c r="F31" s="19" t="n">
        <x:f>F28-F29</x:f>
        <x:v>222</x:v>
      </x:c>
      <x:c r="G31" s="19" t="n">
        <x:f>G28-G29</x:f>
        <x:v>275</x:v>
      </x:c>
      <x:c r="H31" s="21" t="n">
        <x:f>H28-H29</x:f>
        <x:v>371.49842</x:v>
      </x:c>
      <x:c r="I31" s="1"/>
      <x:c r="J31" s="1"/>
    </x:row>
    <x:row r="32">
      <x:c r="B32" s="1" t="s">
        <x:v>143</x:v>
      </x:c>
      <x:c r="C32" s="14">
        <x:v>0</x:v>
      </x:c>
      <x:c r="D32" s="14">
        <x:v>0</x:v>
      </x:c>
      <x:c r="E32" s="14">
        <x:v>0</x:v>
      </x:c>
      <x:c r="F32" s="14">
        <x:v>-1</x:v>
      </x:c>
      <x:c r="G32" s="14">
        <x:v>0</x:v>
      </x:c>
      <x:c r="H32" s="33">
        <x:v>0</x:v>
      </x:c>
      <x:c r="I32" s="1"/>
      <x:c r="J32" s="1"/>
    </x:row>
    <x:row r="33">
      <x:c r="B33" s="1" t="s">
        <x:v>144</x:v>
      </x:c>
      <x:c r="C33" s="14">
        <x:v>109.5</x:v>
      </x:c>
      <x:c r="D33" s="14">
        <x:v>107.5</x:v>
      </x:c>
      <x:c r="E33" s="14">
        <x:v>107</x:v>
      </x:c>
      <x:c r="F33" s="14">
        <x:v>106</x:v>
      </x:c>
      <x:c r="G33" s="14">
        <x:v>105.3</x:v>
      </x:c>
      <x:c r="H33" s="20" t="n">
        <x:f>'Share Count'!H17</x:f>
        <x:v>104.3575988553864</x:v>
      </x:c>
      <x:c r="I33" s="1"/>
      <x:c r="J33" s="1"/>
    </x:row>
    <x:row r="34">
      <x:c r="B34" s="1" t="s">
        <x:v>145</x:v>
      </x:c>
      <x:c r="C34" s="5" t="n">
        <x:f>C38/C33</x:f>
        <x:v>6</x:v>
      </x:c>
      <x:c r="D34" s="5" t="n">
        <x:f>D38/D33</x:f>
        <x:v>2.027906976744186</x:v>
      </x:c>
      <x:c r="E34" s="5" t="n">
        <x:f>E38/E33</x:f>
        <x:v>1.3644859813084111</x:v>
      </x:c>
      <x:c r="F34" s="5" t="n">
        <x:f>F38/F33</x:f>
        <x:v>2.1037735849056602</x:v>
      </x:c>
      <x:c r="G34" s="5" t="n">
        <x:f>G38/G33</x:f>
        <x:v>2.611585944919278</x:v>
      </x:c>
      <x:c r="H34" s="51" t="n">
        <x:f>H38/H33</x:f>
        <x:v>3.559859790515151</x:v>
      </x:c>
      <x:c r="I34" s="1"/>
      <x:c r="J34" s="1"/>
    </x:row>
    <x:row r="35">
      <x:c r="B35" s="1" t="s">
        <x:v>146</x:v>
      </x:c>
      <x:c r="C35" s="14">
        <x:v>110.9</x:v>
      </x:c>
      <x:c r="D35" s="14">
        <x:v>109.2</x:v>
      </x:c>
      <x:c r="E35" s="14">
        <x:v>108.3</x:v>
      </x:c>
      <x:c r="F35" s="14">
        <x:v>106.9</x:v>
      </x:c>
      <x:c r="G35" s="14">
        <x:v>106.5</x:v>
      </x:c>
      <x:c r="H35" s="20" t="n">
        <x:f>'Share Count'!H18</x:f>
        <x:v>105.0575988553864</x:v>
      </x:c>
      <x:c r="I35" s="1"/>
      <x:c r="J35" s="1"/>
    </x:row>
    <x:row r="36">
      <x:c r="B36" s="7" t="s">
        <x:v>147</x:v>
      </x:c>
      <x:c r="C36" s="37" t="n">
        <x:f>C38/C35</x:f>
        <x:v>5.924256086564472</x:v>
      </x:c>
      <x:c r="D36" s="35" t="n">
        <x:f>Inputs!F62</x:f>
        <x:v>1.99</x:v>
      </x:c>
      <x:c r="E36" s="35" t="n">
        <x:f>Inputs!F63</x:f>
        <x:v>1.35</x:v>
      </x:c>
      <x:c r="F36" s="35" t="n">
        <x:f>Inputs!F64</x:f>
        <x:v>2.08</x:v>
      </x:c>
      <x:c r="G36" s="35" t="n">
        <x:f>Inputs!F65</x:f>
        <x:v>2.59</x:v>
      </x:c>
      <x:c r="H36" s="49" t="n">
        <x:f>H38/H35</x:f>
        <x:v>3.536140403431207</x:v>
      </x:c>
      <x:c r="I36" s="1"/>
      <x:c r="J36" s="1"/>
    </x:row>
    <x:row r="37">
      <x:c r="B37" s="1"/>
      <x:c r="C37" s="6"/>
      <x:c r="D37" s="6"/>
      <x:c r="E37" s="6"/>
      <x:c r="F37" s="6"/>
      <x:c r="G37" s="6"/>
      <x:c r="H37" s="22"/>
      <x:c r="I37" s="1"/>
      <x:c r="J37" s="1"/>
    </x:row>
    <x:row r="38">
      <x:c r="B38" s="7" t="s">
        <x:v>148</x:v>
      </x:c>
      <x:c r="C38" s="19" t="n">
        <x:f>C31-C32</x:f>
        <x:v>657</x:v>
      </x:c>
      <x:c r="D38" s="19" t="n">
        <x:f>D31-D32</x:f>
        <x:v>218</x:v>
      </x:c>
      <x:c r="E38" s="19" t="n">
        <x:f>E31-E32</x:f>
        <x:v>146</x:v>
      </x:c>
      <x:c r="F38" s="19" t="n">
        <x:f>F31-F32</x:f>
        <x:v>223</x:v>
      </x:c>
      <x:c r="G38" s="19" t="n">
        <x:f>G31-G32</x:f>
        <x:v>275</x:v>
      </x:c>
      <x:c r="H38" s="21" t="n">
        <x:f>H31-H32</x:f>
        <x:v>371.49842</x:v>
      </x:c>
      <x:c r="I38" s="1"/>
      <x:c r="J38" s="1"/>
    </x:row>
    <x:row r="39">
      <x:c r="B39" s="7" t="s">
        <x:v>149</x:v>
      </x:c>
      <x:c r="C39" s="19"/>
      <x:c r="D39" s="19"/>
      <x:c r="E39" s="19"/>
      <x:c r="F39" s="19"/>
      <x:c r="G39" s="19"/>
      <x:c r="H39" s="21"/>
      <x:c r="I39" s="1"/>
      <x:c r="J39" s="1"/>
    </x:row>
    <x:row r="40">
      <x:c r="B40" s="1" t="s">
        <x:v>150</x:v>
      </x:c>
      <x:c r="C40" s="6" t="n">
        <x:f>C18</x:f>
        <x:v>62</x:v>
      </x:c>
      <x:c r="D40" s="6" t="n">
        <x:f>D18</x:f>
        <x:v>17</x:v>
      </x:c>
      <x:c r="E40" s="6" t="n">
        <x:f>E18</x:f>
        <x:v>19</x:v>
      </x:c>
      <x:c r="F40" s="6" t="n">
        <x:f>F18</x:f>
        <x:v>23</x:v>
      </x:c>
      <x:c r="G40" s="6" t="n">
        <x:f>G18</x:f>
        <x:v>23</x:v>
      </x:c>
      <x:c r="H40" s="22" t="n">
        <x:f>H18</x:f>
        <x:v>24</x:v>
      </x:c>
      <x:c r="I40" s="1"/>
      <x:c r="J40" s="1"/>
    </x:row>
    <x:row r="41">
      <x:c r="B41" s="1" t="s">
        <x:v>151</x:v>
      </x:c>
      <x:c r="C41" s="14">
        <x:v>107</x:v>
      </x:c>
      <x:c r="D41" s="14">
        <x:v>23</x:v>
      </x:c>
      <x:c r="E41" s="14">
        <x:v>63</x:v>
      </x:c>
      <x:c r="F41" s="14">
        <x:v>27</x:v>
      </x:c>
      <x:c r="G41" s="14">
        <x:v>25</x:v>
      </x:c>
      <x:c r="H41" s="20" t="n">
        <x:f>Guidance!G15</x:f>
        <x:v>25</x:v>
      </x:c>
      <x:c r="I41" s="1"/>
      <x:c r="J41" s="1"/>
    </x:row>
    <x:row r="42">
      <x:c r="B42" s="1" t="s">
        <x:v>152</x:v>
      </x:c>
      <x:c r="C42" s="6" t="n">
        <x:f>C19</x:f>
        <x:v>181</x:v>
      </x:c>
      <x:c r="D42" s="6" t="n">
        <x:f>D19</x:f>
        <x:v>37</x:v>
      </x:c>
      <x:c r="E42" s="6" t="n">
        <x:f>E19</x:f>
        <x:v>76</x:v>
      </x:c>
      <x:c r="F42" s="6" t="n">
        <x:f>F19</x:f>
        <x:v>5</x:v>
      </x:c>
      <x:c r="G42" s="6" t="n">
        <x:f>G19</x:f>
        <x:v>7</x:v>
      </x:c>
      <x:c r="H42" s="22" t="n">
        <x:f>H19</x:f>
        <x:v>14</x:v>
      </x:c>
      <x:c r="I42" s="1"/>
      <x:c r="J42" s="1"/>
    </x:row>
    <x:row r="43">
      <x:c r="B43" s="1" t="s">
        <x:v>153</x:v>
      </x:c>
      <x:c r="C43" s="6" t="n">
        <x:f>C20</x:f>
        <x:v>53</x:v>
      </x:c>
      <x:c r="D43" s="6" t="n">
        <x:f>D20</x:f>
        <x:v>98</x:v>
      </x:c>
      <x:c r="E43" s="6" t="n">
        <x:f>E20</x:f>
        <x:v>-2</x:v>
      </x:c>
      <x:c r="F43" s="6" t="n">
        <x:f>F20</x:f>
        <x:v>2</x:v>
      </x:c>
      <x:c r="G43" s="6" t="n">
        <x:f>G20</x:f>
        <x:v>1</x:v>
      </x:c>
      <x:c r="H43" s="22" t="n">
        <x:f>H20</x:f>
        <x:v>0</x:v>
      </x:c>
      <x:c r="I43" s="1"/>
      <x:c r="J43" s="1"/>
    </x:row>
    <x:row r="44">
      <x:c r="B44" s="1" t="s">
        <x:v>154</x:v>
      </x:c>
      <x:c r="C44" s="6" t="n">
        <x:f>C21</x:f>
        <x:v>20</x:v>
      </x:c>
      <x:c r="D44" s="6" t="n">
        <x:f>D21</x:f>
        <x:v>3</x:v>
      </x:c>
      <x:c r="E44" s="6" t="n">
        <x:f>E21</x:f>
        <x:v>15</x:v>
      </x:c>
      <x:c r="F44" s="6" t="n">
        <x:f>F21</x:f>
        <x:v>6</x:v>
      </x:c>
      <x:c r="G44" s="6" t="n">
        <x:f>G21</x:f>
        <x:v>3</x:v>
      </x:c>
      <x:c r="H44" s="22" t="n">
        <x:f>H21</x:f>
        <x:v>0</x:v>
      </x:c>
      <x:c r="I44" s="1"/>
      <x:c r="J44" s="1"/>
    </x:row>
    <x:row r="45">
      <x:c r="B45" s="1" t="s">
        <x:v>155</x:v>
      </x:c>
      <x:c r="C45" s="14">
        <x:v>0</x:v>
      </x:c>
      <x:c r="D45" s="14">
        <x:v>0</x:v>
      </x:c>
      <x:c r="E45" s="14">
        <x:v>0</x:v>
      </x:c>
      <x:c r="F45" s="14">
        <x:v>-1</x:v>
      </x:c>
      <x:c r="G45" s="14">
        <x:v>0</x:v>
      </x:c>
      <x:c r="H45" s="33">
        <x:v>0</x:v>
      </x:c>
      <x:c r="I45" s="1"/>
      <x:c r="J45" s="1"/>
    </x:row>
    <x:row r="46">
      <x:c r="B46" s="1" t="s">
        <x:v>156</x:v>
      </x:c>
      <x:c r="C46" s="14">
        <x:v>8</x:v>
      </x:c>
      <x:c r="D46" s="14">
        <x:v>-2</x:v>
      </x:c>
      <x:c r="E46" s="14">
        <x:v>0</x:v>
      </x:c>
      <x:c r="F46" s="14">
        <x:v>0</x:v>
      </x:c>
      <x:c r="G46" s="14">
        <x:v>0</x:v>
      </x:c>
      <x:c r="H46" s="33">
        <x:v>0</x:v>
      </x:c>
      <x:c r="I46" s="1"/>
      <x:c r="J46" s="1"/>
    </x:row>
    <x:row r="47">
      <x:c r="B47" s="1" t="s">
        <x:v>157</x:v>
      </x:c>
      <x:c r="C47" s="6" t="n">
        <x:f>C25</x:f>
        <x:v>46</x:v>
      </x:c>
      <x:c r="D47" s="6" t="n">
        <x:f>D25</x:f>
        <x:v>0</x:v>
      </x:c>
      <x:c r="E47" s="6" t="n">
        <x:f>E25</x:f>
        <x:v>0</x:v>
      </x:c>
      <x:c r="F47" s="6" t="n">
        <x:f>F25</x:f>
        <x:v>0</x:v>
      </x:c>
      <x:c r="G47" s="6" t="n">
        <x:f>G25</x:f>
        <x:v>0</x:v>
      </x:c>
      <x:c r="H47" s="22" t="n">
        <x:f>H25</x:f>
        <x:v>0</x:v>
      </x:c>
      <x:c r="I47" s="1"/>
      <x:c r="J47" s="1"/>
    </x:row>
    <x:row r="48">
      <x:c r="B48" s="1" t="s">
        <x:v>158</x:v>
      </x:c>
      <x:c r="C48" s="14">
        <x:v>-52</x:v>
      </x:c>
      <x:c r="D48" s="14">
        <x:v>-34</x:v>
      </x:c>
      <x:c r="E48" s="14">
        <x:v>-8</x:v>
      </x:c>
      <x:c r="F48" s="14">
        <x:v>3</x:v>
      </x:c>
      <x:c r="G48" s="14">
        <x:v>2</x:v>
      </x:c>
      <x:c r="H48" s="33">
        <x:v>0</x:v>
      </x:c>
      <x:c r="I48" s="1"/>
      <x:c r="J48" s="1"/>
    </x:row>
    <x:row r="49">
      <x:c r="B49" s="7" t="s">
        <x:v>159</x:v>
      </x:c>
      <x:c r="C49" s="19" t="n">
        <x:f>C38+SUM(C40:C48)</x:f>
        <x:v>1082</x:v>
      </x:c>
      <x:c r="D49" s="19" t="n">
        <x:f>D38+SUM(D40:D48)</x:f>
        <x:v>360</x:v>
      </x:c>
      <x:c r="E49" s="19" t="n">
        <x:f>E38+SUM(E40:E48)</x:f>
        <x:v>309</x:v>
      </x:c>
      <x:c r="F49" s="19" t="n">
        <x:f>F38+SUM(F40:F48)</x:f>
        <x:v>288</x:v>
      </x:c>
      <x:c r="G49" s="19" t="n">
        <x:f>G38+SUM(G40:G48)</x:f>
        <x:v>336</x:v>
      </x:c>
      <x:c r="H49" s="21" t="n">
        <x:f>H38+SUM(H40:H48)</x:f>
        <x:v>434.49842</x:v>
      </x:c>
      <x:c r="I49" s="1"/>
      <x:c r="J49" s="1"/>
    </x:row>
    <x:row r="50">
      <x:c r="B50" s="7" t="s">
        <x:v>160</x:v>
      </x:c>
      <x:c r="C50" s="48">
        <x:v>9.75</x:v>
      </x:c>
      <x:c r="D50" s="35" t="n">
        <x:f>Inputs!D62</x:f>
        <x:v>3.29</x:v>
      </x:c>
      <x:c r="E50" s="35" t="n">
        <x:f>Inputs!D63</x:f>
        <x:v>2.85</x:v>
      </x:c>
      <x:c r="F50" s="35" t="n">
        <x:f>Inputs!D64</x:f>
        <x:v>2.69</x:v>
      </x:c>
      <x:c r="G50" s="35" t="n">
        <x:f>Inputs!D65</x:f>
        <x:v>3.16</x:v>
      </x:c>
      <x:c r="H50" s="49" t="n">
        <x:f>H49/H35</x:f>
        <x:v>4.135811447566916</x:v>
      </x:c>
      <x:c r="I50" s="1"/>
      <x:c r="J50" s="1"/>
    </x:row>
    <x:row r="51">
      <x:c r="B51" s="1" t="s">
        <x:v>161</x:v>
      </x:c>
      <x:c r="C51" s="5"/>
      <x:c r="D51" s="5" t="n">
        <x:f>D49/D35-D50</x:f>
        <x:v>0.006703296703296502</x:v>
      </x:c>
      <x:c r="E51" s="5" t="n">
        <x:f>E49/E35-E50</x:f>
        <x:v>0.0031855955678672387</x:v>
      </x:c>
      <x:c r="F51" s="5" t="n">
        <x:f>F49/F35-F50</x:f>
        <x:v>0.0041066417212345385</x:v>
      </x:c>
      <x:c r="G51" s="5" t="n">
        <x:f>G49/G35-G50</x:f>
        <x:v>-0.005070422535211616</x:v>
      </x:c>
      <x:c r="H51" s="50" t="n">
        <x:f>H50-Inputs!C20</x:f>
        <x:v>0.06581144756691604</x:v>
      </x:c>
      <x:c r="I51" s="1"/>
      <x:c r="J51" s="1"/>
    </x:row>
    <x:row r="52">
      <x:c r="B52" s="1" t="s">
        <x:v>162</x:v>
      </x:c>
      <x:c r="C52" s="5"/>
      <x:c r="D52" s="5"/>
      <x:c r="E52" s="5"/>
      <x:c r="F52" s="5"/>
      <x:c r="G52" s="5"/>
      <x:c r="H52" s="51" t="n">
        <x:f>H38/H35-H36</x:f>
        <x:v>0</x:v>
      </x:c>
      <x:c r="I52" s="1"/>
      <x:c r="J52" s="1"/>
    </x:row>
    <x:row r="53">
      <x:c r="B53" s="7" t="s">
        <x:v>163</x:v>
      </x:c>
      <x:c r="C53" s="26" t="n">
        <x:f>SUM('Segment - Regulated Industries'!C24,'Segment - Intelligent Infra'!C24,'Segment - Connected Living'!C24)</x:f>
        <x:v>1620</x:v>
      </x:c>
      <x:c r="D53" s="26" t="n">
        <x:f>SUM('Segment - Regulated Industries'!D24,'Segment - Intelligent Infra'!D24,'Segment - Connected Living'!D24)</x:f>
        <x:v>519</x:v>
      </x:c>
      <x:c r="E53" s="26" t="n">
        <x:f>SUM('Segment - Regulated Industries'!E24,'Segment - Intelligent Infra'!E24,'Segment - Connected Living'!E24)</x:f>
        <x:v>454</x:v>
      </x:c>
      <x:c r="F53" s="26" t="n">
        <x:f>SUM('Segment - Regulated Industries'!F24,'Segment - Intelligent Infra'!F24,'Segment - Connected Living'!F24)</x:f>
        <x:v>436</x:v>
      </x:c>
      <x:c r="G53" s="26" t="n">
        <x:f>SUM('Segment - Regulated Industries'!G24,'Segment - Intelligent Infra'!G24,'Segment - Connected Living'!G24)</x:f>
        <x:v>504</x:v>
      </x:c>
      <x:c r="H53" s="23" t="n">
        <x:f>SUM('Segment - Regulated Industries'!H24,'Segment - Intelligent Infra'!H24,'Segment - Connected Living'!H24)</x:f>
        <x:v>629.998</x:v>
      </x:c>
      <x:c r="I53" s="1"/>
      <x:c r="J53" s="1"/>
    </x:row>
    <x:row r="54">
      <x:c r="B54" s="1" t="s">
        <x:v>164</x:v>
      </x:c>
      <x:c r="C54" s="25" t="n">
        <x:f>C53/C10</x:f>
        <x:v>0.05435876786792833</x:v>
      </x:c>
      <x:c r="D54" s="25" t="n">
        <x:f>D53/D10</x:f>
        <x:v>0.06289384391662627</x:v>
      </x:c>
      <x:c r="E54" s="25" t="n">
        <x:f>E53/E10</x:f>
        <x:v>0.054665863937387114</x:v>
      </x:c>
      <x:c r="F54" s="25" t="n">
        <x:f>F53/F10</x:f>
        <x:v>0.05264428881912581</x:v>
      </x:c>
      <x:c r="G54" s="25" t="n">
        <x:f>G53/G10</x:f>
        <x:v>0.057593417895097705</x:v>
      </x:c>
      <x:c r="H54" s="34" t="n">
        <x:f>H53/H10</x:f>
        <x:v>0.06428551020408163</x:v>
      </x:c>
      <x:c r="I54" s="1"/>
      <x:c r="J54" s="1"/>
    </x:row>
    <x:row r="55">
      <x:c r="B55" s="1" t="s">
        <x:v>165</x:v>
      </x:c>
      <x:c r="C55" s="6"/>
      <x:c r="D55" s="6"/>
      <x:c r="E55" s="6"/>
      <x:c r="F55" s="6"/>
      <x:c r="G55" s="6"/>
      <x:c r="H55" s="22" t="n">
        <x:f>(H54-D54)*10000</x:f>
        <x:v>13.916662874553648</x:v>
      </x:c>
      <x:c r="I55" s="1"/>
      <x:c r="J55" s="1"/>
    </x:row>
    <x:row r="56">
      <x:c r="B56" s="7" t="s">
        <x:v>166</x:v>
      </x:c>
      <x:c r="C56" s="7"/>
      <x:c r="D56" s="7"/>
      <x:c r="E56" s="7"/>
      <x:c r="F56" s="7"/>
      <x:c r="G56" s="7"/>
      <x:c r="H56" s="21" t="n">
        <x:f>H53-H22-SUM(H40:H44,H46)</x:f>
        <x:v>0</x:v>
      </x:c>
    </x:row>
    <x:row r="57">
      <x:c r="B57" s="7" t="s">
        <x:v>167</x:v>
      </x:c>
      <x:c r="C57" s="7"/>
      <x:c r="D57" s="7"/>
      <x:c r="E57" s="7"/>
      <x:c r="F57" s="7"/>
      <x:c r="G57" s="7"/>
      <x:c r="H57" s="21" t="n">
        <x:f>H13-H10+H12</x:f>
        <x:v>0</x:v>
      </x:c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2" max="2" width="34" customWidth="1"/>
    <x:col min="3" max="8" width="13" customWidth="1"/>
  </x:cols>
  <x:sheetData>
    <x:row r="2">
      <x:c r="B2" s="2" t="s">
        <x:v>0</x:v>
      </x:c>
      <x:c r="C2" s="2"/>
      <x:c r="D2" s="2"/>
      <x:c r="E2" s="2"/>
      <x:c r="F2" s="2"/>
      <x:c r="G2" s="2"/>
      <x:c r="H2" s="2"/>
      <x:c r="I2" s="1"/>
      <x:c r="J2" s="1"/>
    </x:row>
    <x:row r="3">
      <x:c r="B3" s="2" t="s">
        <x:v>168</x:v>
      </x:c>
      <x:c r="C3" s="2"/>
      <x:c r="D3" s="2"/>
      <x:c r="E3" s="2"/>
      <x:c r="F3" s="2"/>
      <x:c r="G3" s="2"/>
      <x:c r="H3" s="2"/>
      <x:c r="I3" s="1"/>
      <x:c r="J3" s="1"/>
    </x:row>
    <x:row r="4">
      <x:c r="B4" s="1" t="s">
        <x:v>2</x:v>
      </x:c>
      <x:c r="C4" s="1"/>
      <x:c r="D4" s="1"/>
      <x:c r="E4" s="1"/>
      <x:c r="F4" s="1"/>
      <x:c r="G4" s="1"/>
      <x:c r="H4" s="1"/>
      <x:c r="I4" s="1"/>
      <x:c r="J4" s="1"/>
    </x:row>
    <x:row r="5">
      <x:c r="B5" s="4" t="s">
        <x:v>3</x:v>
      </x:c>
      <x:c r="C5" s="54" t="s">
        <x:v>4</x:v>
      </x:c>
      <x:c r="D5" s="54" t="s">
        <x:v>5</x:v>
      </x:c>
      <x:c r="E5" s="54" t="s">
        <x:v>6</x:v>
      </x:c>
      <x:c r="F5" s="54" t="s">
        <x:v>7</x:v>
      </x:c>
      <x:c r="G5" s="54" t="s">
        <x:v>8</x:v>
      </x:c>
      <x:c r="H5" s="55" t="s">
        <x:v>9</x:v>
      </x:c>
      <x:c r="I5" s="1"/>
      <x:c r="J5" s="1"/>
    </x:row>
    <x:row r="6">
      <x:c r="B6" s="4" t="s">
        <x:v>10</x:v>
      </x:c>
      <x:c r="C6" s="11">
        <x:v>45900</x:v>
      </x:c>
      <x:c r="D6" s="11">
        <x:v>45900</x:v>
      </x:c>
      <x:c r="E6" s="11">
        <x:v>45991</x:v>
      </x:c>
      <x:c r="F6" s="11">
        <x:v>46081</x:v>
      </x:c>
      <x:c r="G6" s="11">
        <x:v>46173</x:v>
      </x:c>
      <x:c r="H6" s="29">
        <x:v>46265</x:v>
      </x:c>
      <x:c r="I6" s="1"/>
      <x:c r="J6" s="1"/>
    </x:row>
    <x:row r="7">
      <x:c r="B7" s="4" t="s">
        <x:v>11</x:v>
      </x:c>
      <x:c r="C7" s="4">
        <x:v>365</x:v>
      </x:c>
      <x:c r="D7" s="4">
        <x:v>92</x:v>
      </x:c>
      <x:c r="E7" s="4">
        <x:v>91</x:v>
      </x:c>
      <x:c r="F7" s="4">
        <x:v>90</x:v>
      </x:c>
      <x:c r="G7" s="4">
        <x:v>92</x:v>
      </x:c>
      <x:c r="H7" s="18">
        <x:v>92</x:v>
      </x:c>
      <x:c r="I7" s="1"/>
      <x:c r="J7" s="1"/>
    </x:row>
    <x:row r="8">
      <x:c r="B8" s="1"/>
      <x:c r="C8" s="1"/>
      <x:c r="D8" s="1"/>
      <x:c r="E8" s="1"/>
      <x:c r="F8" s="1"/>
      <x:c r="G8" s="1"/>
      <x:c r="H8" s="1"/>
      <x:c r="I8" s="1"/>
      <x:c r="J8" s="1"/>
    </x:row>
    <x:row r="9">
      <x:c r="B9" s="7" t="s">
        <x:v>169</x:v>
      </x:c>
      <x:c r="C9" s="7"/>
      <x:c r="D9" s="7"/>
      <x:c r="E9" s="7"/>
      <x:c r="F9" s="7"/>
      <x:c r="G9" s="7"/>
      <x:c r="H9" s="31"/>
      <x:c r="I9" s="1"/>
      <x:c r="J9" s="1"/>
    </x:row>
    <x:row r="10">
      <x:c r="B10" s="1" t="s">
        <x:v>170</x:v>
      </x:c>
      <x:c r="C10" s="14">
        <x:v>1933</x:v>
      </x:c>
      <x:c r="D10" s="6" t="n">
        <x:f>C10</x:f>
        <x:v>1933</x:v>
      </x:c>
      <x:c r="E10" s="14">
        <x:v>1572</x:v>
      </x:c>
      <x:c r="F10" s="14">
        <x:v>1830</x:v>
      </x:c>
      <x:c r="G10" s="14">
        <x:v>1360</x:v>
      </x:c>
      <x:c r="H10" s="20" t="n">
        <x:f>'Cash Flow Statement'!H35</x:f>
        <x:v>1491</x:v>
      </x:c>
      <x:c r="I10" s="1"/>
      <x:c r="J10" s="1"/>
    </x:row>
    <x:row r="11">
      <x:c r="B11" s="1" t="s">
        <x:v>171</x:v>
      </x:c>
      <x:c r="C11" s="14">
        <x:v>4039</x:v>
      </x:c>
      <x:c r="D11" s="6" t="n">
        <x:f>C11</x:f>
        <x:v>4039</x:v>
      </x:c>
      <x:c r="E11" s="14">
        <x:v>4421</x:v>
      </x:c>
      <x:c r="F11" s="14">
        <x:v>4390</x:v>
      </x:c>
      <x:c r="G11" s="14">
        <x:v>5473</x:v>
      </x:c>
      <x:c r="H11" s="20" t="n">
        <x:f>G11+Inputs!C77</x:f>
        <x:v>5823</x:v>
      </x:c>
      <x:c r="I11" s="1"/>
      <x:c r="J11" s="1"/>
    </x:row>
    <x:row r="12">
      <x:c r="B12" s="1" t="s">
        <x:v>172</x:v>
      </x:c>
      <x:c r="C12" s="14">
        <x:v>1057</x:v>
      </x:c>
      <x:c r="D12" s="6" t="n">
        <x:f>C12</x:f>
        <x:v>1057</x:v>
      </x:c>
      <x:c r="E12" s="14">
        <x:v>1178</x:v>
      </x:c>
      <x:c r="F12" s="14">
        <x:v>1270</x:v>
      </x:c>
      <x:c r="G12" s="14">
        <x:v>1467</x:v>
      </x:c>
      <x:c r="H12" s="20" t="n">
        <x:f>G12+Inputs!C78</x:f>
        <x:v>1517</x:v>
      </x:c>
      <x:c r="I12" s="1"/>
      <x:c r="J12" s="1"/>
    </x:row>
    <x:row r="13">
      <x:c r="B13" s="1" t="s">
        <x:v>173</x:v>
      </x:c>
      <x:c r="C13" s="14">
        <x:v>4681</x:v>
      </x:c>
      <x:c r="D13" s="6" t="n">
        <x:f>C13</x:f>
        <x:v>4681</x:v>
      </x:c>
      <x:c r="E13" s="14">
        <x:v>4681</x:v>
      </x:c>
      <x:c r="F13" s="14">
        <x:v>4972</x:v>
      </x:c>
      <x:c r="G13" s="14">
        <x:v>5933</x:v>
      </x:c>
      <x:c r="H13" s="20" t="n">
        <x:f>G13+Inputs!C79</x:f>
        <x:v>6333</x:v>
      </x:c>
      <x:c r="I13" s="1"/>
      <x:c r="J13" s="1"/>
    </x:row>
    <x:row r="14">
      <x:c r="B14" s="1" t="s">
        <x:v>174</x:v>
      </x:c>
      <x:c r="C14" s="14">
        <x:v>2010</x:v>
      </x:c>
      <x:c r="D14" s="6" t="n">
        <x:f>C14</x:f>
        <x:v>2010</x:v>
      </x:c>
      <x:c r="E14" s="14">
        <x:v>2532</x:v>
      </x:c>
      <x:c r="F14" s="14">
        <x:v>2547</x:v>
      </x:c>
      <x:c r="G14" s="14">
        <x:v>3925</x:v>
      </x:c>
      <x:c r="H14" s="20" t="n">
        <x:f>G14+Inputs!C80</x:f>
        <x:v>3625</x:v>
      </x:c>
      <x:c r="I14" s="1"/>
      <x:c r="J14" s="1"/>
    </x:row>
    <x:row r="15">
      <x:c r="B15" s="7" t="s">
        <x:v>175</x:v>
      </x:c>
      <x:c r="C15" s="19" t="n">
        <x:f>SUM(C10:C14)</x:f>
        <x:v>13720</x:v>
      </x:c>
      <x:c r="D15" s="19" t="n">
        <x:f>SUM(D10:D14)</x:f>
        <x:v>13720</x:v>
      </x:c>
      <x:c r="E15" s="19" t="n">
        <x:f>SUM(E10:E14)</x:f>
        <x:v>14384</x:v>
      </x:c>
      <x:c r="F15" s="19" t="n">
        <x:f>SUM(F10:F14)</x:f>
        <x:v>15009</x:v>
      </x:c>
      <x:c r="G15" s="19" t="n">
        <x:f>SUM(G10:G14)</x:f>
        <x:v>18158</x:v>
      </x:c>
      <x:c r="H15" s="21" t="n">
        <x:f>SUM(H10:H14)</x:f>
        <x:v>18789</x:v>
      </x:c>
      <x:c r="I15" s="1"/>
      <x:c r="J15" s="1"/>
    </x:row>
    <x:row r="16">
      <x:c r="B16" s="1" t="s">
        <x:v>176</x:v>
      </x:c>
      <x:c r="C16" s="14">
        <x:v>2847</x:v>
      </x:c>
      <x:c r="D16" s="6" t="n">
        <x:f>C16</x:f>
        <x:v>2847</x:v>
      </x:c>
      <x:c r="E16" s="14">
        <x:v>2831</x:v>
      </x:c>
      <x:c r="F16" s="14">
        <x:v>2840</x:v>
      </x:c>
      <x:c r="G16" s="14">
        <x:v>2899</x:v>
      </x:c>
      <x:c r="H16" s="20" t="n">
        <x:f>G16+Inputs!C81</x:f>
        <x:v>2969</x:v>
      </x:c>
      <x:c r="I16" s="1"/>
      <x:c r="J16" s="1"/>
    </x:row>
    <x:row r="17">
      <x:c r="B17" s="1" t="s">
        <x:v>177</x:v>
      </x:c>
      <x:c r="C17" s="14">
        <x:v>462</x:v>
      </x:c>
      <x:c r="D17" s="6" t="n">
        <x:f>C17</x:f>
        <x:v>462</x:v>
      </x:c>
      <x:c r="E17" s="14">
        <x:v>461</x:v>
      </x:c>
      <x:c r="F17" s="14">
        <x:v>487</x:v>
      </x:c>
      <x:c r="G17" s="14">
        <x:v>487</x:v>
      </x:c>
      <x:c r="H17" s="22" t="n">
        <x:f>G17</x:f>
        <x:v>487</x:v>
      </x:c>
      <x:c r="I17" s="1"/>
      <x:c r="J17" s="1"/>
    </x:row>
    <x:row r="18">
      <x:c r="B18" s="1" t="s">
        <x:v>178</x:v>
      </x:c>
      <x:c r="C18" s="14">
        <x:v>841</x:v>
      </x:c>
      <x:c r="D18" s="6" t="n">
        <x:f>C18</x:f>
        <x:v>841</x:v>
      </x:c>
      <x:c r="E18" s="14">
        <x:v>887</x:v>
      </x:c>
      <x:c r="F18" s="14">
        <x:v>1229</x:v>
      </x:c>
      <x:c r="G18" s="14">
        <x:v>1228</x:v>
      </x:c>
      <x:c r="H18" s="22" t="n">
        <x:f>G18</x:f>
        <x:v>1228</x:v>
      </x:c>
      <x:c r="I18" s="1"/>
      <x:c r="J18" s="1"/>
    </x:row>
    <x:row r="19">
      <x:c r="B19" s="1" t="s">
        <x:v>179</x:v>
      </x:c>
      <x:c r="C19" s="14">
        <x:v>273</x:v>
      </x:c>
      <x:c r="D19" s="6" t="n">
        <x:f>C19</x:f>
        <x:v>273</x:v>
      </x:c>
      <x:c r="E19" s="14">
        <x:v>297</x:v>
      </x:c>
      <x:c r="F19" s="14">
        <x:v>648</x:v>
      </x:c>
      <x:c r="G19" s="14">
        <x:v>627</x:v>
      </x:c>
      <x:c r="H19" s="20" t="n">
        <x:f>G19-'Income Statement'!H18</x:f>
        <x:v>603</x:v>
      </x:c>
      <x:c r="I19" s="1"/>
      <x:c r="J19" s="1"/>
    </x:row>
    <x:row r="20">
      <x:c r="B20" s="1" t="s">
        <x:v>180</x:v>
      </x:c>
      <x:c r="C20" s="14">
        <x:v>141</x:v>
      </x:c>
      <x:c r="D20" s="6" t="n">
        <x:f>C20</x:f>
        <x:v>141</x:v>
      </x:c>
      <x:c r="E20" s="14">
        <x:v>147</x:v>
      </x:c>
      <x:c r="F20" s="14">
        <x:v>147</x:v>
      </x:c>
      <x:c r="G20" s="14">
        <x:v>156</x:v>
      </x:c>
      <x:c r="H20" s="22" t="n">
        <x:f>G20</x:f>
        <x:v>156</x:v>
      </x:c>
      <x:c r="I20" s="1"/>
      <x:c r="J20" s="1"/>
    </x:row>
    <x:row r="21">
      <x:c r="B21" s="1" t="s">
        <x:v>181</x:v>
      </x:c>
      <x:c r="C21" s="14">
        <x:v>259</x:v>
      </x:c>
      <x:c r="D21" s="6" t="n">
        <x:f>C21</x:f>
        <x:v>259</x:v>
      </x:c>
      <x:c r="E21" s="14">
        <x:v>269</x:v>
      </x:c>
      <x:c r="F21" s="14">
        <x:v>268</x:v>
      </x:c>
      <x:c r="G21" s="14">
        <x:v>264</x:v>
      </x:c>
      <x:c r="H21" s="22" t="n">
        <x:f>G21</x:f>
        <x:v>264</x:v>
      </x:c>
      <x:c r="I21" s="1"/>
      <x:c r="J21" s="1"/>
    </x:row>
    <x:row r="22">
      <x:c r="B22" s="7" t="s">
        <x:v>182</x:v>
      </x:c>
      <x:c r="C22" s="19" t="n">
        <x:f>SUM(C15:C21)</x:f>
        <x:v>18543</x:v>
      </x:c>
      <x:c r="D22" s="19" t="n">
        <x:f>SUM(D15:D21)</x:f>
        <x:v>18543</x:v>
      </x:c>
      <x:c r="E22" s="19" t="n">
        <x:f>SUM(E15:E21)</x:f>
        <x:v>19276</x:v>
      </x:c>
      <x:c r="F22" s="19" t="n">
        <x:f>SUM(F15:F21)</x:f>
        <x:v>20628</x:v>
      </x:c>
      <x:c r="G22" s="19" t="n">
        <x:f>SUM(G15:G21)</x:f>
        <x:v>23819</x:v>
      </x:c>
      <x:c r="H22" s="21" t="n">
        <x:f>SUM(H15:H21)</x:f>
        <x:v>24496</x:v>
      </x:c>
      <x:c r="I22" s="1"/>
      <x:c r="J22" s="1"/>
    </x:row>
    <x:row r="23">
      <x:c r="B23" s="7" t="s">
        <x:v>183</x:v>
      </x:c>
      <x:c r="C23" s="19"/>
      <x:c r="D23" s="19"/>
      <x:c r="E23" s="19"/>
      <x:c r="F23" s="19"/>
      <x:c r="G23" s="19"/>
      <x:c r="H23" s="21"/>
      <x:c r="I23" s="1"/>
      <x:c r="J23" s="1"/>
    </x:row>
    <x:row r="24">
      <x:c r="B24" s="1" t="s">
        <x:v>184</x:v>
      </x:c>
      <x:c r="C24" s="14">
        <x:v>499</x:v>
      </x:c>
      <x:c r="D24" s="6" t="n">
        <x:f>C24</x:f>
        <x:v>499</x:v>
      </x:c>
      <x:c r="E24" s="14">
        <x:v>500</x:v>
      </x:c>
      <x:c r="F24" s="14">
        <x:v>500</x:v>
      </x:c>
      <x:c r="G24" s="14">
        <x:v>499</x:v>
      </x:c>
      <x:c r="H24" s="22" t="n">
        <x:f>G24</x:f>
        <x:v>499</x:v>
      </x:c>
      <x:c r="I24" s="1"/>
      <x:c r="J24" s="1"/>
    </x:row>
    <x:row r="25">
      <x:c r="B25" s="1" t="s">
        <x:v>185</x:v>
      </x:c>
      <x:c r="C25" s="14">
        <x:v>7937</x:v>
      </x:c>
      <x:c r="D25" s="6" t="n">
        <x:f>C25</x:f>
        <x:v>7937</x:v>
      </x:c>
      <x:c r="E25" s="14">
        <x:v>8418</x:v>
      </x:c>
      <x:c r="F25" s="14">
        <x:v>8517</x:v>
      </x:c>
      <x:c r="G25" s="14">
        <x:v>11908</x:v>
      </x:c>
      <x:c r="H25" s="20" t="n">
        <x:f>G25+Inputs!C82</x:f>
        <x:v>12308</x:v>
      </x:c>
      <x:c r="I25" s="1"/>
      <x:c r="J25" s="1"/>
    </x:row>
    <x:row r="26">
      <x:c r="B26" s="1" t="s">
        <x:v>186</x:v>
      </x:c>
      <x:c r="C26" s="14">
        <x:v>5185</x:v>
      </x:c>
      <x:c r="D26" s="6" t="n">
        <x:f>C26</x:f>
        <x:v>5185</x:v>
      </x:c>
      <x:c r="E26" s="14">
        <x:v>5534</x:v>
      </x:c>
      <x:c r="F26" s="14">
        <x:v>5695</x:v>
      </x:c>
      <x:c r="G26" s="14">
        <x:v>6006</x:v>
      </x:c>
      <x:c r="H26" s="22" t="n">
        <x:f>H22-SUM(H24:H25,H27,H29:H33,H36:H40)</x:f>
        <x:v>6205.50158</x:v>
      </x:c>
      <x:c r="I26" s="1"/>
      <x:c r="J26" s="1"/>
    </x:row>
    <x:row r="27">
      <x:c r="B27" s="1" t="s">
        <x:v>187</x:v>
      </x:c>
      <x:c r="C27" s="14">
        <x:v>93</x:v>
      </x:c>
      <x:c r="D27" s="6" t="n">
        <x:f>C27</x:f>
        <x:v>93</x:v>
      </x:c>
      <x:c r="E27" s="14">
        <x:v>96</x:v>
      </x:c>
      <x:c r="F27" s="14">
        <x:v>99</x:v>
      </x:c>
      <x:c r="G27" s="14">
        <x:v>98</x:v>
      </x:c>
      <x:c r="H27" s="22" t="n">
        <x:f>G27</x:f>
        <x:v>98</x:v>
      </x:c>
      <x:c r="I27" s="1"/>
      <x:c r="J27" s="1"/>
    </x:row>
    <x:row r="28">
      <x:c r="B28" s="7" t="s">
        <x:v>188</x:v>
      </x:c>
      <x:c r="C28" s="19" t="n">
        <x:f>SUM(C24:C27)</x:f>
        <x:v>13714</x:v>
      </x:c>
      <x:c r="D28" s="19" t="n">
        <x:f>SUM(D24:D27)</x:f>
        <x:v>13714</x:v>
      </x:c>
      <x:c r="E28" s="19" t="n">
        <x:f>SUM(E24:E27)</x:f>
        <x:v>14548</x:v>
      </x:c>
      <x:c r="F28" s="19" t="n">
        <x:f>SUM(F24:F27)</x:f>
        <x:v>14811</x:v>
      </x:c>
      <x:c r="G28" s="19" t="n">
        <x:f>SUM(G24:G27)</x:f>
        <x:v>18511</x:v>
      </x:c>
      <x:c r="H28" s="21" t="n">
        <x:f>SUM(H24:H27)</x:f>
        <x:v>19110.50158</x:v>
      </x:c>
      <x:c r="I28" s="1"/>
      <x:c r="J28" s="1"/>
    </x:row>
    <x:row r="29">
      <x:c r="B29" s="1" t="s">
        <x:v>189</x:v>
      </x:c>
      <x:c r="C29" s="14">
        <x:v>2386</x:v>
      </x:c>
      <x:c r="D29" s="6" t="n">
        <x:f>C29</x:f>
        <x:v>2386</x:v>
      </x:c>
      <x:c r="E29" s="14">
        <x:v>2387</x:v>
      </x:c>
      <x:c r="F29" s="14">
        <x:v>3376</x:v>
      </x:c>
      <x:c r="G29" s="14">
        <x:v>2879</x:v>
      </x:c>
      <x:c r="H29" s="20" t="n">
        <x:f>G29+'Cash Flow Statement'!H19+'Cash Flow Statement'!H20</x:f>
        <x:v>2859</x:v>
      </x:c>
      <x:c r="I29" s="1"/>
      <x:c r="J29" s="1"/>
    </x:row>
    <x:row r="30">
      <x:c r="B30" s="1" t="s">
        <x:v>190</x:v>
      </x:c>
      <x:c r="C30" s="14">
        <x:v>345</x:v>
      </x:c>
      <x:c r="D30" s="6" t="n">
        <x:f>C30</x:f>
        <x:v>345</x:v>
      </x:c>
      <x:c r="E30" s="14">
        <x:v>377</x:v>
      </x:c>
      <x:c r="F30" s="14">
        <x:v>405</x:v>
      </x:c>
      <x:c r="G30" s="14">
        <x:v>393</x:v>
      </x:c>
      <x:c r="H30" s="22" t="n">
        <x:f>G30</x:f>
        <x:v>393</x:v>
      </x:c>
      <x:c r="I30" s="1"/>
      <x:c r="J30" s="1"/>
    </x:row>
    <x:row r="31">
      <x:c r="B31" s="1" t="s">
        <x:v>191</x:v>
      </x:c>
      <x:c r="C31" s="14">
        <x:v>388</x:v>
      </x:c>
      <x:c r="D31" s="6" t="n">
        <x:f>C31</x:f>
        <x:v>388</x:v>
      </x:c>
      <x:c r="E31" s="14">
        <x:v>385</x:v>
      </x:c>
      <x:c r="F31" s="14">
        <x:v>414</x:v>
      </x:c>
      <x:c r="G31" s="14">
        <x:v>416</x:v>
      </x:c>
      <x:c r="H31" s="22" t="n">
        <x:f>G31</x:f>
        <x:v>416</x:v>
      </x:c>
      <x:c r="I31" s="1"/>
      <x:c r="J31" s="1"/>
    </x:row>
    <x:row r="32">
      <x:c r="B32" s="1" t="s">
        <x:v>192</x:v>
      </x:c>
      <x:c r="C32" s="14">
        <x:v>113</x:v>
      </x:c>
      <x:c r="D32" s="6" t="n">
        <x:f>C32</x:f>
        <x:v>113</x:v>
      </x:c>
      <x:c r="E32" s="14">
        <x:v>128</x:v>
      </x:c>
      <x:c r="F32" s="14">
        <x:v>131</x:v>
      </x:c>
      <x:c r="G32" s="14">
        <x:v>159</x:v>
      </x:c>
      <x:c r="H32" s="22" t="n">
        <x:f>G32</x:f>
        <x:v>159</x:v>
      </x:c>
      <x:c r="I32" s="1"/>
      <x:c r="J32" s="1"/>
    </x:row>
    <x:row r="33">
      <x:c r="B33" s="1" t="s">
        <x:v>193</x:v>
      </x:c>
      <x:c r="C33" s="14">
        <x:v>80</x:v>
      </x:c>
      <x:c r="D33" s="6" t="n">
        <x:f>C33</x:f>
        <x:v>80</x:v>
      </x:c>
      <x:c r="E33" s="14">
        <x:v>104</x:v>
      </x:c>
      <x:c r="F33" s="14">
        <x:v>142</x:v>
      </x:c>
      <x:c r="G33" s="14">
        <x:v>134</x:v>
      </x:c>
      <x:c r="H33" s="22" t="n">
        <x:f>G33</x:f>
        <x:v>134</x:v>
      </x:c>
      <x:c r="I33" s="1"/>
      <x:c r="J33" s="1"/>
    </x:row>
    <x:row r="34">
      <x:c r="B34" s="7" t="s">
        <x:v>194</x:v>
      </x:c>
      <x:c r="C34" s="19" t="n">
        <x:f>SUM(C28:C33)</x:f>
        <x:v>17026</x:v>
      </x:c>
      <x:c r="D34" s="19" t="n">
        <x:f>SUM(D28:D33)</x:f>
        <x:v>17026</x:v>
      </x:c>
      <x:c r="E34" s="19" t="n">
        <x:f>SUM(E28:E33)</x:f>
        <x:v>17929</x:v>
      </x:c>
      <x:c r="F34" s="19" t="n">
        <x:f>SUM(F28:F33)</x:f>
        <x:v>19279</x:v>
      </x:c>
      <x:c r="G34" s="19" t="n">
        <x:f>SUM(G28:G33)</x:f>
        <x:v>22492</x:v>
      </x:c>
      <x:c r="H34" s="21" t="n">
        <x:f>SUM(H28:H33)</x:f>
        <x:v>23071.50158</x:v>
      </x:c>
      <x:c r="I34" s="1"/>
      <x:c r="J34" s="1"/>
    </x:row>
    <x:row r="35">
      <x:c r="B35" s="7" t="s">
        <x:v>195</x:v>
      </x:c>
      <x:c r="C35" s="19"/>
      <x:c r="D35" s="19"/>
      <x:c r="E35" s="19"/>
      <x:c r="F35" s="19"/>
      <x:c r="G35" s="19"/>
      <x:c r="H35" s="21"/>
      <x:c r="I35" s="1"/>
      <x:c r="J35" s="1"/>
    </x:row>
    <x:row r="36">
      <x:c r="B36" s="1" t="s">
        <x:v>196</x:v>
      </x:c>
      <x:c r="C36" s="14">
        <x:v>3047</x:v>
      </x:c>
      <x:c r="D36" s="6" t="n">
        <x:f>C36</x:f>
        <x:v>3047</x:v>
      </x:c>
      <x:c r="E36" s="14">
        <x:v>3108</x:v>
      </x:c>
      <x:c r="F36" s="14">
        <x:v>3149</x:v>
      </x:c>
      <x:c r="G36" s="14">
        <x:v>3192</x:v>
      </x:c>
      <x:c r="H36" s="20" t="n">
        <x:f>G36+'Cash Flow Statement'!H23+'Income Statement'!H41</x:f>
        <x:v>3227</x:v>
      </x:c>
      <x:c r="I36" s="1"/>
      <x:c r="J36" s="1"/>
    </x:row>
    <x:row r="37">
      <x:c r="B37" s="1" t="s">
        <x:v>197</x:v>
      </x:c>
      <x:c r="C37" s="14">
        <x:v>6382</x:v>
      </x:c>
      <x:c r="D37" s="6" t="n">
        <x:f>C37</x:f>
        <x:v>6382</x:v>
      </x:c>
      <x:c r="E37" s="14">
        <x:v>6519</x:v>
      </x:c>
      <x:c r="F37" s="14">
        <x:v>6733</x:v>
      </x:c>
      <x:c r="G37" s="14">
        <x:v>7000</x:v>
      </x:c>
      <x:c r="H37" s="20" t="n">
        <x:f>G37+'Income Statement'!H38+'Cash Flow Statement'!H22</x:f>
        <x:v>7362.49842</x:v>
      </x:c>
      <x:c r="I37" s="1"/>
      <x:c r="J37" s="1"/>
    </x:row>
    <x:row r="38">
      <x:c r="B38" s="1" t="s">
        <x:v>198</x:v>
      </x:c>
      <x:c r="C38" s="14">
        <x:v>-17</x:v>
      </x:c>
      <x:c r="D38" s="6" t="n">
        <x:f>C38</x:f>
        <x:v>-17</x:v>
      </x:c>
      <x:c r="E38" s="14">
        <x:v>-22</x:v>
      </x:c>
      <x:c r="F38" s="14">
        <x:v>0</x:v>
      </x:c>
      <x:c r="G38" s="14">
        <x:v>-20</x:v>
      </x:c>
      <x:c r="H38" s="22" t="n">
        <x:f>G38</x:f>
        <x:v>-20</x:v>
      </x:c>
      <x:c r="I38" s="1"/>
      <x:c r="J38" s="1"/>
    </x:row>
    <x:row r="39">
      <x:c r="B39" s="1" t="s">
        <x:v>199</x:v>
      </x:c>
      <x:c r="C39" s="14">
        <x:v>-7899</x:v>
      </x:c>
      <x:c r="D39" s="6" t="n">
        <x:f>C39</x:f>
        <x:v>-7899</x:v>
      </x:c>
      <x:c r="E39" s="14">
        <x:v>-8261</x:v>
      </x:c>
      <x:c r="F39" s="14">
        <x:v>-8538</x:v>
      </x:c>
      <x:c r="G39" s="14">
        <x:v>-8849</x:v>
      </x:c>
      <x:c r="H39" s="20" t="n">
        <x:f>G39+'Cash Flow Statement'!H21</x:f>
        <x:v>-9149</x:v>
      </x:c>
      <x:c r="I39" s="1"/>
      <x:c r="J39" s="1"/>
    </x:row>
    <x:row r="40">
      <x:c r="B40" s="1" t="s">
        <x:v>200</x:v>
      </x:c>
      <x:c r="C40" s="14">
        <x:v>4</x:v>
      </x:c>
      <x:c r="D40" s="6" t="n">
        <x:f>C40</x:f>
        <x:v>4</x:v>
      </x:c>
      <x:c r="E40" s="14">
        <x:v>3</x:v>
      </x:c>
      <x:c r="F40" s="14">
        <x:v>5</x:v>
      </x:c>
      <x:c r="G40" s="14">
        <x:v>4</x:v>
      </x:c>
      <x:c r="H40" s="22" t="n">
        <x:f>G40</x:f>
        <x:v>4</x:v>
      </x:c>
      <x:c r="I40" s="1"/>
      <x:c r="J40" s="1"/>
    </x:row>
    <x:row r="41">
      <x:c r="B41" s="7" t="s">
        <x:v>201</x:v>
      </x:c>
      <x:c r="C41" s="19" t="n">
        <x:f>SUM(C36:C40)</x:f>
        <x:v>1517</x:v>
      </x:c>
      <x:c r="D41" s="19" t="n">
        <x:f>SUM(D36:D40)</x:f>
        <x:v>1517</x:v>
      </x:c>
      <x:c r="E41" s="19" t="n">
        <x:f>SUM(E36:E40)</x:f>
        <x:v>1347</x:v>
      </x:c>
      <x:c r="F41" s="19" t="n">
        <x:f>SUM(F36:F40)</x:f>
        <x:v>1349</x:v>
      </x:c>
      <x:c r="G41" s="19" t="n">
        <x:f>SUM(G36:G40)</x:f>
        <x:v>1327</x:v>
      </x:c>
      <x:c r="H41" s="21" t="n">
        <x:f>SUM(H36:H40)</x:f>
        <x:v>1424.49842</x:v>
      </x:c>
      <x:c r="I41" s="1"/>
      <x:c r="J41" s="1"/>
    </x:row>
    <x:row r="42">
      <x:c r="B42" s="7" t="s">
        <x:v>202</x:v>
      </x:c>
      <x:c r="C42" s="19" t="n">
        <x:f>C34+C41</x:f>
        <x:v>18543</x:v>
      </x:c>
      <x:c r="D42" s="19" t="n">
        <x:f>D34+D41</x:f>
        <x:v>18543</x:v>
      </x:c>
      <x:c r="E42" s="19" t="n">
        <x:f>E34+E41</x:f>
        <x:v>19276</x:v>
      </x:c>
      <x:c r="F42" s="19" t="n">
        <x:f>F34+F41</x:f>
        <x:v>20628</x:v>
      </x:c>
      <x:c r="G42" s="19" t="n">
        <x:f>G34+G41</x:f>
        <x:v>23819</x:v>
      </x:c>
      <x:c r="H42" s="21" t="n">
        <x:f>H34+H41</x:f>
        <x:v>24496</x:v>
      </x:c>
      <x:c r="I42" s="1"/>
      <x:c r="J42" s="1"/>
    </x:row>
    <x:row r="43">
      <x:c r="B43" s="7" t="s">
        <x:v>203</x:v>
      </x:c>
      <x:c r="C43" s="19" t="n">
        <x:f>C22-C42</x:f>
        <x:v>0</x:v>
      </x:c>
      <x:c r="D43" s="19" t="n">
        <x:f>D22-D42</x:f>
        <x:v>0</x:v>
      </x:c>
      <x:c r="E43" s="19" t="n">
        <x:f>E22-E42</x:f>
        <x:v>0</x:v>
      </x:c>
      <x:c r="F43" s="19" t="n">
        <x:f>F22-F42</x:f>
        <x:v>0</x:v>
      </x:c>
      <x:c r="G43" s="19" t="n">
        <x:f>G22-G42</x:f>
        <x:v>0</x:v>
      </x:c>
      <x:c r="H43" s="21" t="n">
        <x:f>H22-H42</x:f>
        <x:v>0</x:v>
      </x:c>
      <x:c r="I43" s="1"/>
      <x:c r="J43" s="1"/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2" max="2" width="34" customWidth="1"/>
    <x:col min="3" max="8" width="13" customWidth="1"/>
  </x:cols>
  <x:sheetData>
    <x:row r="2">
      <x:c r="B2" s="2" t="s">
        <x:v>0</x:v>
      </x:c>
      <x:c r="C2" s="2"/>
      <x:c r="D2" s="2"/>
      <x:c r="E2" s="2"/>
      <x:c r="F2" s="2"/>
      <x:c r="G2" s="2"/>
      <x:c r="H2" s="2"/>
      <x:c r="I2" s="1"/>
      <x:c r="J2" s="1"/>
    </x:row>
    <x:row r="3">
      <x:c r="B3" s="2" t="s">
        <x:v>204</x:v>
      </x:c>
      <x:c r="C3" s="2"/>
      <x:c r="D3" s="2"/>
      <x:c r="E3" s="2"/>
      <x:c r="F3" s="2"/>
      <x:c r="G3" s="2"/>
      <x:c r="H3" s="2"/>
      <x:c r="I3" s="1"/>
      <x:c r="J3" s="1"/>
    </x:row>
    <x:row r="4">
      <x:c r="B4" s="1" t="s">
        <x:v>2</x:v>
      </x:c>
      <x:c r="C4" s="1"/>
      <x:c r="D4" s="1"/>
      <x:c r="E4" s="1"/>
      <x:c r="F4" s="1"/>
      <x:c r="G4" s="1"/>
      <x:c r="H4" s="1"/>
      <x:c r="I4" s="1"/>
      <x:c r="J4" s="1"/>
    </x:row>
    <x:row r="5">
      <x:c r="B5" s="4" t="s">
        <x:v>3</x:v>
      </x:c>
      <x:c r="C5" s="54" t="s">
        <x:v>4</x:v>
      </x:c>
      <x:c r="D5" s="54" t="s">
        <x:v>5</x:v>
      </x:c>
      <x:c r="E5" s="54" t="s">
        <x:v>6</x:v>
      </x:c>
      <x:c r="F5" s="54" t="s">
        <x:v>7</x:v>
      </x:c>
      <x:c r="G5" s="54" t="s">
        <x:v>8</x:v>
      </x:c>
      <x:c r="H5" s="55" t="s">
        <x:v>9</x:v>
      </x:c>
      <x:c r="I5" s="1"/>
      <x:c r="J5" s="1"/>
    </x:row>
    <x:row r="6">
      <x:c r="B6" s="4" t="s">
        <x:v>10</x:v>
      </x:c>
      <x:c r="C6" s="11">
        <x:v>45900</x:v>
      </x:c>
      <x:c r="D6" s="11">
        <x:v>45900</x:v>
      </x:c>
      <x:c r="E6" s="11">
        <x:v>45991</x:v>
      </x:c>
      <x:c r="F6" s="11">
        <x:v>46081</x:v>
      </x:c>
      <x:c r="G6" s="11">
        <x:v>46173</x:v>
      </x:c>
      <x:c r="H6" s="29">
        <x:v>46265</x:v>
      </x:c>
      <x:c r="I6" s="1"/>
      <x:c r="J6" s="1"/>
    </x:row>
    <x:row r="7">
      <x:c r="B7" s="4" t="s">
        <x:v>11</x:v>
      </x:c>
      <x:c r="C7" s="4">
        <x:v>365</x:v>
      </x:c>
      <x:c r="D7" s="4">
        <x:v>92</x:v>
      </x:c>
      <x:c r="E7" s="4">
        <x:v>91</x:v>
      </x:c>
      <x:c r="F7" s="4">
        <x:v>90</x:v>
      </x:c>
      <x:c r="G7" s="4">
        <x:v>92</x:v>
      </x:c>
      <x:c r="H7" s="18">
        <x:v>92</x:v>
      </x:c>
      <x:c r="I7" s="1"/>
      <x:c r="J7" s="1"/>
    </x:row>
    <x:row r="8">
      <x:c r="B8" s="1"/>
      <x:c r="C8" s="1"/>
      <x:c r="D8" s="1"/>
      <x:c r="E8" s="1"/>
      <x:c r="F8" s="1"/>
      <x:c r="G8" s="1"/>
      <x:c r="H8" s="1"/>
      <x:c r="I8" s="1"/>
      <x:c r="J8" s="1"/>
    </x:row>
    <x:row r="9">
      <x:c r="B9" s="7" t="s">
        <x:v>205</x:v>
      </x:c>
      <x:c r="C9" s="7"/>
      <x:c r="D9" s="7"/>
      <x:c r="E9" s="7"/>
      <x:c r="F9" s="7"/>
      <x:c r="G9" s="7"/>
      <x:c r="H9" s="31"/>
      <x:c r="I9" s="1"/>
      <x:c r="J9" s="1"/>
    </x:row>
    <x:row r="10">
      <x:c r="B10" s="1" t="s">
        <x:v>206</x:v>
      </x:c>
      <x:c r="C10" s="3" t="n">
        <x:f>'Income Statement'!C31</x:f>
        <x:v>657</x:v>
      </x:c>
      <x:c r="D10" s="3" t="n">
        <x:f>'Income Statement'!D31</x:f>
        <x:v>218</x:v>
      </x:c>
      <x:c r="E10" s="3" t="n">
        <x:f>'Income Statement'!E31</x:f>
        <x:v>146</x:v>
      </x:c>
      <x:c r="F10" s="3" t="n">
        <x:f>'Income Statement'!F31</x:f>
        <x:v>222</x:v>
      </x:c>
      <x:c r="G10" s="3" t="n">
        <x:f>'Income Statement'!G31</x:f>
        <x:v>275</x:v>
      </x:c>
      <x:c r="H10" s="20" t="n">
        <x:f>'Income Statement'!H31</x:f>
        <x:v>371.49842</x:v>
      </x:c>
      <x:c r="I10" s="1"/>
      <x:c r="J10" s="1"/>
    </x:row>
    <x:row r="11">
      <x:c r="B11" s="1" t="s">
        <x:v>207</x:v>
      </x:c>
      <x:c r="C11" s="14">
        <x:v>674</x:v>
      </x:c>
      <x:c r="D11" s="14">
        <x:v>52</x:v>
      </x:c>
      <x:c r="E11" s="14">
        <x:v>267</x:v>
      </x:c>
      <x:c r="F11" s="14">
        <x:v>182</x:v>
      </x:c>
      <x:c r="G11" s="14">
        <x:v>196</x:v>
      </x:c>
      <x:c r="H11" s="20" t="n">
        <x:f>Inputs!C88</x:f>
        <x:v>210</x:v>
      </x:c>
      <x:c r="I11" s="1"/>
      <x:c r="J11" s="1"/>
    </x:row>
    <x:row r="12">
      <x:c r="B12" s="1" t="s">
        <x:v>208</x:v>
      </x:c>
      <x:c r="C12" s="6" t="n">
        <x:f>C13-C10-C11</x:f>
        <x:v>309</x:v>
      </x:c>
      <x:c r="D12" s="6" t="n">
        <x:f>D13-D10-D11</x:f>
        <x:v>318</x:v>
      </x:c>
      <x:c r="E12" s="6" t="n">
        <x:f>E13-E10-E11</x:f>
        <x:v>-90</x:v>
      </x:c>
      <x:c r="F12" s="6" t="n">
        <x:f>F13-F10-F11</x:f>
        <x:v>7</x:v>
      </x:c>
      <x:c r="G12" s="6" t="n">
        <x:f>G13-G10-G11</x:f>
        <x:v>64</x:v>
      </x:c>
      <x:c r="H12" s="22" t="n">
        <x:f>H13-H10-H11</x:f>
        <x:v>28.50157999999999</x:v>
      </x:c>
      <x:c r="I12" s="1"/>
      <x:c r="J12" s="1"/>
    </x:row>
    <x:row r="13">
      <x:c r="B13" s="7" t="s">
        <x:v>209</x:v>
      </x:c>
      <x:c r="C13" s="32">
        <x:v>1640</x:v>
      </x:c>
      <x:c r="D13" s="32">
        <x:v>588</x:v>
      </x:c>
      <x:c r="E13" s="32">
        <x:v>323</x:v>
      </x:c>
      <x:c r="F13" s="32">
        <x:v>411</x:v>
      </x:c>
      <x:c r="G13" s="32">
        <x:v>535</x:v>
      </x:c>
      <x:c r="H13" s="23" t="n">
        <x:f>Inputs!C76</x:f>
        <x:v>610</x:v>
      </x:c>
      <x:c r="I13" s="1"/>
      <x:c r="J13" s="1"/>
    </x:row>
    <x:row r="14">
      <x:c r="B14" s="1" t="s">
        <x:v>210</x:v>
      </x:c>
      <x:c r="C14" s="14">
        <x:v>-468</x:v>
      </x:c>
      <x:c r="D14" s="14">
        <x:v>-169</x:v>
      </x:c>
      <x:c r="E14" s="14">
        <x:v>-95</x:v>
      </x:c>
      <x:c r="F14" s="14">
        <x:v>-103</x:v>
      </x:c>
      <x:c r="G14" s="14">
        <x:v>-184</x:v>
      </x:c>
      <x:c r="H14" s="20" t="n">
        <x:f>Inputs!C89</x:f>
        <x:v>-190</x:v>
      </x:c>
      <x:c r="I14" s="1"/>
      <x:c r="J14" s="1"/>
    </x:row>
    <x:row r="15">
      <x:c r="B15" s="1" t="s">
        <x:v>211</x:v>
      </x:c>
      <x:c r="C15" s="14">
        <x:v>146</x:v>
      </x:c>
      <x:c r="D15" s="14">
        <x:v>86</x:v>
      </x:c>
      <x:c r="E15" s="14">
        <x:v>44</x:v>
      </x:c>
      <x:c r="F15" s="14">
        <x:v>52</x:v>
      </x:c>
      <x:c r="G15" s="14">
        <x:v>8</x:v>
      </x:c>
      <x:c r="H15" s="20" t="n">
        <x:f>Inputs!C90</x:f>
        <x:v>30</x:v>
      </x:c>
      <x:c r="I15" s="1"/>
      <x:c r="J15" s="1"/>
    </x:row>
    <x:row r="16">
      <x:c r="B16" s="1" t="s">
        <x:v>212</x:v>
      </x:c>
      <x:c r="C16" s="14">
        <x:v>-392</x:v>
      </x:c>
      <x:c r="D16" s="14">
        <x:v>1</x:v>
      </x:c>
      <x:c r="E16" s="14">
        <x:v>-124</x:v>
      </x:c>
      <x:c r="F16" s="14">
        <x:v>-724</x:v>
      </x:c>
      <x:c r="G16" s="14">
        <x:v>-4</x:v>
      </x:c>
      <x:c r="H16" s="33">
        <x:v>0</x:v>
      </x:c>
      <x:c r="I16" s="1"/>
      <x:c r="J16" s="1"/>
    </x:row>
    <x:row r="17">
      <x:c r="B17" s="1" t="s">
        <x:v>213</x:v>
      </x:c>
      <x:c r="C17" s="6" t="n">
        <x:f>C18-SUM(C14:C16)</x:f>
        <x:v>0</x:v>
      </x:c>
      <x:c r="D17" s="6" t="n">
        <x:f>D18-SUM(D14:D16)</x:f>
        <x:v>-54</x:v>
      </x:c>
      <x:c r="E17" s="6" t="n">
        <x:f>E18-SUM(E14:E16)</x:f>
        <x:v>-5</x:v>
      </x:c>
      <x:c r="F17" s="6" t="n">
        <x:f>F18-SUM(F14:F16)</x:f>
        <x:v>-8</x:v>
      </x:c>
      <x:c r="G17" s="6" t="n">
        <x:f>G18-SUM(G14:G16)</x:f>
        <x:v>-3</x:v>
      </x:c>
      <x:c r="H17" s="33">
        <x:v>0</x:v>
      </x:c>
      <x:c r="I17" s="1"/>
      <x:c r="J17" s="1"/>
    </x:row>
    <x:row r="18">
      <x:c r="B18" s="7" t="s">
        <x:v>214</x:v>
      </x:c>
      <x:c r="C18" s="32">
        <x:v>-714</x:v>
      </x:c>
      <x:c r="D18" s="32">
        <x:v>-136</x:v>
      </x:c>
      <x:c r="E18" s="32">
        <x:v>-180</x:v>
      </x:c>
      <x:c r="F18" s="32">
        <x:v>-783</x:v>
      </x:c>
      <x:c r="G18" s="32">
        <x:v>-183</x:v>
      </x:c>
      <x:c r="H18" s="21" t="n">
        <x:f>SUM(H14:H17)</x:f>
        <x:v>-160</x:v>
      </x:c>
      <x:c r="I18" s="1"/>
      <x:c r="J18" s="1"/>
    </x:row>
    <x:row r="19">
      <x:c r="B19" s="1" t="s">
        <x:v>215</x:v>
      </x:c>
      <x:c r="C19" s="14">
        <x:v>1844</x:v>
      </x:c>
      <x:c r="D19" s="14">
        <x:v>240</x:v>
      </x:c>
      <x:c r="E19" s="14">
        <x:v>200</x:v>
      </x:c>
      <x:c r="F19" s="14">
        <x:v>1478</x:v>
      </x:c>
      <x:c r="G19" s="14">
        <x:v>466</x:v>
      </x:c>
      <x:c r="H19" s="20" t="n">
        <x:f>Inputs!C91</x:f>
        <x:v>100</x:v>
      </x:c>
      <x:c r="I19" s="1"/>
      <x:c r="J19" s="1"/>
    </x:row>
    <x:row r="20">
      <x:c r="B20" s="1" t="s">
        <x:v>216</x:v>
      </x:c>
      <x:c r="C20" s="14">
        <x:v>-1986</x:v>
      </x:c>
      <x:c r="D20" s="14">
        <x:v>-266</x:v>
      </x:c>
      <x:c r="E20" s="14">
        <x:v>-328</x:v>
      </x:c>
      <x:c r="F20" s="14">
        <x:v>-569</x:v>
      </x:c>
      <x:c r="G20" s="14">
        <x:v>-987</x:v>
      </x:c>
      <x:c r="H20" s="20" t="n">
        <x:f>Inputs!C92</x:f>
        <x:v>-120</x:v>
      </x:c>
      <x:c r="I20" s="1"/>
      <x:c r="J20" s="1"/>
    </x:row>
    <x:row r="21">
      <x:c r="B21" s="1" t="s">
        <x:v>217</x:v>
      </x:c>
      <x:c r="C21" s="14">
        <x:v>-1000</x:v>
      </x:c>
      <x:c r="D21" s="14">
        <x:v>-25</x:v>
      </x:c>
      <x:c r="E21" s="14">
        <x:v>-300</x:v>
      </x:c>
      <x:c r="F21" s="14">
        <x:v>-300</x:v>
      </x:c>
      <x:c r="G21" s="14">
        <x:v>-291</x:v>
      </x:c>
      <x:c r="H21" s="20" t="n">
        <x:f>Inputs!C93</x:f>
        <x:v>-300</x:v>
      </x:c>
      <x:c r="I21" s="1"/>
      <x:c r="J21" s="1"/>
    </x:row>
    <x:row r="22">
      <x:c r="B22" s="1" t="s">
        <x:v>218</x:v>
      </x:c>
      <x:c r="C22" s="14">
        <x:v>-36</x:v>
      </x:c>
      <x:c r="D22" s="14">
        <x:v>-8</x:v>
      </x:c>
      <x:c r="E22" s="14">
        <x:v>-10</x:v>
      </x:c>
      <x:c r="F22" s="14">
        <x:v>-8</x:v>
      </x:c>
      <x:c r="G22" s="14">
        <x:v>-9</x:v>
      </x:c>
      <x:c r="H22" s="20" t="n">
        <x:f>Inputs!C94</x:f>
        <x:v>-9</x:v>
      </x:c>
      <x:c r="I22" s="1"/>
      <x:c r="J22" s="1"/>
    </x:row>
    <x:row r="23">
      <x:c r="B23" s="1" t="s">
        <x:v>219</x:v>
      </x:c>
      <x:c r="C23" s="14">
        <x:v>62</x:v>
      </x:c>
      <x:c r="D23" s="14">
        <x:v>29</x:v>
      </x:c>
      <x:c r="E23" s="14">
        <x:v>0</x:v>
      </x:c>
      <x:c r="F23" s="14">
        <x:v>39</x:v>
      </x:c>
      <x:c r="G23" s="14">
        <x:v>0</x:v>
      </x:c>
      <x:c r="H23" s="20" t="n">
        <x:f>Inputs!C95</x:f>
        <x:v>10</x:v>
      </x:c>
      <x:c r="I23" s="1"/>
      <x:c r="J23" s="1"/>
    </x:row>
    <x:row r="24">
      <x:c r="B24" s="1" t="s">
        <x:v>220</x:v>
      </x:c>
      <x:c r="C24" s="14">
        <x:v>-42</x:v>
      </x:c>
      <x:c r="D24" s="14">
        <x:v>-1</x:v>
      </x:c>
      <x:c r="E24" s="14">
        <x:v>-65</x:v>
      </x:c>
      <x:c r="F24" s="14">
        <x:v>0</x:v>
      </x:c>
      <x:c r="G24" s="14">
        <x:v>-1</x:v>
      </x:c>
      <x:c r="H24" s="33">
        <x:v>0</x:v>
      </x:c>
      <x:c r="I24" s="1"/>
      <x:c r="J24" s="1"/>
    </x:row>
    <x:row r="25">
      <x:c r="B25" s="1" t="s">
        <x:v>221</x:v>
      </x:c>
      <x:c r="C25" s="14">
        <x:v>-46</x:v>
      </x:c>
      <x:c r="D25" s="14">
        <x:v>-8</x:v>
      </x:c>
      <x:c r="E25" s="14">
        <x:v>0</x:v>
      </x:c>
      <x:c r="F25" s="14">
        <x:v>-17</x:v>
      </x:c>
      <x:c r="G25" s="14">
        <x:v>1</x:v>
      </x:c>
      <x:c r="H25" s="33">
        <x:v>0</x:v>
      </x:c>
      <x:c r="I25" s="1"/>
      <x:c r="J25" s="1"/>
    </x:row>
    <x:row r="26">
      <x:c r="B26" s="7" t="s">
        <x:v>222</x:v>
      </x:c>
      <x:c r="C26" s="19" t="n">
        <x:f>SUM(C19:C25)</x:f>
        <x:v>-1204</x:v>
      </x:c>
      <x:c r="D26" s="19" t="n">
        <x:f>SUM(D19:D25)</x:f>
        <x:v>-39</x:v>
      </x:c>
      <x:c r="E26" s="19" t="n">
        <x:f>SUM(E19:E25)</x:f>
        <x:v>-503</x:v>
      </x:c>
      <x:c r="F26" s="19" t="n">
        <x:f>SUM(F19:F25)</x:f>
        <x:v>623</x:v>
      </x:c>
      <x:c r="G26" s="19" t="n">
        <x:f>SUM(G19:G25)</x:f>
        <x:v>-821</x:v>
      </x:c>
      <x:c r="H26" s="21" t="n">
        <x:f>SUM(H19:H25)</x:f>
        <x:v>-319</x:v>
      </x:c>
      <x:c r="I26" s="1"/>
      <x:c r="J26" s="1"/>
    </x:row>
    <x:row r="27">
      <x:c r="B27" s="1" t="s">
        <x:v>223</x:v>
      </x:c>
      <x:c r="C27" s="14">
        <x:v>10</x:v>
      </x:c>
      <x:c r="D27" s="14">
        <x:v>-3</x:v>
      </x:c>
      <x:c r="E27" s="14">
        <x:v>-1</x:v>
      </x:c>
      <x:c r="F27" s="14">
        <x:v>7</x:v>
      </x:c>
      <x:c r="G27" s="14">
        <x:v>-1</x:v>
      </x:c>
      <x:c r="H27" s="33">
        <x:v>0</x:v>
      </x:c>
      <x:c r="I27" s="1"/>
      <x:c r="J27" s="1"/>
    </x:row>
    <x:row r="28">
      <x:c r="B28" s="7" t="s">
        <x:v>224</x:v>
      </x:c>
      <x:c r="C28" s="19" t="n">
        <x:f>SUM(C13,C18,C26,C27)</x:f>
        <x:v>-268</x:v>
      </x:c>
      <x:c r="D28" s="19" t="n">
        <x:f>SUM(D13,D18,D26,D27)</x:f>
        <x:v>410</x:v>
      </x:c>
      <x:c r="E28" s="19" t="n">
        <x:f>SUM(E13,E18,E26,E27)</x:f>
        <x:v>-361</x:v>
      </x:c>
      <x:c r="F28" s="19" t="n">
        <x:f>SUM(F13,F18,F26,F27)</x:f>
        <x:v>258</x:v>
      </x:c>
      <x:c r="G28" s="19" t="n">
        <x:f>SUM(G13,G18,G26,G27)</x:f>
        <x:v>-470</x:v>
      </x:c>
      <x:c r="H28" s="21" t="n">
        <x:f>SUM(H13,H18,H26,H27)</x:f>
        <x:v>131</x:v>
      </x:c>
      <x:c r="I28" s="1"/>
      <x:c r="J28" s="1"/>
    </x:row>
    <x:row r="29">
      <x:c r="B29" s="1" t="s">
        <x:v>225</x:v>
      </x:c>
      <x:c r="C29" s="14">
        <x:v>2201</x:v>
      </x:c>
      <x:c r="D29" s="14">
        <x:v>1523</x:v>
      </x:c>
      <x:c r="E29" s="14">
        <x:v>1933</x:v>
      </x:c>
      <x:c r="F29" s="14">
        <x:v>1572</x:v>
      </x:c>
      <x:c r="G29" s="14">
        <x:v>1830</x:v>
      </x:c>
      <x:c r="H29" s="20" t="n">
        <x:f>'Balance Sheet'!G10</x:f>
        <x:v>1360</x:v>
      </x:c>
      <x:c r="I29" s="1"/>
      <x:c r="J29" s="1"/>
    </x:row>
    <x:row r="30">
      <x:c r="B30" s="7" t="s">
        <x:v>226</x:v>
      </x:c>
      <x:c r="C30" s="19" t="n">
        <x:f>C29+C28</x:f>
        <x:v>1933</x:v>
      </x:c>
      <x:c r="D30" s="19" t="n">
        <x:f>D29+D28</x:f>
        <x:v>1933</x:v>
      </x:c>
      <x:c r="E30" s="19" t="n">
        <x:f>E29+E28</x:f>
        <x:v>1572</x:v>
      </x:c>
      <x:c r="F30" s="19" t="n">
        <x:f>F29+F28</x:f>
        <x:v>1830</x:v>
      </x:c>
      <x:c r="G30" s="19" t="n">
        <x:f>G29+G28</x:f>
        <x:v>1360</x:v>
      </x:c>
      <x:c r="H30" s="21" t="n">
        <x:f>H29+H28</x:f>
        <x:v>1491</x:v>
      </x:c>
      <x:c r="I30" s="1"/>
      <x:c r="J30" s="1"/>
    </x:row>
    <x:row r="31">
      <x:c r="B31" s="1" t="s">
        <x:v>227</x:v>
      </x:c>
      <x:c r="C31" s="3" t="n">
        <x:f>'Balance Sheet'!C10-C29</x:f>
        <x:v>-268</x:v>
      </x:c>
      <x:c r="D31" s="3" t="n">
        <x:f>'Balance Sheet'!D10-D29</x:f>
        <x:v>410</x:v>
      </x:c>
      <x:c r="E31" s="3" t="n">
        <x:f>'Balance Sheet'!E10-E29</x:f>
        <x:v>-361</x:v>
      </x:c>
      <x:c r="F31" s="3" t="n">
        <x:f>'Balance Sheet'!F10-F29</x:f>
        <x:v>258</x:v>
      </x:c>
      <x:c r="G31" s="3" t="n">
        <x:f>'Balance Sheet'!G10-G29</x:f>
        <x:v>-470</x:v>
      </x:c>
      <x:c r="H31" s="20" t="n">
        <x:f>'Balance Sheet'!H10-H29</x:f>
        <x:v>131</x:v>
      </x:c>
      <x:c r="I31" s="1"/>
      <x:c r="J31" s="1"/>
    </x:row>
    <x:row r="32">
      <x:c r="B32" s="7" t="s">
        <x:v>228</x:v>
      </x:c>
      <x:c r="C32" s="19" t="n">
        <x:f>C28-C31</x:f>
        <x:v>0</x:v>
      </x:c>
      <x:c r="D32" s="19" t="n">
        <x:f>D28-D31</x:f>
        <x:v>0</x:v>
      </x:c>
      <x:c r="E32" s="19" t="n">
        <x:f>E28-E31</x:f>
        <x:v>0</x:v>
      </x:c>
      <x:c r="F32" s="19" t="n">
        <x:f>F28-F31</x:f>
        <x:v>0</x:v>
      </x:c>
      <x:c r="G32" s="19" t="n">
        <x:f>G28-G31</x:f>
        <x:v>0</x:v>
      </x:c>
      <x:c r="H32" s="21" t="n">
        <x:f>H28-H31</x:f>
        <x:v>0</x:v>
      </x:c>
      <x:c r="I32" s="1"/>
      <x:c r="J32" s="1"/>
    </x:row>
    <x:row r="33">
      <x:c r="B33" s="7" t="s">
        <x:v>229</x:v>
      </x:c>
      <x:c r="C33" s="19" t="n">
        <x:f>SUM(C13:C15)</x:f>
        <x:v>1318</x:v>
      </x:c>
      <x:c r="D33" s="19" t="n">
        <x:f>SUM(D13:D15)</x:f>
        <x:v>505</x:v>
      </x:c>
      <x:c r="E33" s="19" t="n">
        <x:f>SUM(E13:E15)</x:f>
        <x:v>272</x:v>
      </x:c>
      <x:c r="F33" s="19" t="n">
        <x:f>SUM(F13:F15)</x:f>
        <x:v>360</x:v>
      </x:c>
      <x:c r="G33" s="19" t="n">
        <x:f>SUM(G13:G15)</x:f>
        <x:v>359</x:v>
      </x:c>
      <x:c r="H33" s="21" t="n">
        <x:f>SUM(H13:H15)</x:f>
        <x:v>450</x:v>
      </x:c>
      <x:c r="I33" s="1"/>
      <x:c r="J33" s="1"/>
    </x:row>
    <x:row r="34">
      <x:c r="B34" s="1"/>
      <x:c r="C34" s="6"/>
      <x:c r="D34" s="6"/>
      <x:c r="E34" s="6"/>
      <x:c r="F34" s="6"/>
      <x:c r="G34" s="6"/>
      <x:c r="H34" s="22"/>
      <x:c r="I34" s="1"/>
      <x:c r="J34" s="1"/>
    </x:row>
    <x:row r="35">
      <x:c r="B35" s="7" t="s">
        <x:v>230</x:v>
      </x:c>
      <x:c r="C35" s="19" t="n">
        <x:f>C30</x:f>
        <x:v>1933</x:v>
      </x:c>
      <x:c r="D35" s="19" t="n">
        <x:f>D30</x:f>
        <x:v>1933</x:v>
      </x:c>
      <x:c r="E35" s="19" t="n">
        <x:f>E30</x:f>
        <x:v>1572</x:v>
      </x:c>
      <x:c r="F35" s="19" t="n">
        <x:f>F30</x:f>
        <x:v>1830</x:v>
      </x:c>
      <x:c r="G35" s="19" t="n">
        <x:f>G30</x:f>
        <x:v>1360</x:v>
      </x:c>
      <x:c r="H35" s="21" t="n">
        <x:f>H30</x:f>
        <x:v>1491</x:v>
      </x:c>
      <x:c r="I35" s="1"/>
      <x:c r="J35" s="1"/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2" max="2" width="34" customWidth="1"/>
    <x:col min="3" max="8" width="13" customWidth="1"/>
  </x:cols>
  <x:sheetData>
    <x:row r="2">
      <x:c r="B2" s="2" t="s">
        <x:v>0</x:v>
      </x:c>
      <x:c r="C2" s="2"/>
      <x:c r="D2" s="2"/>
      <x:c r="E2" s="2"/>
      <x:c r="F2" s="2"/>
      <x:c r="G2" s="2"/>
      <x:c r="H2" s="2"/>
      <x:c r="I2" s="1"/>
      <x:c r="J2" s="1"/>
    </x:row>
    <x:row r="3">
      <x:c r="B3" s="2" t="s">
        <x:v>231</x:v>
      </x:c>
      <x:c r="C3" s="2"/>
      <x:c r="D3" s="2"/>
      <x:c r="E3" s="2"/>
      <x:c r="F3" s="2"/>
      <x:c r="G3" s="2"/>
      <x:c r="H3" s="2"/>
      <x:c r="I3" s="1"/>
      <x:c r="J3" s="1"/>
    </x:row>
    <x:row r="4">
      <x:c r="B4" s="1" t="s">
        <x:v>2</x:v>
      </x:c>
      <x:c r="C4" s="1"/>
      <x:c r="D4" s="1"/>
      <x:c r="E4" s="1"/>
      <x:c r="F4" s="1"/>
      <x:c r="G4" s="1"/>
      <x:c r="H4" s="1"/>
      <x:c r="I4" s="1"/>
      <x:c r="J4" s="1"/>
    </x:row>
    <x:row r="5">
      <x:c r="B5" s="4" t="s">
        <x:v>3</x:v>
      </x:c>
      <x:c r="C5" s="54" t="s">
        <x:v>4</x:v>
      </x:c>
      <x:c r="D5" s="54" t="s">
        <x:v>5</x:v>
      </x:c>
      <x:c r="E5" s="54" t="s">
        <x:v>6</x:v>
      </x:c>
      <x:c r="F5" s="54" t="s">
        <x:v>7</x:v>
      </x:c>
      <x:c r="G5" s="54" t="s">
        <x:v>8</x:v>
      </x:c>
      <x:c r="H5" s="55" t="s">
        <x:v>9</x:v>
      </x:c>
      <x:c r="I5" s="1"/>
      <x:c r="J5" s="1"/>
    </x:row>
    <x:row r="6">
      <x:c r="B6" s="4" t="s">
        <x:v>10</x:v>
      </x:c>
      <x:c r="C6" s="11">
        <x:v>45900</x:v>
      </x:c>
      <x:c r="D6" s="11">
        <x:v>45900</x:v>
      </x:c>
      <x:c r="E6" s="11">
        <x:v>45991</x:v>
      </x:c>
      <x:c r="F6" s="11">
        <x:v>46081</x:v>
      </x:c>
      <x:c r="G6" s="11">
        <x:v>46173</x:v>
      </x:c>
      <x:c r="H6" s="29">
        <x:v>46265</x:v>
      </x:c>
      <x:c r="I6" s="1"/>
      <x:c r="J6" s="1"/>
    </x:row>
    <x:row r="7">
      <x:c r="B7" s="4" t="s">
        <x:v>11</x:v>
      </x:c>
      <x:c r="C7" s="4">
        <x:v>365</x:v>
      </x:c>
      <x:c r="D7" s="4">
        <x:v>92</x:v>
      </x:c>
      <x:c r="E7" s="4">
        <x:v>91</x:v>
      </x:c>
      <x:c r="F7" s="4">
        <x:v>90</x:v>
      </x:c>
      <x:c r="G7" s="4">
        <x:v>92</x:v>
      </x:c>
      <x:c r="H7" s="18">
        <x:v>92</x:v>
      </x:c>
      <x:c r="I7" s="1"/>
      <x:c r="J7" s="1"/>
    </x:row>
    <x:row r="8">
      <x:c r="B8" s="1"/>
      <x:c r="C8" s="1"/>
      <x:c r="D8" s="1"/>
      <x:c r="E8" s="1"/>
      <x:c r="F8" s="1"/>
      <x:c r="G8" s="1"/>
      <x:c r="H8" s="1"/>
      <x:c r="I8" s="1"/>
      <x:c r="J8" s="1"/>
    </x:row>
    <x:row r="9">
      <x:c r="B9" s="7" t="s">
        <x:v>232</x:v>
      </x:c>
      <x:c r="C9" s="7"/>
      <x:c r="D9" s="7"/>
      <x:c r="E9" s="7"/>
      <x:c r="F9" s="7"/>
      <x:c r="G9" s="7"/>
      <x:c r="H9" s="31"/>
      <x:c r="I9" s="1"/>
      <x:c r="J9" s="1"/>
    </x:row>
    <x:row r="10">
      <x:c r="B10" s="1" t="s">
        <x:v>233</x:v>
      </x:c>
      <x:c r="C10" s="14">
        <x:v>5689</x:v>
      </x:c>
      <x:c r="D10" s="6"/>
      <x:c r="E10" s="6"/>
      <x:c r="F10" s="6"/>
      <x:c r="G10" s="6"/>
      <x:c r="H10" s="22"/>
      <x:c r="I10" s="1"/>
      <x:c r="J10" s="42">
        <x:v>21550</x:v>
      </x:c>
    </x:row>
    <x:row r="11">
      <x:c r="B11" s="1" t="s">
        <x:v>234</x:v>
      </x:c>
      <x:c r="C11" s="14">
        <x:v>4196</x:v>
      </x:c>
      <x:c r="D11" s="6"/>
      <x:c r="E11" s="6"/>
      <x:c r="F11" s="6"/>
      <x:c r="G11" s="6"/>
      <x:c r="H11" s="22"/>
      <x:c r="I11" s="1"/>
      <x:c r="J11" s="42">
        <x:v>0.766</x:v>
      </x:c>
    </x:row>
    <x:row r="12">
      <x:c r="B12" s="1" t="s">
        <x:v>235</x:v>
      </x:c>
      <x:c r="C12" s="14">
        <x:v>3644</x:v>
      </x:c>
      <x:c r="D12" s="6"/>
      <x:c r="E12" s="6"/>
      <x:c r="F12" s="6"/>
      <x:c r="G12" s="6"/>
      <x:c r="H12" s="22"/>
      <x:c r="I12" s="1"/>
      <x:c r="J12" s="1"/>
    </x:row>
    <x:row r="13">
      <x:c r="B13" s="1" t="s">
        <x:v>236</x:v>
      </x:c>
      <x:c r="C13" s="14">
        <x:v>8829</x:v>
      </x:c>
      <x:c r="D13" s="6"/>
      <x:c r="E13" s="6"/>
      <x:c r="F13" s="6"/>
      <x:c r="G13" s="6"/>
      <x:c r="H13" s="22"/>
      <x:c r="I13" s="1"/>
      <x:c r="J13" s="1"/>
    </x:row>
    <x:row r="14">
      <x:c r="B14" s="7" t="s">
        <x:v>237</x:v>
      </x:c>
      <x:c r="C14" s="19" t="n">
        <x:f>SUM(C10:C13)</x:f>
        <x:v>22358</x:v>
      </x:c>
      <x:c r="D14" s="19" t="n">
        <x:f>C14-J10*J11</x:f>
        <x:v>5850.700000000001</x:v>
      </x:c>
      <x:c r="E14" s="26" t="n">
        <x:f>'Revenue summary'!E29*E17</x:f>
        <x:v>6046.04</x:v>
      </x:c>
      <x:c r="F14" s="26" t="n">
        <x:f>'Revenue summary'!F29*F17</x:f>
        <x:v>6012.732</x:v>
      </x:c>
      <x:c r="G14" s="26" t="n">
        <x:f>'Revenue summary'!G29*G17</x:f>
        <x:v>6633.258</x:v>
      </x:c>
      <x:c r="H14" s="23" t="n">
        <x:f>'Revenue summary'!H29*H17</x:f>
        <x:v>7301</x:v>
      </x:c>
      <x:c r="I14" s="1"/>
      <x:c r="J14" s="1"/>
    </x:row>
    <x:row r="15">
      <x:c r="B15" s="7" t="s">
        <x:v>52</x:v>
      </x:c>
      <x:c r="C15" s="19" t="n">
        <x:f>C14+C16</x:f>
        <x:v>29802</x:v>
      </x:c>
      <x:c r="D15" s="19" t="n">
        <x:f>D14+D16</x:f>
        <x:v>8252</x:v>
      </x:c>
      <x:c r="E15" s="19" t="n">
        <x:f>E14+E16</x:f>
        <x:v>8305</x:v>
      </x:c>
      <x:c r="F15" s="19" t="n">
        <x:f>F14+F16</x:f>
        <x:v>8282</x:v>
      </x:c>
      <x:c r="G15" s="19" t="n">
        <x:f>G14+G16</x:f>
        <x:v>8751</x:v>
      </x:c>
      <x:c r="H15" s="21" t="n">
        <x:f>H14+H16</x:f>
        <x:v>9800</x:v>
      </x:c>
      <x:c r="I15" s="1"/>
      <x:c r="J15" s="1"/>
    </x:row>
    <x:row r="16">
      <x:c r="B16" s="1" t="s">
        <x:v>238</x:v>
      </x:c>
      <x:c r="C16" s="14">
        <x:v>7444</x:v>
      </x:c>
      <x:c r="D16" s="3" t="n">
        <x:f>'Revenue summary'!D29-D14</x:f>
        <x:v>2401.2999999999993</x:v>
      </x:c>
      <x:c r="E16" s="3" t="n">
        <x:f>'Revenue summary'!E29-E14</x:f>
        <x:v>2258.96</x:v>
      </x:c>
      <x:c r="F16" s="3" t="n">
        <x:f>'Revenue summary'!F29-F14</x:f>
        <x:v>2269.268</x:v>
      </x:c>
      <x:c r="G16" s="3" t="n">
        <x:f>'Revenue summary'!G29-G14</x:f>
        <x:v>2117.742</x:v>
      </x:c>
      <x:c r="H16" s="20" t="n">
        <x:f>'Revenue summary'!H29-H14</x:f>
        <x:v>2499</x:v>
      </x:c>
      <x:c r="I16" s="1"/>
      <x:c r="J16" s="1"/>
    </x:row>
    <x:row r="17">
      <x:c r="B17" s="1" t="s">
        <x:v>239</x:v>
      </x:c>
      <x:c r="C17" s="25" t="n">
        <x:f>C14/C15</x:f>
        <x:v>0.7502181061673713</x:v>
      </x:c>
      <x:c r="D17" s="25" t="n">
        <x:f>D14/D15</x:f>
        <x:v>0.7090038778477946</x:v>
      </x:c>
      <x:c r="E17" s="53">
        <x:v>0.728</x:v>
      </x:c>
      <x:c r="F17" s="53">
        <x:v>0.726</x:v>
      </x:c>
      <x:c r="G17" s="53">
        <x:v>0.758</x:v>
      </x:c>
      <x:c r="H17" s="36" t="n">
        <x:f>Inputs!C96</x:f>
        <x:v>0.745</x:v>
      </x:c>
      <x:c r="I17" s="1"/>
      <x:c r="J17" s="1"/>
    </x:row>
    <x:row r="18">
      <x:c r="B18" s="7" t="s">
        <x:v>240</x:v>
      </x:c>
      <x:c r="C18" s="26" t="n">
        <x:f>C15-'Revenue summary'!C29</x:f>
        <x:v>0</x:v>
      </x:c>
      <x:c r="D18" s="26" t="n">
        <x:f>D15-'Revenue summary'!D29</x:f>
        <x:v>0</x:v>
      </x:c>
      <x:c r="E18" s="26" t="n">
        <x:f>E15-'Revenue summary'!E29</x:f>
        <x:v>0</x:v>
      </x:c>
      <x:c r="F18" s="26" t="n">
        <x:f>F15-'Revenue summary'!F29</x:f>
        <x:v>0</x:v>
      </x:c>
      <x:c r="G18" s="26" t="n">
        <x:f>G15-'Revenue summary'!G29</x:f>
        <x:v>0</x:v>
      </x:c>
      <x:c r="H18" s="23" t="n">
        <x:f>H15-'Revenue summary'!H29</x:f>
        <x:v>0</x:v>
      </x:c>
      <x:c r="I18" s="1"/>
      <x:c r="J18" s="1"/>
    </x:row>
    <x:row r="19">
      <x:c r="B19" s="1"/>
      <x:c r="C19" s="1"/>
      <x:c r="D19" s="1"/>
      <x:c r="E19" s="1"/>
      <x:c r="F19" s="1"/>
      <x:c r="G19" s="1"/>
      <x:c r="H19" s="1"/>
      <x:c r="I19" s="1"/>
      <x:c r="J19" s="1"/>
    </x:row>
    <x:row r="20">
      <x:c r="B20" s="1" t="s">
        <x:v>241</x:v>
      </x:c>
      <x:c r="C20" s="1"/>
      <x:c r="D20" s="1"/>
      <x:c r="E20" s="1"/>
      <x:c r="F20" s="1"/>
      <x:c r="G20" s="1"/>
      <x:c r="H20" s="1"/>
      <x:c r="I20" s="1"/>
      <x:c r="J20" s="1"/>
    </x:row>
    <x:row r="21">
      <x:c r="B21" s="1"/>
      <x:c r="C21" s="1"/>
      <x:c r="D21" s="1"/>
      <x:c r="E21" s="1"/>
      <x:c r="F21" s="1"/>
      <x:c r="G21" s="1"/>
      <x:c r="H21" s="1"/>
      <x:c r="I21" s="1"/>
      <x:c r="J21" s="1"/>
    </x:row>
    <x:row r="22">
      <x:c r="B22" s="1" t="s">
        <x:v>242</x:v>
      </x:c>
      <x:c r="C22" s="1"/>
      <x:c r="D22" s="1"/>
      <x:c r="E22" s="1"/>
      <x:c r="F22" s="1"/>
      <x:c r="G22" s="1"/>
      <x:c r="H22" s="1"/>
      <x:c r="I22" s="1"/>
      <x:c r="J22" s="1"/>
    </x:row>
    <x:row r="23">
      <x:c r="B23" s="1" t="s">
        <x:v>243</x:v>
      </x:c>
      <x:c r="C23" s="1"/>
      <x:c r="D23" s="1"/>
      <x:c r="E23" s="1"/>
      <x:c r="F23" s="1"/>
      <x:c r="G23" s="1"/>
      <x:c r="H23" s="1"/>
      <x:c r="I23" s="1"/>
      <x:c r="J23" s="1"/>
    </x:row>
    <x:row r="24">
      <x:c r="B24" s="1" t="s">
        <x:v>244</x:v>
      </x:c>
      <x:c r="C24" s="1"/>
      <x:c r="D24" s="1"/>
      <x:c r="E24" s="1"/>
      <x:c r="F24" s="1"/>
      <x:c r="G24" s="1"/>
      <x:c r="H24" s="1"/>
      <x:c r="I24" s="1"/>
      <x:c r="J24" s="1"/>
    </x:row>
  </x:sheetData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2" max="2" width="34" customWidth="1"/>
    <x:col min="3" max="8" width="13" customWidth="1"/>
  </x:cols>
  <x:sheetData>
    <x:row r="2">
      <x:c r="B2" s="2" t="s">
        <x:v>0</x:v>
      </x:c>
      <x:c r="C2" s="2"/>
      <x:c r="D2" s="2"/>
      <x:c r="E2" s="2"/>
      <x:c r="F2" s="2"/>
      <x:c r="G2" s="2"/>
      <x:c r="H2" s="2"/>
      <x:c r="I2" s="1"/>
      <x:c r="J2" s="1"/>
    </x:row>
    <x:row r="3">
      <x:c r="B3" s="2" t="s">
        <x:v>245</x:v>
      </x:c>
      <x:c r="C3" s="2"/>
      <x:c r="D3" s="2"/>
      <x:c r="E3" s="2"/>
      <x:c r="F3" s="2"/>
      <x:c r="G3" s="2"/>
      <x:c r="H3" s="2"/>
      <x:c r="I3" s="1"/>
      <x:c r="J3" s="1"/>
    </x:row>
    <x:row r="4">
      <x:c r="B4" s="1" t="s">
        <x:v>2</x:v>
      </x:c>
      <x:c r="C4" s="1"/>
      <x:c r="D4" s="1"/>
      <x:c r="E4" s="1"/>
      <x:c r="F4" s="1"/>
      <x:c r="G4" s="1"/>
      <x:c r="H4" s="1"/>
      <x:c r="I4" s="1"/>
      <x:c r="J4" s="1"/>
    </x:row>
    <x:row r="5">
      <x:c r="B5" s="4" t="s">
        <x:v>3</x:v>
      </x:c>
      <x:c r="C5" s="54" t="s">
        <x:v>4</x:v>
      </x:c>
      <x:c r="D5" s="54" t="s">
        <x:v>5</x:v>
      </x:c>
      <x:c r="E5" s="54" t="s">
        <x:v>6</x:v>
      </x:c>
      <x:c r="F5" s="54" t="s">
        <x:v>7</x:v>
      </x:c>
      <x:c r="G5" s="54" t="s">
        <x:v>8</x:v>
      </x:c>
      <x:c r="H5" s="55" t="s">
        <x:v>9</x:v>
      </x:c>
      <x:c r="I5" s="1"/>
      <x:c r="J5" s="1"/>
    </x:row>
    <x:row r="6">
      <x:c r="B6" s="4" t="s">
        <x:v>10</x:v>
      </x:c>
      <x:c r="C6" s="11">
        <x:v>45900</x:v>
      </x:c>
      <x:c r="D6" s="11">
        <x:v>45900</x:v>
      </x:c>
      <x:c r="E6" s="11">
        <x:v>45991</x:v>
      </x:c>
      <x:c r="F6" s="11">
        <x:v>46081</x:v>
      </x:c>
      <x:c r="G6" s="11">
        <x:v>46173</x:v>
      </x:c>
      <x:c r="H6" s="29">
        <x:v>46265</x:v>
      </x:c>
      <x:c r="I6" s="1"/>
      <x:c r="J6" s="1"/>
    </x:row>
    <x:row r="7">
      <x:c r="B7" s="4" t="s">
        <x:v>11</x:v>
      </x:c>
      <x:c r="C7" s="4">
        <x:v>365</x:v>
      </x:c>
      <x:c r="D7" s="4">
        <x:v>92</x:v>
      </x:c>
      <x:c r="E7" s="4">
        <x:v>91</x:v>
      </x:c>
      <x:c r="F7" s="4">
        <x:v>90</x:v>
      </x:c>
      <x:c r="G7" s="4">
        <x:v>92</x:v>
      </x:c>
      <x:c r="H7" s="18">
        <x:v>92</x:v>
      </x:c>
      <x:c r="I7" s="1"/>
      <x:c r="J7" s="1"/>
    </x:row>
    <x:row r="8">
      <x:c r="B8" s="1"/>
      <x:c r="C8" s="1"/>
      <x:c r="D8" s="1"/>
      <x:c r="E8" s="1"/>
      <x:c r="F8" s="1"/>
      <x:c r="G8" s="1"/>
      <x:c r="H8" s="1"/>
      <x:c r="I8" s="1"/>
      <x:c r="J8" s="1"/>
    </x:row>
    <x:row r="9">
      <x:c r="B9" s="7" t="s">
        <x:v>246</x:v>
      </x:c>
      <x:c r="C9" s="7"/>
      <x:c r="D9" s="7"/>
      <x:c r="E9" s="7"/>
      <x:c r="F9" s="7"/>
      <x:c r="G9" s="7"/>
      <x:c r="H9" s="31"/>
      <x:c r="I9" s="1"/>
      <x:c r="J9" s="1"/>
    </x:row>
    <x:row r="10">
      <x:c r="B10" s="1" t="s">
        <x:v>247</x:v>
      </x:c>
      <x:c r="C10" s="3" t="n">
        <x:f>'Income Statement'!C33</x:f>
        <x:v>109.5</x:v>
      </x:c>
      <x:c r="D10" s="3" t="n">
        <x:f>'Income Statement'!D33</x:f>
        <x:v>107.5</x:v>
      </x:c>
      <x:c r="E10" s="3" t="n">
        <x:f>'Income Statement'!E33</x:f>
        <x:v>107</x:v>
      </x:c>
      <x:c r="F10" s="3" t="n">
        <x:f>'Income Statement'!F33</x:f>
        <x:v>106</x:v>
      </x:c>
      <x:c r="G10" s="3" t="n">
        <x:f>'Income Statement'!G33</x:f>
        <x:v>105.3</x:v>
      </x:c>
      <x:c r="H10" s="22" t="n">
        <x:f>H17</x:f>
        <x:v>104.3575988553864</x:v>
      </x:c>
      <x:c r="I10" s="1"/>
      <x:c r="J10" s="1"/>
    </x:row>
    <x:row r="11">
      <x:c r="B11" s="1" t="s">
        <x:v>248</x:v>
      </x:c>
      <x:c r="C11" s="3" t="n">
        <x:f>'Income Statement'!C35</x:f>
        <x:v>110.9</x:v>
      </x:c>
      <x:c r="D11" s="3" t="n">
        <x:f>'Income Statement'!D35</x:f>
        <x:v>109.2</x:v>
      </x:c>
      <x:c r="E11" s="3" t="n">
        <x:f>'Income Statement'!E35</x:f>
        <x:v>108.3</x:v>
      </x:c>
      <x:c r="F11" s="3" t="n">
        <x:f>'Income Statement'!F35</x:f>
        <x:v>106.9</x:v>
      </x:c>
      <x:c r="G11" s="3" t="n">
        <x:f>'Income Statement'!G35</x:f>
        <x:v>106.5</x:v>
      </x:c>
      <x:c r="H11" s="22" t="n">
        <x:f>H18</x:f>
        <x:v>105.0575988553864</x:v>
      </x:c>
      <x:c r="I11" s="1"/>
      <x:c r="J11" s="1"/>
    </x:row>
    <x:row r="12">
      <x:c r="B12" s="1" t="s">
        <x:v>249</x:v>
      </x:c>
      <x:c r="C12" s="3" t="n">
        <x:f>'Cash Flow Statement'!C21</x:f>
        <x:v>-1000</x:v>
      </x:c>
      <x:c r="D12" s="3" t="n">
        <x:f>'Cash Flow Statement'!D21</x:f>
        <x:v>-25</x:v>
      </x:c>
      <x:c r="E12" s="3" t="n">
        <x:f>'Cash Flow Statement'!E21</x:f>
        <x:v>-300</x:v>
      </x:c>
      <x:c r="F12" s="3" t="n">
        <x:f>'Cash Flow Statement'!F21</x:f>
        <x:v>-300</x:v>
      </x:c>
      <x:c r="G12" s="3" t="n">
        <x:f>'Cash Flow Statement'!G21</x:f>
        <x:v>-291</x:v>
      </x:c>
      <x:c r="H12" s="20" t="n">
        <x:f>'Cash Flow Statement'!H21</x:f>
        <x:v>-300</x:v>
      </x:c>
      <x:c r="I12" s="1"/>
      <x:c r="J12" s="1"/>
    </x:row>
    <x:row r="13">
      <x:c r="B13" s="1" t="s">
        <x:v>250</x:v>
      </x:c>
      <x:c r="C13" s="3" t="n">
        <x:f>'Cash Flow Statement'!C23</x:f>
        <x:v>62</x:v>
      </x:c>
      <x:c r="D13" s="3" t="n">
        <x:f>'Cash Flow Statement'!D23</x:f>
        <x:v>29</x:v>
      </x:c>
      <x:c r="E13" s="3" t="n">
        <x:f>'Cash Flow Statement'!E23</x:f>
        <x:v>0</x:v>
      </x:c>
      <x:c r="F13" s="3" t="n">
        <x:f>'Cash Flow Statement'!F23</x:f>
        <x:v>39</x:v>
      </x:c>
      <x:c r="G13" s="3" t="n">
        <x:f>'Cash Flow Statement'!G23</x:f>
        <x:v>0</x:v>
      </x:c>
      <x:c r="H13" s="20" t="n">
        <x:f>'Cash Flow Statement'!H23</x:f>
        <x:v>10</x:v>
      </x:c>
      <x:c r="I13" s="1"/>
      <x:c r="J13" s="1"/>
    </x:row>
    <x:row r="14">
      <x:c r="B14" s="1" t="s">
        <x:v>251</x:v>
      </x:c>
      <x:c r="C14" s="6"/>
      <x:c r="D14" s="6"/>
      <x:c r="E14" s="6" t="n">
        <x:f>D19</x:f>
        <x:v>107.480895</x:v>
      </x:c>
      <x:c r="F14" s="6" t="n">
        <x:f>E19</x:f>
        <x:v>106.82296</x:v>
      </x:c>
      <x:c r="G14" s="6" t="n">
        <x:f>F19</x:f>
        <x:v>105.818234</x:v>
      </x:c>
      <x:c r="H14" s="22" t="n">
        <x:f>G19</x:f>
        <x:v>104.824302</x:v>
      </x:c>
      <x:c r="I14" s="1"/>
      <x:c r="J14" s="1"/>
    </x:row>
    <x:row r="15">
      <x:c r="B15" s="1" t="s">
        <x:v>252</x:v>
      </x:c>
      <x:c r="C15" s="6"/>
      <x:c r="D15" s="6"/>
      <x:c r="E15" s="14">
        <x:v>-1.746604</x:v>
      </x:c>
      <x:c r="F15" s="14">
        <x:v>-1.228566</x:v>
      </x:c>
      <x:c r="G15" s="14">
        <x:v>-0.996458</x:v>
      </x:c>
      <x:c r="H15" s="22" t="n">
        <x:f>H12/H22</x:f>
        <x:v>-0.9655927129936592</x:v>
      </x:c>
      <x:c r="I15" s="1"/>
      <x:c r="J15" s="1"/>
    </x:row>
    <x:row r="16">
      <x:c r="B16" s="1" t="s">
        <x:v>253</x:v>
      </x:c>
      <x:c r="C16" s="6"/>
      <x:c r="D16" s="6"/>
      <x:c r="E16" s="6" t="n">
        <x:f>E19-E14-E15</x:f>
        <x:v>1.088668999999991</x:v>
      </x:c>
      <x:c r="F16" s="6" t="n">
        <x:f>F19-F14-F15</x:f>
        <x:v>0.22384000000000914</x:v>
      </x:c>
      <x:c r="G16" s="6" t="n">
        <x:f>G19-G14-G15</x:f>
        <x:v>0.002525999999999029</x:v>
      </x:c>
      <x:c r="H16" s="22" t="n">
        <x:f>H13/H22</x:f>
        <x:v>0.03218642376645531</x:v>
      </x:c>
      <x:c r="I16" s="1"/>
      <x:c r="J16" s="1"/>
    </x:row>
    <x:row r="17">
      <x:c r="B17" s="7" t="s">
        <x:v>254</x:v>
      </x:c>
      <x:c r="C17" s="19"/>
      <x:c r="D17" s="19"/>
      <x:c r="E17" s="19"/>
      <x:c r="F17" s="19"/>
      <x:c r="G17" s="19"/>
      <x:c r="H17" s="21" t="n">
        <x:f>H14+(H15+H16)/2</x:f>
        <x:v>104.3575988553864</x:v>
      </x:c>
      <x:c r="I17" s="1"/>
      <x:c r="J17" s="1"/>
    </x:row>
    <x:row r="18">
      <x:c r="B18" s="7" t="s">
        <x:v>255</x:v>
      </x:c>
      <x:c r="C18" s="19"/>
      <x:c r="D18" s="19"/>
      <x:c r="E18" s="19"/>
      <x:c r="F18" s="19"/>
      <x:c r="G18" s="19"/>
      <x:c r="H18" s="21" t="n">
        <x:f>H17+H20</x:f>
        <x:v>105.0575988553864</x:v>
      </x:c>
      <x:c r="I18" s="1"/>
      <x:c r="J18" s="1"/>
    </x:row>
    <x:row r="19">
      <x:c r="B19" s="7" t="s">
        <x:v>256</x:v>
      </x:c>
      <x:c r="C19" s="32">
        <x:v>107.480895</x:v>
      </x:c>
      <x:c r="D19" s="19" t="n">
        <x:f>C19</x:f>
        <x:v>107.480895</x:v>
      </x:c>
      <x:c r="E19" s="32">
        <x:v>106.82296</x:v>
      </x:c>
      <x:c r="F19" s="32">
        <x:v>105.818234</x:v>
      </x:c>
      <x:c r="G19" s="32">
        <x:v>104.824302</x:v>
      </x:c>
      <x:c r="H19" s="21" t="n">
        <x:f>H14+H15+H16</x:f>
        <x:v>103.89089571077281</x:v>
      </x:c>
      <x:c r="I19" s="1"/>
      <x:c r="J19" s="1"/>
    </x:row>
    <x:row r="20">
      <x:c r="B20" s="1" t="s">
        <x:v>257</x:v>
      </x:c>
      <x:c r="C20" s="6"/>
      <x:c r="D20" s="6"/>
      <x:c r="E20" s="6"/>
      <x:c r="F20" s="6"/>
      <x:c r="G20" s="6"/>
      <x:c r="H20" s="20" t="n">
        <x:f>Inputs!C87</x:f>
        <x:v>0.7</x:v>
      </x:c>
      <x:c r="I20" s="1"/>
      <x:c r="J20" s="1"/>
    </x:row>
    <x:row r="21">
      <x:c r="B21" s="1"/>
      <x:c r="C21" s="6"/>
      <x:c r="D21" s="6"/>
      <x:c r="E21" s="6"/>
      <x:c r="F21" s="6"/>
      <x:c r="G21" s="6"/>
      <x:c r="H21" s="22"/>
      <x:c r="I21" s="1"/>
      <x:c r="J21" s="1"/>
    </x:row>
    <x:row r="22">
      <x:c r="B22" s="1" t="s">
        <x:v>258</x:v>
      </x:c>
      <x:c r="C22" s="6"/>
      <x:c r="D22" s="6"/>
      <x:c r="E22" s="6"/>
      <x:c r="F22" s="6"/>
      <x:c r="G22" s="6"/>
      <x:c r="H22" s="20" t="n">
        <x:f>Inputs!C57</x:f>
        <x:v>310.69</x:v>
      </x:c>
      <x:c r="I22" s="1"/>
      <x:c r="J22" s="1"/>
    </x:row>
    <x:row r="23">
      <x:c r="B23" s="7" t="s">
        <x:v>259</x:v>
      </x:c>
      <x:c r="C23" s="19"/>
      <x:c r="D23" s="19"/>
      <x:c r="E23" s="19"/>
      <x:c r="F23" s="19"/>
      <x:c r="G23" s="19"/>
      <x:c r="H23" s="21" t="n">
        <x:f>H18</x:f>
        <x:v>105.0575988553864</x:v>
      </x:c>
      <x:c r="I23" s="1"/>
      <x:c r="J23" s="1"/>
    </x:row>
    <x:row r="24">
      <x:c r="B24" s="1"/>
      <x:c r="C24" s="1"/>
      <x:c r="D24" s="1"/>
      <x:c r="E24" s="1"/>
      <x:c r="F24" s="1"/>
      <x:c r="G24" s="1"/>
      <x:c r="H24" s="1"/>
      <x:c r="I24" s="1"/>
      <x:c r="J24" s="1"/>
    </x:row>
    <x:row r="25">
      <x:c r="B25" s="1"/>
      <x:c r="C25" s="1"/>
      <x:c r="D25" s="1"/>
      <x:c r="E25" s="1"/>
      <x:c r="F25" s="1"/>
      <x:c r="G25" s="1"/>
      <x:c r="H25" s="1"/>
      <x:c r="I25" s="1"/>
      <x:c r="J25" s="1"/>
    </x:row>
  </x:sheetData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2" max="2" width="34" customWidth="1"/>
    <x:col min="3" max="3" width="13" customWidth="1"/>
    <x:col min="4" max="4" width="34" customWidth="1"/>
    <x:col min="5" max="9" width="13" customWidth="1"/>
    <x:col min="10" max="10" width="18" customWidth="1"/>
  </x:cols>
  <x:sheetData>
    <x:row r="2">
      <x:c r="B2" s="2" t="s">
        <x:v>0</x:v>
      </x:c>
      <x:c r="C2" s="2"/>
      <x:c r="D2" s="2"/>
      <x:c r="E2" s="2"/>
      <x:c r="F2" s="2"/>
      <x:c r="G2" s="2"/>
      <x:c r="H2" s="2"/>
      <x:c r="I2" s="1"/>
      <x:c r="J2" s="1"/>
    </x:row>
    <x:row r="3">
      <x:c r="B3" s="2" t="s">
        <x:v>260</x:v>
      </x:c>
      <x:c r="C3" s="2"/>
      <x:c r="D3" s="2"/>
      <x:c r="E3" s="2"/>
      <x:c r="F3" s="2"/>
      <x:c r="G3" s="2"/>
      <x:c r="H3" s="2"/>
      <x:c r="I3" s="1"/>
      <x:c r="J3" s="1"/>
    </x:row>
    <x:row r="4">
      <x:c r="B4" s="1" t="s">
        <x:v>2</x:v>
      </x:c>
      <x:c r="C4" s="1"/>
      <x:c r="D4" s="1"/>
      <x:c r="E4" s="1"/>
      <x:c r="F4" s="1"/>
      <x:c r="G4" s="1"/>
      <x:c r="H4" s="1"/>
      <x:c r="I4" s="1"/>
      <x:c r="J4" s="1"/>
    </x:row>
    <x:row r="5">
      <x:c r="B5" s="4" t="s">
        <x:v>3</x:v>
      </x:c>
      <x:c r="C5" s="54" t="s">
        <x:v>4</x:v>
      </x:c>
      <x:c r="D5" s="54" t="s">
        <x:v>5</x:v>
      </x:c>
      <x:c r="E5" s="54" t="s">
        <x:v>6</x:v>
      </x:c>
      <x:c r="F5" s="54" t="s">
        <x:v>7</x:v>
      </x:c>
      <x:c r="G5" s="54" t="s">
        <x:v>8</x:v>
      </x:c>
      <x:c r="H5" s="55" t="s">
        <x:v>9</x:v>
      </x:c>
      <x:c r="I5" s="1"/>
      <x:c r="J5" s="1"/>
    </x:row>
    <x:row r="6">
      <x:c r="B6" s="4" t="s">
        <x:v>10</x:v>
      </x:c>
      <x:c r="C6" s="11">
        <x:v>45900</x:v>
      </x:c>
      <x:c r="D6" s="11">
        <x:v>45900</x:v>
      </x:c>
      <x:c r="E6" s="11">
        <x:v>45991</x:v>
      </x:c>
      <x:c r="F6" s="11">
        <x:v>46081</x:v>
      </x:c>
      <x:c r="G6" s="11">
        <x:v>46173</x:v>
      </x:c>
      <x:c r="H6" s="29">
        <x:v>46265</x:v>
      </x:c>
      <x:c r="I6" s="1"/>
      <x:c r="J6" s="1"/>
    </x:row>
    <x:row r="7">
      <x:c r="B7" s="4" t="s">
        <x:v>11</x:v>
      </x:c>
      <x:c r="C7" s="4">
        <x:v>365</x:v>
      </x:c>
      <x:c r="D7" s="4">
        <x:v>92</x:v>
      </x:c>
      <x:c r="E7" s="4">
        <x:v>91</x:v>
      </x:c>
      <x:c r="F7" s="4">
        <x:v>90</x:v>
      </x:c>
      <x:c r="G7" s="4">
        <x:v>92</x:v>
      </x:c>
      <x:c r="H7" s="18">
        <x:v>92</x:v>
      </x:c>
      <x:c r="I7" s="1"/>
      <x:c r="J7" s="1"/>
    </x:row>
    <x:row r="8">
      <x:c r="B8" s="1"/>
      <x:c r="C8" s="1"/>
      <x:c r="D8" s="1"/>
      <x:c r="E8" s="1"/>
      <x:c r="F8" s="1"/>
      <x:c r="G8" s="1"/>
      <x:c r="H8" s="1"/>
      <x:c r="I8" s="1"/>
      <x:c r="J8" s="1"/>
    </x:row>
    <x:row r="9">
      <x:c r="B9" s="54" t="s">
        <x:v>261</x:v>
      </x:c>
      <x:c r="C9" s="4" t="s">
        <x:v>3</x:v>
      </x:c>
      <x:c r="D9" s="4" t="s">
        <x:v>262</x:v>
      </x:c>
      <x:c r="E9" s="54" t="s">
        <x:v>263</x:v>
      </x:c>
      <x:c r="F9" s="54" t="s">
        <x:v>264</x:v>
      </x:c>
      <x:c r="G9" s="54" t="s">
        <x:v>265</x:v>
      </x:c>
      <x:c r="H9" s="54" t="s">
        <x:v>266</x:v>
      </x:c>
      <x:c r="I9" s="4" t="s">
        <x:v>267</x:v>
      </x:c>
      <x:c r="J9" s="54" t="s">
        <x:v>268</x:v>
      </x:c>
    </x:row>
    <x:row r="10">
      <x:c r="B10" s="15">
        <x:v>46190</x:v>
      </x:c>
      <x:c r="C10" s="1" t="s">
        <x:v>9</x:v>
      </x:c>
      <x:c r="D10" s="1" t="s">
        <x:v>269</x:v>
      </x:c>
      <x:c r="E10" s="14">
        <x:v>9200</x:v>
      </x:c>
      <x:c r="F10" s="14">
        <x:v>10000</x:v>
      </x:c>
      <x:c r="G10" s="6" t="n">
        <x:f>(E10+F10)/2</x:f>
        <x:v>9600</x:v>
      </x:c>
      <x:c r="H10" s="6"/>
      <x:c r="I10" s="6"/>
      <x:c r="J10" s="3" t="n">
        <x:f>'Revenue summary'!H29-G10</x:f>
        <x:v>200</x:v>
      </x:c>
    </x:row>
    <x:row r="11">
      <x:c r="B11" s="15">
        <x:v>46190</x:v>
      </x:c>
      <x:c r="C11" s="1" t="s">
        <x:v>9</x:v>
      </x:c>
      <x:c r="D11" s="1" t="s">
        <x:v>270</x:v>
      </x:c>
      <x:c r="E11" s="14">
        <x:v>526</x:v>
      </x:c>
      <x:c r="F11" s="14">
        <x:v>586</x:v>
      </x:c>
      <x:c r="G11" s="6" t="n">
        <x:f>(E11+F11)/2</x:f>
        <x:v>556</x:v>
      </x:c>
      <x:c r="H11" s="6"/>
      <x:c r="I11" s="6"/>
      <x:c r="J11" s="3" t="n">
        <x:f>'Income Statement'!H22-G11</x:f>
        <x:v>10.998000000000047</x:v>
      </x:c>
    </x:row>
    <x:row r="12">
      <x:c r="B12" s="15">
        <x:v>46190</x:v>
      </x:c>
      <x:c r="C12" s="1" t="s">
        <x:v>9</x:v>
      </x:c>
      <x:c r="D12" s="1" t="s">
        <x:v>271</x:v>
      </x:c>
      <x:c r="E12" s="16">
        <x:v>3.24</x:v>
      </x:c>
      <x:c r="F12" s="16">
        <x:v>3.64</x:v>
      </x:c>
      <x:c r="G12" s="5" t="n">
        <x:f>(E12+F12)/2</x:f>
        <x:v>3.4400000000000004</x:v>
      </x:c>
      <x:c r="H12" s="5"/>
      <x:c r="I12" s="5"/>
      <x:c r="J12" s="9" t="n">
        <x:f>'Income Statement'!H36-G12</x:f>
        <x:v>0.09614040343120678</x:v>
      </x:c>
    </x:row>
    <x:row r="13">
      <x:c r="B13" s="15">
        <x:v>46190</x:v>
      </x:c>
      <x:c r="C13" s="1" t="s">
        <x:v>9</x:v>
      </x:c>
      <x:c r="D13" s="1" t="s">
        <x:v>272</x:v>
      </x:c>
      <x:c r="E13" s="14">
        <x:v>24</x:v>
      </x:c>
      <x:c r="F13" s="14">
        <x:v>24</x:v>
      </x:c>
      <x:c r="G13" s="6" t="n">
        <x:f>(E13+F13)/2</x:f>
        <x:v>24</x:v>
      </x:c>
      <x:c r="H13" s="6"/>
      <x:c r="I13" s="6"/>
      <x:c r="J13" s="6"/>
    </x:row>
    <x:row r="14">
      <x:c r="B14" s="15">
        <x:v>46190</x:v>
      </x:c>
      <x:c r="C14" s="1" t="s">
        <x:v>9</x:v>
      </x:c>
      <x:c r="D14" s="1" t="s">
        <x:v>273</x:v>
      </x:c>
      <x:c r="E14" s="14">
        <x:v>14</x:v>
      </x:c>
      <x:c r="F14" s="14">
        <x:v>14</x:v>
      </x:c>
      <x:c r="G14" s="6" t="n">
        <x:f>(E14+F14)/2</x:f>
        <x:v>14</x:v>
      </x:c>
      <x:c r="H14" s="6"/>
      <x:c r="I14" s="6"/>
      <x:c r="J14" s="6"/>
    </x:row>
    <x:row r="15">
      <x:c r="B15" s="15">
        <x:v>46190</x:v>
      </x:c>
      <x:c r="C15" s="1" t="s">
        <x:v>9</x:v>
      </x:c>
      <x:c r="D15" s="1" t="s">
        <x:v>274</x:v>
      </x:c>
      <x:c r="E15" s="14">
        <x:v>25</x:v>
      </x:c>
      <x:c r="F15" s="14">
        <x:v>25</x:v>
      </x:c>
      <x:c r="G15" s="6" t="n">
        <x:f>(E15+F15)/2</x:f>
        <x:v>25</x:v>
      </x:c>
      <x:c r="H15" s="6"/>
      <x:c r="I15" s="6"/>
      <x:c r="J15" s="6"/>
    </x:row>
    <x:row r="16">
      <x:c r="B16" s="15">
        <x:v>46190</x:v>
      </x:c>
      <x:c r="C16" s="1" t="s">
        <x:v>9</x:v>
      </x:c>
      <x:c r="D16" s="1" t="s">
        <x:v>275</x:v>
      </x:c>
      <x:c r="E16" s="14">
        <x:v>589</x:v>
      </x:c>
      <x:c r="F16" s="14">
        <x:v>649</x:v>
      </x:c>
      <x:c r="G16" s="6" t="n">
        <x:f>(E16+F16)/2</x:f>
        <x:v>619</x:v>
      </x:c>
      <x:c r="H16" s="6"/>
      <x:c r="I16" s="6"/>
      <x:c r="J16" s="3" t="n">
        <x:f>'Income Statement'!H53-G16</x:f>
        <x:v>10.998000000000047</x:v>
      </x:c>
    </x:row>
    <x:row r="17">
      <x:c r="B17" s="15">
        <x:v>46190</x:v>
      </x:c>
      <x:c r="C17" s="1" t="s">
        <x:v>9</x:v>
      </x:c>
      <x:c r="D17" s="1" t="s">
        <x:v>276</x:v>
      </x:c>
      <x:c r="E17" s="16">
        <x:v>3.8</x:v>
      </x:c>
      <x:c r="F17" s="16">
        <x:v>4.2</x:v>
      </x:c>
      <x:c r="G17" s="5" t="n">
        <x:f>(E17+F17)/2</x:f>
        <x:v>4</x:v>
      </x:c>
      <x:c r="H17" s="5"/>
      <x:c r="I17" s="5"/>
      <x:c r="J17" s="9" t="n">
        <x:f>'Income Statement'!H50-G17</x:f>
        <x:v>0.13581144756691632</x:v>
      </x:c>
    </x:row>
    <x:row r="18">
      <x:c r="B18" s="15">
        <x:v>46190</x:v>
      </x:c>
      <x:c r="C18" s="1" t="s">
        <x:v>277</x:v>
      </x:c>
      <x:c r="D18" s="1" t="s">
        <x:v>269</x:v>
      </x:c>
      <x:c r="E18" s="14">
        <x:v>35000</x:v>
      </x:c>
      <x:c r="F18" s="14">
        <x:v>35000</x:v>
      </x:c>
      <x:c r="G18" s="6" t="n">
        <x:f>(E18+F18)/2</x:f>
        <x:v>35000</x:v>
      </x:c>
      <x:c r="H18" s="6"/>
      <x:c r="I18" s="6"/>
      <x:c r="J18" s="6"/>
    </x:row>
    <x:row r="19">
      <x:c r="B19" s="15">
        <x:v>46190</x:v>
      </x:c>
      <x:c r="C19" s="1" t="s">
        <x:v>277</x:v>
      </x:c>
      <x:c r="D19" s="1" t="s">
        <x:v>278</x:v>
      </x:c>
      <x:c r="E19" s="16">
        <x:v>12.7</x:v>
      </x:c>
      <x:c r="F19" s="16">
        <x:v>12.7</x:v>
      </x:c>
      <x:c r="G19" s="5" t="n">
        <x:f>(E19+F19)/2</x:f>
        <x:v>12.7</x:v>
      </x:c>
      <x:c r="H19" s="6"/>
      <x:c r="I19" s="6"/>
      <x:c r="J19" s="6"/>
    </x:row>
    <x:row r="20">
      <x:c r="B20" s="15">
        <x:v>46190</x:v>
      </x:c>
      <x:c r="C20" s="1" t="s">
        <x:v>277</x:v>
      </x:c>
      <x:c r="D20" s="1" t="s">
        <x:v>279</x:v>
      </x:c>
      <x:c r="E20" s="30">
        <x:v>0.058</x:v>
      </x:c>
      <x:c r="F20" s="30">
        <x:v>0.058</x:v>
      </x:c>
      <x:c r="G20" s="17" t="n">
        <x:f>(E20+F20)/2</x:f>
        <x:v>0.058</x:v>
      </x:c>
      <x:c r="H20" s="6"/>
      <x:c r="I20" s="6"/>
      <x:c r="J20" s="6"/>
    </x:row>
    <x:row r="21">
      <x:c r="B21" s="15">
        <x:v>46190</x:v>
      </x:c>
      <x:c r="C21" s="1" t="s">
        <x:v>277</x:v>
      </x:c>
      <x:c r="D21" s="1" t="s">
        <x:v>280</x:v>
      </x:c>
      <x:c r="E21" s="14">
        <x:v>1400</x:v>
      </x:c>
      <x:c r="F21" s="14"/>
      <x:c r="G21" s="6"/>
      <x:c r="H21" s="6"/>
      <x:c r="I21" s="6"/>
      <x:c r="J21" s="6"/>
    </x:row>
    <x:row r="22">
      <x:c r="B22" s="15">
        <x:v>45925</x:v>
      </x:c>
      <x:c r="C22" s="1" t="s">
        <x:v>6</x:v>
      </x:c>
      <x:c r="D22" s="1" t="s">
        <x:v>269</x:v>
      </x:c>
      <x:c r="E22" s="14">
        <x:v>7700</x:v>
      </x:c>
      <x:c r="F22" s="14">
        <x:v>8300</x:v>
      </x:c>
      <x:c r="G22" s="6" t="n">
        <x:f>(E22+F22)/2</x:f>
        <x:v>8000</x:v>
      </x:c>
      <x:c r="H22" s="3" t="n">
        <x:f>'Revenue summary'!E29</x:f>
        <x:v>8305</x:v>
      </x:c>
      <x:c r="I22" s="6" t="str">
        <x:f>IF(H22&gt;G22,"BEAT",IF(H22&lt;G22,"MISS","IN LINE"))</x:f>
        <x:v>BEAT</x:v>
      </x:c>
      <x:c r="J22" s="6" t="n">
        <x:f>H22-G22</x:f>
        <x:v>305</x:v>
      </x:c>
    </x:row>
    <x:row r="23">
      <x:c r="B23" s="15">
        <x:v>45925</x:v>
      </x:c>
      <x:c r="C23" s="1" t="s">
        <x:v>6</x:v>
      </x:c>
      <x:c r="D23" s="1" t="s">
        <x:v>276</x:v>
      </x:c>
      <x:c r="E23" s="16">
        <x:v>2.47</x:v>
      </x:c>
      <x:c r="F23" s="16">
        <x:v>2.87</x:v>
      </x:c>
      <x:c r="G23" s="5" t="n">
        <x:f>(E23+F23)/2</x:f>
        <x:v>2.67</x:v>
      </x:c>
      <x:c r="H23" s="9" t="n">
        <x:f>Inputs!D63</x:f>
        <x:v>2.85</x:v>
      </x:c>
      <x:c r="I23" s="5" t="str">
        <x:f>IF(H23&gt;G23,"BEAT",IF(H23&lt;G23,"MISS","IN LINE"))</x:f>
        <x:v>BEAT</x:v>
      </x:c>
      <x:c r="J23" s="5" t="n">
        <x:f>H23-G23</x:f>
        <x:v>0.18000000000000016</x:v>
      </x:c>
    </x:row>
    <x:row r="24">
      <x:c r="B24" s="15">
        <x:v>45925</x:v>
      </x:c>
      <x:c r="C24" s="1" t="s">
        <x:v>6</x:v>
      </x:c>
      <x:c r="D24" s="1" t="s">
        <x:v>270</x:v>
      </x:c>
      <x:c r="E24" s="14">
        <x:v>263</x:v>
      </x:c>
      <x:c r="F24" s="14">
        <x:v>343</x:v>
      </x:c>
      <x:c r="G24" s="6" t="n">
        <x:f>(E24+F24)/2</x:f>
        <x:v>303</x:v>
      </x:c>
      <x:c r="H24" s="3" t="n">
        <x:f>'Income Statement'!E22</x:f>
        <x:v>283</x:v>
      </x:c>
      <x:c r="I24" s="6" t="str">
        <x:f>IF(H24&gt;G24,"BEAT",IF(H24&lt;G24,"MISS","IN LINE"))</x:f>
        <x:v>MISS</x:v>
      </x:c>
      <x:c r="J24" s="6" t="n">
        <x:f>H24-G24</x:f>
        <x:v>-20</x:v>
      </x:c>
    </x:row>
    <x:row r="25">
      <x:c r="B25" s="15">
        <x:v>46008</x:v>
      </x:c>
      <x:c r="C25" s="1" t="s">
        <x:v>7</x:v>
      </x:c>
      <x:c r="D25" s="1" t="s">
        <x:v>269</x:v>
      </x:c>
      <x:c r="E25" s="14">
        <x:v>7500</x:v>
      </x:c>
      <x:c r="F25" s="14">
        <x:v>8000</x:v>
      </x:c>
      <x:c r="G25" s="6" t="n">
        <x:f>(E25+F25)/2</x:f>
        <x:v>7750</x:v>
      </x:c>
      <x:c r="H25" s="3" t="n">
        <x:f>'Revenue summary'!F29</x:f>
        <x:v>8282</x:v>
      </x:c>
      <x:c r="I25" s="6" t="str">
        <x:f>IF(H25&gt;G25,"BEAT",IF(H25&lt;G25,"MISS","IN LINE"))</x:f>
        <x:v>BEAT</x:v>
      </x:c>
      <x:c r="J25" s="6" t="n">
        <x:f>H25-G25</x:f>
        <x:v>532</x:v>
      </x:c>
    </x:row>
    <x:row r="26">
      <x:c r="B26" s="15">
        <x:v>46008</x:v>
      </x:c>
      <x:c r="C26" s="1" t="s">
        <x:v>7</x:v>
      </x:c>
      <x:c r="D26" s="1" t="s">
        <x:v>276</x:v>
      </x:c>
      <x:c r="E26" s="16">
        <x:v>2.27</x:v>
      </x:c>
      <x:c r="F26" s="16">
        <x:v>2.67</x:v>
      </x:c>
      <x:c r="G26" s="5" t="n">
        <x:f>(E26+F26)/2</x:f>
        <x:v>2.4699999999999998</x:v>
      </x:c>
      <x:c r="H26" s="9" t="n">
        <x:f>Inputs!D64</x:f>
        <x:v>2.69</x:v>
      </x:c>
      <x:c r="I26" s="5" t="str">
        <x:f>IF(H26&gt;G26,"BEAT",IF(H26&lt;G26,"MISS","IN LINE"))</x:f>
        <x:v>BEAT</x:v>
      </x:c>
      <x:c r="J26" s="5" t="n">
        <x:f>H26-G26</x:f>
        <x:v>0.2200000000000002</x:v>
      </x:c>
    </x:row>
    <x:row r="27">
      <x:c r="B27" s="15">
        <x:v>46008</x:v>
      </x:c>
      <x:c r="C27" s="1" t="s">
        <x:v>7</x:v>
      </x:c>
      <x:c r="D27" s="1" t="s">
        <x:v>270</x:v>
      </x:c>
      <x:c r="E27" s="14">
        <x:v>312</x:v>
      </x:c>
      <x:c r="F27" s="14">
        <x:v>382</x:v>
      </x:c>
      <x:c r="G27" s="6" t="n">
        <x:f>(E27+F27)/2</x:f>
        <x:v>347</x:v>
      </x:c>
      <x:c r="H27" s="3" t="n">
        <x:f>'Income Statement'!F22</x:f>
        <x:v>374</x:v>
      </x:c>
      <x:c r="I27" s="6" t="str">
        <x:f>IF(H27&gt;G27,"BEAT",IF(H27&lt;G27,"MISS","IN LINE"))</x:f>
        <x:v>BEAT</x:v>
      </x:c>
      <x:c r="J27" s="6" t="n">
        <x:f>H27-G27</x:f>
        <x:v>27</x:v>
      </x:c>
    </x:row>
    <x:row r="28">
      <x:c r="B28" s="15">
        <x:v>46099</x:v>
      </x:c>
      <x:c r="C28" s="1" t="s">
        <x:v>8</x:v>
      </x:c>
      <x:c r="D28" s="1" t="s">
        <x:v>269</x:v>
      </x:c>
      <x:c r="E28" s="14">
        <x:v>8100</x:v>
      </x:c>
      <x:c r="F28" s="14">
        <x:v>8900</x:v>
      </x:c>
      <x:c r="G28" s="6" t="n">
        <x:f>(E28+F28)/2</x:f>
        <x:v>8500</x:v>
      </x:c>
      <x:c r="H28" s="3" t="n">
        <x:f>'Revenue summary'!G29</x:f>
        <x:v>8751</x:v>
      </x:c>
      <x:c r="I28" s="6" t="str">
        <x:f>IF(H28&gt;G28,"BEAT",IF(H28&lt;G28,"MISS","IN LINE"))</x:f>
        <x:v>BEAT</x:v>
      </x:c>
      <x:c r="J28" s="6" t="n">
        <x:f>H28-G28</x:f>
        <x:v>251</x:v>
      </x:c>
    </x:row>
    <x:row r="29">
      <x:c r="B29" s="15">
        <x:v>46099</x:v>
      </x:c>
      <x:c r="C29" s="1" t="s">
        <x:v>8</x:v>
      </x:c>
      <x:c r="D29" s="1" t="s">
        <x:v>276</x:v>
      </x:c>
      <x:c r="E29" s="16">
        <x:v>2.83</x:v>
      </x:c>
      <x:c r="F29" s="16">
        <x:v>3.23</x:v>
      </x:c>
      <x:c r="G29" s="5" t="n">
        <x:f>(E29+F29)/2</x:f>
        <x:v>3.0300000000000002</x:v>
      </x:c>
      <x:c r="H29" s="9" t="n">
        <x:f>Inputs!D65</x:f>
        <x:v>3.16</x:v>
      </x:c>
      <x:c r="I29" s="5" t="str">
        <x:f>IF(H29&gt;G29,"BEAT",IF(H29&lt;G29,"MISS","IN LINE"))</x:f>
        <x:v>BEAT</x:v>
      </x:c>
      <x:c r="J29" s="5" t="n">
        <x:f>H29-G29</x:f>
        <x:v>0.1299999999999999</x:v>
      </x:c>
    </x:row>
    <x:row r="30">
      <x:c r="B30" s="15">
        <x:v>46099</x:v>
      </x:c>
      <x:c r="C30" s="1" t="s">
        <x:v>8</x:v>
      </x:c>
      <x:c r="D30" s="1" t="s">
        <x:v>270</x:v>
      </x:c>
      <x:c r="E30" s="14">
        <x:v>398</x:v>
      </x:c>
      <x:c r="F30" s="14">
        <x:v>458</x:v>
      </x:c>
      <x:c r="G30" s="6" t="n">
        <x:f>(E30+F30)/2</x:f>
        <x:v>428</x:v>
      </x:c>
      <x:c r="H30" s="3" t="n">
        <x:f>'Income Statement'!G22</x:f>
        <x:v>445</x:v>
      </x:c>
      <x:c r="I30" s="6" t="str">
        <x:f>IF(H30&gt;G30,"BEAT",IF(H30&lt;G30,"MISS","IN LINE"))</x:f>
        <x:v>BEAT</x:v>
      </x:c>
      <x:c r="J30" s="6" t="n">
        <x:f>H30-G30</x:f>
        <x:v>17</x:v>
      </x:c>
    </x:row>
    <x:row r="31">
      <x:c r="B31" s="1"/>
      <x:c r="C31" s="1"/>
      <x:c r="D31" s="1"/>
      <x:c r="E31" s="1"/>
      <x:c r="F31" s="1"/>
      <x:c r="G31" s="1"/>
      <x:c r="H31" s="1"/>
      <x:c r="I31" s="1"/>
      <x:c r="J31" s="1"/>
    </x:row>
    <x:row r="32">
      <x:c r="B32" s="1"/>
      <x:c r="C32" s="1"/>
      <x:c r="D32" s="1"/>
      <x:c r="E32" s="1"/>
      <x:c r="F32" s="1"/>
      <x:c r="G32" s="1"/>
      <x:c r="H32" s="1"/>
      <x:c r="I32" s="1"/>
      <x:c r="J32" s="1"/>
    </x:row>
    <x:row r="33">
      <x:c r="B33" s="1"/>
      <x:c r="C33" s="1"/>
      <x:c r="D33" s="1"/>
      <x:c r="E33" s="1"/>
      <x:c r="F33" s="1"/>
      <x:c r="G33" s="1"/>
      <x:c r="H33" s="1"/>
      <x:c r="I33" s="1"/>
      <x:c r="J33" s="1"/>
    </x:row>
    <x:row r="34">
      <x:c r="B34" s="1"/>
      <x:c r="C34" s="1"/>
      <x:c r="D34" s="1"/>
      <x:c r="E34" s="1"/>
      <x:c r="F34" s="1"/>
      <x:c r="G34" s="1"/>
      <x:c r="H34" s="1"/>
      <x:c r="I34" s="1"/>
      <x:c r="J34" s="1"/>
    </x:row>
  </x:sheetData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2" max="2" width="34" customWidth="1"/>
    <x:col min="3" max="3" width="17" customWidth="1"/>
    <x:col min="4" max="4" width="27" customWidth="1"/>
    <x:col min="5" max="5" width="48" customWidth="1"/>
    <x:col min="6" max="6" width="56" customWidth="1"/>
    <x:col min="7" max="8" width="13" customWidth="1"/>
  </x:cols>
  <x:sheetData>
    <x:row r="2">
      <x:c r="B2" s="2" t="s">
        <x:v>0</x:v>
      </x:c>
      <x:c r="C2" s="2"/>
      <x:c r="D2" s="2"/>
      <x:c r="E2" s="2"/>
      <x:c r="F2" s="2"/>
      <x:c r="G2" s="2"/>
      <x:c r="H2" s="2"/>
    </x:row>
    <x:row r="3">
      <x:c r="B3" s="2" t="s">
        <x:v>281</x:v>
      </x:c>
      <x:c r="C3" s="2"/>
      <x:c r="D3" s="2"/>
      <x:c r="E3" s="2"/>
      <x:c r="F3" s="2"/>
      <x:c r="G3" s="2"/>
      <x:c r="H3" s="2"/>
    </x:row>
    <x:row r="4">
      <x:c r="B4" s="1" t="s">
        <x:v>2</x:v>
      </x:c>
      <x:c r="C4" s="1"/>
      <x:c r="D4" s="1"/>
      <x:c r="E4" s="1"/>
      <x:c r="F4" s="1"/>
    </x:row>
    <x:row r="5">
      <x:c r="B5" s="4" t="s">
        <x:v>3</x:v>
      </x:c>
      <x:c r="C5" s="54" t="s">
        <x:v>4</x:v>
      </x:c>
      <x:c r="D5" s="54" t="s">
        <x:v>5</x:v>
      </x:c>
      <x:c r="E5" s="54" t="s">
        <x:v>6</x:v>
      </x:c>
      <x:c r="F5" s="54" t="s">
        <x:v>7</x:v>
      </x:c>
      <x:c r="G5" s="54" t="s">
        <x:v>8</x:v>
      </x:c>
      <x:c r="H5" s="55" t="s">
        <x:v>9</x:v>
      </x:c>
    </x:row>
    <x:row r="6">
      <x:c r="B6" s="4" t="s">
        <x:v>10</x:v>
      </x:c>
      <x:c r="C6" s="11">
        <x:v>45900</x:v>
      </x:c>
      <x:c r="D6" s="11">
        <x:v>45900</x:v>
      </x:c>
      <x:c r="E6" s="11">
        <x:v>45991</x:v>
      </x:c>
      <x:c r="F6" s="11">
        <x:v>46081</x:v>
      </x:c>
      <x:c r="G6" s="11">
        <x:v>46173</x:v>
      </x:c>
      <x:c r="H6" s="29">
        <x:v>46265</x:v>
      </x:c>
    </x:row>
    <x:row r="7">
      <x:c r="B7" s="4" t="s">
        <x:v>11</x:v>
      </x:c>
      <x:c r="C7" s="4">
        <x:v>365</x:v>
      </x:c>
      <x:c r="D7" s="4">
        <x:v>92</x:v>
      </x:c>
      <x:c r="E7" s="4">
        <x:v>91</x:v>
      </x:c>
      <x:c r="F7" s="4">
        <x:v>90</x:v>
      </x:c>
      <x:c r="G7" s="4">
        <x:v>92</x:v>
      </x:c>
      <x:c r="H7" s="18">
        <x:v>92</x:v>
      </x:c>
    </x:row>
    <x:row r="8">
      <x:c r="B8" s="1" t="s">
        <x:v>282</x:v>
      </x:c>
      <x:c r="C8" s="1"/>
      <x:c r="D8" s="1"/>
      <x:c r="E8" s="1"/>
      <x:c r="F8" s="1"/>
    </x:row>
    <x:row r="9">
      <x:c r="B9" s="4" t="s">
        <x:v>283</x:v>
      </x:c>
      <x:c r="C9" s="54" t="s">
        <x:v>284</x:v>
      </x:c>
      <x:c r="D9" s="4" t="s">
        <x:v>285</x:v>
      </x:c>
      <x:c r="E9" s="4" t="s">
        <x:v>286</x:v>
      </x:c>
      <x:c r="F9" s="4" t="s">
        <x:v>287</x:v>
      </x:c>
    </x:row>
    <x:row r="10" ht="52.5">
      <x:c r="B10" s="1" t="s">
        <x:v>288</x:v>
      </x:c>
      <x:c r="C10" s="15">
        <x:v>46289</x:v>
      </x:c>
      <x:c r="D10" s="1" t="s">
        <x:v>289</x:v>
      </x:c>
      <x:c r="E10" s="8" t="s">
        <x:v>290</x:v>
      </x:c>
      <x:c r="F10" s="8" t="s">
        <x:v>291</x:v>
      </x:c>
    </x:row>
    <x:row r="11" ht="52.5">
      <x:c r="B11" s="1" t="s">
        <x:v>292</x:v>
      </x:c>
      <x:c r="C11" s="15">
        <x:v>46289</x:v>
      </x:c>
      <x:c r="D11" s="1" t="s">
        <x:v>289</x:v>
      </x:c>
      <x:c r="E11" s="8" t="s">
        <x:v>293</x:v>
      </x:c>
      <x:c r="F11" s="8" t="s">
        <x:v>294</x:v>
      </x:c>
    </x:row>
    <x:row r="12" ht="52.5">
      <x:c r="B12" s="1" t="s">
        <x:v>295</x:v>
      </x:c>
      <x:c r="C12" s="15">
        <x:v>45947</x:v>
      </x:c>
      <x:c r="D12" s="1" t="s">
        <x:v>296</x:v>
      </x:c>
      <x:c r="E12" s="8" t="s">
        <x:v>297</x:v>
      </x:c>
      <x:c r="F12" s="8" t="s">
        <x:v>298</x:v>
      </x:c>
    </x:row>
    <x:row r="13" ht="52.5">
      <x:c r="B13" s="1" t="s">
        <x:v>299</x:v>
      </x:c>
      <x:c r="C13" s="15">
        <x:v>45947</x:v>
      </x:c>
      <x:c r="D13" s="1" t="s">
        <x:v>296</x:v>
      </x:c>
      <x:c r="E13" s="8" t="s">
        <x:v>300</x:v>
      </x:c>
      <x:c r="F13" s="8" t="s">
        <x:v>301</x:v>
      </x:c>
    </x:row>
    <x:row r="14" ht="52.5">
      <x:c r="B14" s="1" t="s">
        <x:v>302</x:v>
      </x:c>
      <x:c r="C14" s="15">
        <x:v>45925</x:v>
      </x:c>
      <x:c r="D14" s="1" t="s">
        <x:v>303</x:v>
      </x:c>
      <x:c r="E14" s="8" t="s">
        <x:v>304</x:v>
      </x:c>
      <x:c r="F14" s="8" t="s">
        <x:v>305</x:v>
      </x:c>
    </x:row>
    <x:row r="15" ht="52.5">
      <x:c r="B15" s="1" t="s">
        <x:v>306</x:v>
      </x:c>
      <x:c r="C15" s="15">
        <x:v>46024</x:v>
      </x:c>
      <x:c r="D15" s="1" t="s">
        <x:v>296</x:v>
      </x:c>
      <x:c r="E15" s="8" t="s">
        <x:v>307</x:v>
      </x:c>
      <x:c r="F15" s="8" t="s">
        <x:v>308</x:v>
      </x:c>
    </x:row>
    <x:row r="16" ht="52.5">
      <x:c r="B16" s="1" t="s">
        <x:v>309</x:v>
      </x:c>
      <x:c r="C16" s="15">
        <x:v>46120</x:v>
      </x:c>
      <x:c r="D16" s="1" t="s">
        <x:v>296</x:v>
      </x:c>
      <x:c r="E16" s="8" t="s">
        <x:v>310</x:v>
      </x:c>
      <x:c r="F16" s="8" t="s">
        <x:v>311</x:v>
      </x:c>
    </x:row>
    <x:row r="17" ht="52.5">
      <x:c r="B17" s="1" t="s">
        <x:v>312</x:v>
      </x:c>
      <x:c r="C17" s="15">
        <x:v>46211</x:v>
      </x:c>
      <x:c r="D17" s="1" t="s">
        <x:v>296</x:v>
      </x:c>
      <x:c r="E17" s="8" t="s">
        <x:v>313</x:v>
      </x:c>
      <x:c r="F17" s="8" t="s">
        <x:v>314</x:v>
      </x:c>
    </x:row>
    <x:row r="18" ht="52.5">
      <x:c r="B18" s="1" t="s">
        <x:v>315</x:v>
      </x:c>
      <x:c r="C18" s="15">
        <x:v>46190</x:v>
      </x:c>
      <x:c r="D18" s="1" t="s">
        <x:v>296</x:v>
      </x:c>
      <x:c r="E18" s="8" t="s">
        <x:v>316</x:v>
      </x:c>
      <x:c r="F18" s="8" t="s">
        <x:v>317</x:v>
      </x:c>
    </x:row>
    <x:row r="19" ht="52.5">
      <x:c r="B19" s="1" t="s">
        <x:v>318</x:v>
      </x:c>
      <x:c r="C19" s="15">
        <x:v>46190</x:v>
      </x:c>
      <x:c r="D19" s="1" t="s">
        <x:v>319</x:v>
      </x:c>
      <x:c r="E19" s="8" t="s">
        <x:v>320</x:v>
      </x:c>
      <x:c r="F19" s="8" t="s">
        <x:v>321</x:v>
      </x:c>
    </x:row>
    <x:row r="20" ht="52.5">
      <x:c r="B20" s="1" t="s">
        <x:v>322</x:v>
      </x:c>
      <x:c r="C20" s="15">
        <x:v>46008</x:v>
      </x:c>
      <x:c r="D20" s="1" t="s">
        <x:v>303</x:v>
      </x:c>
      <x:c r="E20" s="8" t="s">
        <x:v>323</x:v>
      </x:c>
      <x:c r="F20" s="8" t="s">
        <x:v>324</x:v>
      </x:c>
    </x:row>
    <x:row r="21" ht="52.5">
      <x:c r="B21" s="1" t="s">
        <x:v>325</x:v>
      </x:c>
      <x:c r="C21" s="15">
        <x:v>46099</x:v>
      </x:c>
      <x:c r="D21" s="1" t="s">
        <x:v>303</x:v>
      </x:c>
      <x:c r="E21" s="8" t="s">
        <x:v>326</x:v>
      </x:c>
      <x:c r="F21" s="8" t="s">
        <x:v>327</x:v>
      </x:c>
    </x:row>
    <x:row r="22" ht="52.5">
      <x:c r="B22" s="1" t="s">
        <x:v>328</x:v>
      </x:c>
      <x:c r="C22" s="15">
        <x:v>46230</x:v>
      </x:c>
      <x:c r="D22" s="1" t="s">
        <x:v>329</x:v>
      </x:c>
      <x:c r="E22" s="8" t="s">
        <x:v>330</x:v>
      </x:c>
      <x:c r="F22" s="8" t="s">
        <x:v>331</x:v>
      </x:c>
    </x:row>
    <x:row r="23" ht="52.5">
      <x:c r="B23" s="1" t="s">
        <x:v>332</x:v>
      </x:c>
      <x:c r="C23" s="15">
        <x:v>46290</x:v>
      </x:c>
      <x:c r="D23" s="1" t="s">
        <x:v>333</x:v>
      </x:c>
      <x:c r="E23" s="8" t="s">
        <x:v>334</x:v>
      </x:c>
      <x:c r="F23" s="8" t="s">
        <x:v>335</x:v>
      </x:c>
    </x:row>
    <x:row r="24">
      <x:c r="B24" s="1"/>
      <x:c r="C24" s="1"/>
      <x:c r="D24" s="1"/>
      <x:c r="E24" s="1"/>
      <x:c r="F24" s="1"/>
    </x:row>
    <x:row r="25">
      <x:c r="B25" s="1" t="s">
        <x:v>336</x:v>
      </x:c>
      <x:c r="C25" s="1" t="s">
        <x:v>337</x:v>
      </x:c>
      <x:c r="D25" s="1"/>
      <x:c r="E25" s="1"/>
      <x:c r="F25" s="1"/>
    </x:row>
    <x:row r="26">
      <x:c r="B26" s="1" t="s">
        <x:v>338</x:v>
      </x:c>
      <x:c r="C26" s="1" t="s">
        <x:v>339</x:v>
      </x:c>
      <x:c r="D26" s="1"/>
      <x:c r="E26" s="1"/>
      <x:c r="F26" s="1"/>
    </x:row>
    <x:row r="27">
      <x:c r="B27" s="1"/>
      <x:c r="C27" s="1"/>
      <x:c r="D27" s="1"/>
      <x:c r="E27" s="1"/>
      <x:c r="F27" s="1"/>
    </x:row>
    <x:row r="28" ht="39">
      <x:c r="B28" s="1" t="s">
        <x:v>340</x:v>
      </x:c>
      <x:c r="C28" s="1"/>
      <x:c r="D28" s="1"/>
      <x:c r="E28" s="1"/>
      <x:c r="F28" s="8" t="s">
        <x:v>341</x:v>
      </x:c>
    </x:row>
    <x:row r="29" ht="39">
      <x:c r="B29" s="1" t="s">
        <x:v>342</x:v>
      </x:c>
      <x:c r="C29" s="1"/>
      <x:c r="D29" s="1"/>
      <x:c r="E29" s="1"/>
      <x:c r="F29" s="8" t="s">
        <x:v>343</x:v>
      </x:c>
    </x:row>
    <x:row r="30" ht="39">
      <x:c r="B30" s="1" t="s">
        <x:v>344</x:v>
      </x:c>
      <x:c r="C30" s="1"/>
      <x:c r="D30" s="1"/>
      <x:c r="E30" s="1"/>
      <x:c r="F30" s="8" t="s">
        <x:v>345</x:v>
      </x:c>
    </x:row>
    <x:row r="31" ht="39">
      <x:c r="B31" s="1" t="s">
        <x:v>346</x:v>
      </x:c>
      <x:c r="C31" s="1"/>
      <x:c r="D31" s="1"/>
      <x:c r="E31" s="1"/>
      <x:c r="F31" s="8" t="s">
        <x:v>347</x:v>
      </x:c>
    </x:row>
    <x:row r="32" ht="39">
      <x:c r="B32" s="1" t="s">
        <x:v>348</x:v>
      </x:c>
      <x:c r="C32" s="1"/>
      <x:c r="D32" s="1"/>
      <x:c r="E32" s="1"/>
      <x:c r="F32" s="8" t="s">
        <x:v>349</x:v>
      </x:c>
    </x:row>
    <x:row r="33" ht="39">
      <x:c r="B33" s="1" t="s">
        <x:v>350</x:v>
      </x:c>
      <x:c r="C33" s="1"/>
      <x:c r="D33" s="1"/>
      <x:c r="E33" s="1"/>
      <x:c r="F33" s="8" t="s">
        <x:v>351</x:v>
      </x:c>
    </x:row>
    <x:row r="34">
      <x:c r="B34" s="1"/>
      <x:c r="C34" s="1"/>
      <x:c r="D34" s="1"/>
      <x:c r="E34" s="1"/>
      <x:c r="F34" s="1"/>
    </x:row>
    <x:row r="35">
      <x:c r="B35" s="1"/>
      <x:c r="C35" s="1"/>
      <x:c r="D35" s="1"/>
      <x:c r="E35" s="1"/>
      <x:c r="F35" s="1"/>
    </x:row>
  </x:sheetData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2" max="2" width="39" customWidth="1"/>
    <x:col min="3" max="3" width="24" customWidth="1"/>
    <x:col min="4" max="9" width="18" customWidth="1"/>
  </x:cols>
  <x:sheetData>
    <x:row r="2">
      <x:c r="B2" s="2" t="s">
        <x:v>0</x:v>
      </x:c>
      <x:c r="C2" s="2"/>
      <x:c r="D2" s="2"/>
      <x:c r="E2" s="2"/>
      <x:c r="F2" s="2"/>
      <x:c r="G2" s="2"/>
      <x:c r="H2" s="2"/>
      <x:c r="I2" s="1"/>
      <x:c r="J2" s="1"/>
    </x:row>
    <x:row r="3">
      <x:c r="B3" s="2" t="s">
        <x:v>352</x:v>
      </x:c>
      <x:c r="C3" s="2"/>
      <x:c r="D3" s="2"/>
      <x:c r="E3" s="2"/>
      <x:c r="F3" s="2"/>
      <x:c r="G3" s="2"/>
      <x:c r="H3" s="2"/>
      <x:c r="I3" s="1"/>
      <x:c r="J3" s="1"/>
    </x:row>
    <x:row r="4">
      <x:c r="B4" s="1" t="s">
        <x:v>2</x:v>
      </x:c>
      <x:c r="C4" s="1"/>
      <x:c r="D4" s="1"/>
      <x:c r="E4" s="1"/>
      <x:c r="F4" s="1"/>
      <x:c r="G4" s="1"/>
      <x:c r="H4" s="1"/>
      <x:c r="I4" s="1"/>
      <x:c r="J4" s="1"/>
    </x:row>
    <x:row r="5">
      <x:c r="B5" s="4" t="s">
        <x:v>3</x:v>
      </x:c>
      <x:c r="C5" s="54" t="s">
        <x:v>4</x:v>
      </x:c>
      <x:c r="D5" s="54" t="s">
        <x:v>5</x:v>
      </x:c>
      <x:c r="E5" s="54" t="s">
        <x:v>6</x:v>
      </x:c>
      <x:c r="F5" s="54" t="s">
        <x:v>7</x:v>
      </x:c>
      <x:c r="G5" s="54" t="s">
        <x:v>8</x:v>
      </x:c>
      <x:c r="H5" s="55" t="s">
        <x:v>9</x:v>
      </x:c>
      <x:c r="I5" s="1"/>
      <x:c r="J5" s="1"/>
    </x:row>
    <x:row r="6">
      <x:c r="B6" s="4" t="s">
        <x:v>10</x:v>
      </x:c>
      <x:c r="C6" s="11">
        <x:v>45900</x:v>
      </x:c>
      <x:c r="D6" s="11">
        <x:v>45900</x:v>
      </x:c>
      <x:c r="E6" s="11">
        <x:v>45991</x:v>
      </x:c>
      <x:c r="F6" s="11">
        <x:v>46081</x:v>
      </x:c>
      <x:c r="G6" s="11">
        <x:v>46173</x:v>
      </x:c>
      <x:c r="H6" s="29">
        <x:v>46265</x:v>
      </x:c>
      <x:c r="I6" s="1"/>
      <x:c r="J6" s="1"/>
    </x:row>
    <x:row r="7">
      <x:c r="B7" s="4" t="s">
        <x:v>11</x:v>
      </x:c>
      <x:c r="C7" s="4">
        <x:v>365</x:v>
      </x:c>
      <x:c r="D7" s="4">
        <x:v>92</x:v>
      </x:c>
      <x:c r="E7" s="4">
        <x:v>91</x:v>
      </x:c>
      <x:c r="F7" s="4">
        <x:v>90</x:v>
      </x:c>
      <x:c r="G7" s="4">
        <x:v>92</x:v>
      </x:c>
      <x:c r="H7" s="18">
        <x:v>92</x:v>
      </x:c>
      <x:c r="I7" s="1"/>
      <x:c r="J7" s="1"/>
    </x:row>
    <x:row r="8">
      <x:c r="B8" s="1" t="s">
        <x:v>353</x:v>
      </x:c>
      <x:c r="C8" s="1"/>
      <x:c r="D8" s="1"/>
      <x:c r="E8" s="1"/>
      <x:c r="F8" s="1"/>
      <x:c r="G8" s="1"/>
      <x:c r="H8" s="1"/>
      <x:c r="I8" s="1"/>
      <x:c r="J8" s="1"/>
    </x:row>
    <x:row r="9">
      <x:c r="B9" s="1" t="s">
        <x:v>354</x:v>
      </x:c>
      <x:c r="C9" s="1"/>
      <x:c r="D9" s="1"/>
      <x:c r="E9" s="1"/>
      <x:c r="F9" s="1"/>
      <x:c r="G9" s="1"/>
      <x:c r="H9" s="1"/>
      <x:c r="I9" s="1"/>
      <x:c r="J9" s="1"/>
    </x:row>
    <x:row r="10">
      <x:c r="B10" s="1" t="s">
        <x:v>355</x:v>
      </x:c>
      <x:c r="C10" s="1" t="s">
        <x:v>356</x:v>
      </x:c>
      <x:c r="D10" s="1"/>
      <x:c r="E10" s="1"/>
      <x:c r="F10" s="1"/>
      <x:c r="G10" s="1"/>
      <x:c r="H10" s="1"/>
      <x:c r="I10" s="1"/>
      <x:c r="J10" s="1"/>
    </x:row>
    <x:row r="11">
      <x:c r="B11" s="1" t="s">
        <x:v>357</x:v>
      </x:c>
      <x:c r="C11" s="1" t="s">
        <x:v>358</x:v>
      </x:c>
      <x:c r="D11" s="1"/>
      <x:c r="E11" s="1"/>
      <x:c r="F11" s="1"/>
      <x:c r="G11" s="1"/>
      <x:c r="H11" s="1"/>
      <x:c r="I11" s="1"/>
      <x:c r="J11" s="1"/>
    </x:row>
    <x:row r="12">
      <x:c r="B12" s="1" t="s">
        <x:v>359</x:v>
      </x:c>
      <x:c r="C12" s="1" t="s">
        <x:v>360</x:v>
      </x:c>
      <x:c r="D12" s="1"/>
      <x:c r="E12" s="1"/>
      <x:c r="F12" s="1"/>
      <x:c r="G12" s="1"/>
      <x:c r="H12" s="1"/>
      <x:c r="I12" s="1"/>
      <x:c r="J12" s="1"/>
    </x:row>
    <x:row r="13">
      <x:c r="B13" s="1" t="s">
        <x:v>361</x:v>
      </x:c>
      <x:c r="C13" s="1" t="s">
        <x:v>362</x:v>
      </x:c>
      <x:c r="D13" s="1"/>
      <x:c r="E13" s="1"/>
      <x:c r="F13" s="1"/>
      <x:c r="G13" s="1"/>
      <x:c r="H13" s="1"/>
      <x:c r="I13" s="1"/>
      <x:c r="J13" s="1"/>
    </x:row>
    <x:row r="14">
      <x:c r="B14" s="1" t="s">
        <x:v>363</x:v>
      </x:c>
      <x:c r="C14" s="42">
        <x:v>96078</x:v>
      </x:c>
      <x:c r="D14" s="1"/>
      <x:c r="E14" s="1"/>
      <x:c r="F14" s="1"/>
      <x:c r="G14" s="1"/>
      <x:c r="H14" s="1"/>
      <x:c r="I14" s="1"/>
      <x:c r="J14" s="1"/>
    </x:row>
    <x:row r="15">
      <x:c r="B15" s="1" t="s">
        <x:v>364</x:v>
      </x:c>
      <x:c r="C15" s="42">
        <x:v>10</x:v>
      </x:c>
      <x:c r="D15" s="1"/>
      <x:c r="E15" s="1"/>
      <x:c r="F15" s="1"/>
      <x:c r="G15" s="1"/>
      <x:c r="H15" s="1"/>
      <x:c r="I15" s="1"/>
      <x:c r="J15" s="1"/>
    </x:row>
    <x:row r="16">
      <x:c r="B16" s="1" t="s">
        <x:v>365</x:v>
      </x:c>
      <x:c r="C16" s="1" t="s">
        <x:v>366</x:v>
      </x:c>
      <x:c r="D16" s="1"/>
      <x:c r="E16" s="1"/>
      <x:c r="F16" s="1"/>
      <x:c r="G16" s="1"/>
      <x:c r="H16" s="1"/>
      <x:c r="I16" s="1"/>
      <x:c r="J16" s="1"/>
    </x:row>
    <x:row r="17">
      <x:c r="B17" s="1" t="s">
        <x:v>367</x:v>
      </x:c>
      <x:c r="C17" s="1" t="s">
        <x:v>368</x:v>
      </x:c>
      <x:c r="D17" s="1"/>
      <x:c r="E17" s="1"/>
      <x:c r="F17" s="1"/>
      <x:c r="G17" s="1"/>
      <x:c r="H17" s="1"/>
      <x:c r="I17" s="1"/>
      <x:c r="J17" s="1"/>
    </x:row>
    <x:row r="18">
      <x:c r="B18" s="1" t="s">
        <x:v>369</x:v>
      </x:c>
      <x:c r="C18" s="15">
        <x:v>46265</x:v>
      </x:c>
      <x:c r="D18" s="1"/>
      <x:c r="E18" s="1"/>
      <x:c r="F18" s="1"/>
      <x:c r="G18" s="1"/>
      <x:c r="H18" s="1"/>
      <x:c r="I18" s="1"/>
      <x:c r="J18" s="1"/>
    </x:row>
    <x:row r="19">
      <x:c r="B19" s="1" t="s">
        <x:v>370</x:v>
      </x:c>
      <x:c r="C19" s="15">
        <x:v>46295</x:v>
      </x:c>
      <x:c r="D19" s="1"/>
      <x:c r="E19" s="1"/>
      <x:c r="F19" s="1"/>
      <x:c r="G19" s="1"/>
      <x:c r="H19" s="1"/>
      <x:c r="I19" s="1"/>
      <x:c r="J19" s="1"/>
    </x:row>
    <x:row r="20">
      <x:c r="B20" s="1" t="s">
        <x:v>371</x:v>
      </x:c>
      <x:c r="C20" s="42">
        <x:v>4.07</x:v>
      </x:c>
      <x:c r="D20" s="1"/>
      <x:c r="E20" s="1"/>
      <x:c r="F20" s="1"/>
      <x:c r="G20" s="1"/>
      <x:c r="H20" s="1"/>
      <x:c r="I20" s="1"/>
      <x:c r="J20" s="1"/>
    </x:row>
    <x:row r="21">
      <x:c r="B21" s="1" t="s">
        <x:v>372</x:v>
      </x:c>
      <x:c r="C21" s="42">
        <x:v>4.07</x:v>
      </x:c>
      <x:c r="D21" s="1"/>
      <x:c r="E21" s="1"/>
      <x:c r="F21" s="1"/>
      <x:c r="G21" s="1"/>
      <x:c r="H21" s="1"/>
      <x:c r="I21" s="1"/>
      <x:c r="J21" s="1"/>
    </x:row>
    <x:row r="22">
      <x:c r="B22" s="1" t="s">
        <x:v>373</x:v>
      </x:c>
      <x:c r="C22" s="42">
        <x:v>4.17</x:v>
      </x:c>
      <x:c r="D22" s="1"/>
      <x:c r="E22" s="1"/>
      <x:c r="F22" s="1"/>
      <x:c r="G22" s="1"/>
      <x:c r="H22" s="1"/>
      <x:c r="I22" s="1"/>
      <x:c r="J22" s="1"/>
    </x:row>
    <x:row r="23">
      <x:c r="B23" s="1" t="s">
        <x:v>374</x:v>
      </x:c>
      <x:c r="C23" s="42">
        <x:v>4</x:v>
      </x:c>
      <x:c r="D23" s="1"/>
      <x:c r="E23" s="1"/>
      <x:c r="F23" s="1"/>
      <x:c r="G23" s="1"/>
      <x:c r="H23" s="1"/>
      <x:c r="I23" s="1"/>
      <x:c r="J23" s="1"/>
    </x:row>
    <x:row r="24">
      <x:c r="B24" s="1" t="s">
        <x:v>375</x:v>
      </x:c>
      <x:c r="C24" s="42">
        <x:v>0.04</x:v>
      </x:c>
      <x:c r="D24" s="1"/>
      <x:c r="E24" s="1"/>
      <x:c r="F24" s="1"/>
      <x:c r="G24" s="1"/>
      <x:c r="H24" s="1"/>
      <x:c r="I24" s="1"/>
      <x:c r="J24" s="1"/>
    </x:row>
    <x:row r="25">
      <x:c r="B25" s="1" t="s">
        <x:v>376</x:v>
      </x:c>
      <x:c r="C25" s="42">
        <x:v>8</x:v>
      </x:c>
      <x:c r="D25" s="1"/>
      <x:c r="E25" s="1"/>
      <x:c r="F25" s="1"/>
      <x:c r="G25" s="1"/>
      <x:c r="H25" s="1"/>
      <x:c r="I25" s="1"/>
      <x:c r="J25" s="1"/>
    </x:row>
    <x:row r="26">
      <x:c r="B26" s="1" t="s">
        <x:v>377</x:v>
      </x:c>
      <x:c r="C26" s="1"/>
      <x:c r="D26" s="1"/>
      <x:c r="E26" s="1"/>
      <x:c r="F26" s="1"/>
      <x:c r="G26" s="1"/>
      <x:c r="H26" s="1"/>
      <x:c r="I26" s="1"/>
      <x:c r="J26" s="1"/>
    </x:row>
    <x:row r="27">
      <x:c r="B27" s="1" t="s">
        <x:v>378</x:v>
      </x:c>
      <x:c r="C27" s="42">
        <x:v>3.8</x:v>
      </x:c>
      <x:c r="D27" s="1"/>
      <x:c r="E27" s="1"/>
      <x:c r="F27" s="1"/>
      <x:c r="G27" s="1"/>
      <x:c r="H27" s="1"/>
      <x:c r="I27" s="1"/>
      <x:c r="J27" s="1"/>
    </x:row>
    <x:row r="28">
      <x:c r="B28" s="1" t="s">
        <x:v>379</x:v>
      </x:c>
      <x:c r="C28" s="42">
        <x:v>4.2</x:v>
      </x:c>
      <x:c r="D28" s="1"/>
      <x:c r="E28" s="1"/>
      <x:c r="F28" s="1"/>
      <x:c r="G28" s="1"/>
      <x:c r="H28" s="1"/>
      <x:c r="I28" s="1"/>
      <x:c r="J28" s="1"/>
    </x:row>
    <x:row r="29">
      <x:c r="B29" s="1" t="s">
        <x:v>380</x:v>
      </x:c>
      <x:c r="C29" s="42">
        <x:v>3.53</x:v>
      </x:c>
      <x:c r="D29" s="1"/>
      <x:c r="E29" s="1"/>
      <x:c r="F29" s="1"/>
      <x:c r="G29" s="1"/>
      <x:c r="H29" s="1"/>
      <x:c r="I29" s="1"/>
      <x:c r="J29" s="1"/>
    </x:row>
    <x:row r="30">
      <x:c r="B30" s="1" t="s">
        <x:v>381</x:v>
      </x:c>
      <x:c r="C30" s="42">
        <x:v>3.53</x:v>
      </x:c>
      <x:c r="D30" s="1"/>
      <x:c r="E30" s="1"/>
      <x:c r="F30" s="1"/>
      <x:c r="G30" s="1"/>
      <x:c r="H30" s="1"/>
      <x:c r="I30" s="1"/>
      <x:c r="J30" s="1"/>
    </x:row>
    <x:row r="31">
      <x:c r="B31" s="1" t="s">
        <x:v>382</x:v>
      </x:c>
      <x:c r="C31" s="42">
        <x:v>3.54</x:v>
      </x:c>
      <x:c r="D31" s="1"/>
      <x:c r="E31" s="1"/>
      <x:c r="F31" s="1"/>
      <x:c r="G31" s="1"/>
      <x:c r="H31" s="1"/>
      <x:c r="I31" s="1"/>
      <x:c r="J31" s="1"/>
    </x:row>
    <x:row r="32">
      <x:c r="B32" s="1" t="s">
        <x:v>383</x:v>
      </x:c>
      <x:c r="C32" s="42">
        <x:v>3.52</x:v>
      </x:c>
      <x:c r="D32" s="1"/>
      <x:c r="E32" s="1"/>
      <x:c r="F32" s="1"/>
      <x:c r="G32" s="1"/>
      <x:c r="H32" s="1"/>
      <x:c r="I32" s="1"/>
      <x:c r="J32" s="1"/>
    </x:row>
    <x:row r="33">
      <x:c r="B33" s="1" t="s">
        <x:v>384</x:v>
      </x:c>
      <x:c r="C33" s="42">
        <x:v>0.01</x:v>
      </x:c>
      <x:c r="D33" s="1"/>
      <x:c r="E33" s="1"/>
      <x:c r="F33" s="1"/>
      <x:c r="G33" s="1"/>
      <x:c r="H33" s="1"/>
      <x:c r="I33" s="1"/>
      <x:c r="J33" s="1"/>
    </x:row>
    <x:row r="34">
      <x:c r="B34" s="1" t="s">
        <x:v>385</x:v>
      </x:c>
      <x:c r="C34" s="42">
        <x:v>2</x:v>
      </x:c>
      <x:c r="D34" s="1"/>
      <x:c r="E34" s="1"/>
      <x:c r="F34" s="1"/>
      <x:c r="G34" s="1"/>
      <x:c r="H34" s="1"/>
      <x:c r="I34" s="1"/>
      <x:c r="J34" s="1"/>
    </x:row>
    <x:row r="35">
      <x:c r="B35" s="1" t="s">
        <x:v>386</x:v>
      </x:c>
      <x:c r="C35" s="42">
        <x:v>3.24</x:v>
      </x:c>
      <x:c r="D35" s="1"/>
      <x:c r="E35" s="1"/>
      <x:c r="F35" s="1"/>
      <x:c r="G35" s="1"/>
      <x:c r="H35" s="1"/>
      <x:c r="I35" s="1"/>
      <x:c r="J35" s="1"/>
    </x:row>
    <x:row r="36">
      <x:c r="B36" s="1" t="s">
        <x:v>387</x:v>
      </x:c>
      <x:c r="C36" s="42">
        <x:v>3.64</x:v>
      </x:c>
      <x:c r="D36" s="1"/>
      <x:c r="E36" s="1"/>
      <x:c r="F36" s="1"/>
      <x:c r="G36" s="1"/>
      <x:c r="H36" s="1"/>
      <x:c r="I36" s="1"/>
      <x:c r="J36" s="1"/>
    </x:row>
    <x:row r="37">
      <x:c r="B37" s="1" t="s">
        <x:v>388</x:v>
      </x:c>
      <x:c r="C37" s="42">
        <x:v>9707.71</x:v>
      </x:c>
      <x:c r="D37" s="1"/>
      <x:c r="E37" s="1"/>
      <x:c r="F37" s="1"/>
      <x:c r="G37" s="1"/>
      <x:c r="H37" s="1"/>
      <x:c r="I37" s="1"/>
      <x:c r="J37" s="1"/>
    </x:row>
    <x:row r="38">
      <x:c r="B38" s="1" t="s">
        <x:v>389</x:v>
      </x:c>
      <x:c r="C38" s="42">
        <x:v>9700.99</x:v>
      </x:c>
      <x:c r="D38" s="1"/>
      <x:c r="E38" s="1"/>
      <x:c r="F38" s="1"/>
      <x:c r="G38" s="1"/>
      <x:c r="H38" s="1"/>
      <x:c r="I38" s="1"/>
      <x:c r="J38" s="1"/>
    </x:row>
    <x:row r="39">
      <x:c r="B39" s="1" t="s">
        <x:v>390</x:v>
      </x:c>
      <x:c r="C39" s="42">
        <x:v>9888</x:v>
      </x:c>
      <x:c r="D39" s="1"/>
      <x:c r="E39" s="1"/>
      <x:c r="F39" s="1"/>
      <x:c r="G39" s="1"/>
      <x:c r="H39" s="1"/>
      <x:c r="I39" s="1"/>
      <x:c r="J39" s="1"/>
    </x:row>
    <x:row r="40">
      <x:c r="B40" s="1" t="s">
        <x:v>391</x:v>
      </x:c>
      <x:c r="C40" s="42">
        <x:v>9600</x:v>
      </x:c>
      <x:c r="D40" s="1"/>
      <x:c r="E40" s="1"/>
      <x:c r="F40" s="1"/>
      <x:c r="G40" s="1"/>
      <x:c r="H40" s="1"/>
      <x:c r="I40" s="1"/>
      <x:c r="J40" s="1"/>
    </x:row>
    <x:row r="41">
      <x:c r="B41" s="1" t="s">
        <x:v>392</x:v>
      </x:c>
      <x:c r="C41" s="42">
        <x:v>85.78</x:v>
      </x:c>
      <x:c r="D41" s="1"/>
      <x:c r="E41" s="1"/>
      <x:c r="F41" s="1"/>
      <x:c r="G41" s="1"/>
      <x:c r="H41" s="1"/>
      <x:c r="I41" s="1"/>
      <x:c r="J41" s="1"/>
    </x:row>
    <x:row r="42">
      <x:c r="B42" s="1" t="s">
        <x:v>393</x:v>
      </x:c>
      <x:c r="C42" s="42">
        <x:v>7</x:v>
      </x:c>
      <x:c r="D42" s="1"/>
      <x:c r="E42" s="1"/>
      <x:c r="F42" s="1"/>
      <x:c r="G42" s="1"/>
      <x:c r="H42" s="1"/>
      <x:c r="I42" s="1"/>
      <x:c r="J42" s="1"/>
    </x:row>
    <x:row r="43">
      <x:c r="B43" s="1" t="s">
        <x:v>394</x:v>
      </x:c>
      <x:c r="C43" s="42">
        <x:v>9200</x:v>
      </x:c>
      <x:c r="D43" s="1"/>
      <x:c r="E43" s="1"/>
      <x:c r="F43" s="1"/>
      <x:c r="G43" s="1"/>
      <x:c r="H43" s="1"/>
      <x:c r="I43" s="1"/>
      <x:c r="J43" s="1"/>
    </x:row>
    <x:row r="44">
      <x:c r="B44" s="1" t="s">
        <x:v>395</x:v>
      </x:c>
      <x:c r="C44" s="42">
        <x:v>10000</x:v>
      </x:c>
      <x:c r="D44" s="1"/>
      <x:c r="E44" s="1"/>
      <x:c r="F44" s="1"/>
      <x:c r="G44" s="1"/>
      <x:c r="H44" s="1"/>
      <x:c r="I44" s="1"/>
      <x:c r="J44" s="1"/>
    </x:row>
    <x:row r="45">
      <x:c r="B45" s="1" t="s">
        <x:v>396</x:v>
      </x:c>
      <x:c r="C45" s="42">
        <x:v>793.23</x:v>
      </x:c>
      <x:c r="D45" s="1"/>
      <x:c r="E45" s="1"/>
      <x:c r="F45" s="1"/>
      <x:c r="G45" s="1"/>
      <x:c r="H45" s="1"/>
      <x:c r="I45" s="1"/>
      <x:c r="J45" s="1"/>
    </x:row>
    <x:row r="46">
      <x:c r="B46" s="1" t="s">
        <x:v>397</x:v>
      </x:c>
      <x:c r="C46" s="42">
        <x:v>625.32</x:v>
      </x:c>
      <x:c r="D46" s="1"/>
      <x:c r="E46" s="1"/>
      <x:c r="F46" s="1"/>
      <x:c r="G46" s="1"/>
      <x:c r="H46" s="1"/>
      <x:c r="I46" s="1"/>
      <x:c r="J46" s="1"/>
    </x:row>
    <x:row r="47">
      <x:c r="B47" s="1" t="s">
        <x:v>398</x:v>
      </x:c>
      <x:c r="C47" s="42">
        <x:v>430</x:v>
      </x:c>
      <x:c r="D47" s="1"/>
      <x:c r="E47" s="1"/>
      <x:c r="F47" s="1"/>
      <x:c r="G47" s="1"/>
      <x:c r="H47" s="1"/>
      <x:c r="I47" s="1"/>
      <x:c r="J47" s="1"/>
    </x:row>
    <x:row r="48">
      <x:c r="B48" s="1" t="s">
        <x:v>399</x:v>
      </x:c>
      <x:c r="C48" s="42">
        <x:v>373.34</x:v>
      </x:c>
      <x:c r="D48" s="1"/>
      <x:c r="E48" s="1"/>
      <x:c r="F48" s="1"/>
      <x:c r="G48" s="1"/>
      <x:c r="H48" s="1"/>
      <x:c r="I48" s="1"/>
      <x:c r="J48" s="1"/>
    </x:row>
    <x:row r="49">
      <x:c r="B49" s="1" t="s">
        <x:v>400</x:v>
      </x:c>
      <x:c r="C49" s="42">
        <x:v>9.86</x:v>
      </x:c>
      <x:c r="D49" s="1"/>
      <x:c r="E49" s="1"/>
      <x:c r="F49" s="1"/>
      <x:c r="G49" s="1"/>
      <x:c r="H49" s="1"/>
      <x:c r="I49" s="1"/>
      <x:c r="J49" s="1"/>
    </x:row>
    <x:row r="50">
      <x:c r="B50" s="1" t="s">
        <x:v>401</x:v>
      </x:c>
      <x:c r="C50" s="42">
        <x:v>21</x:v>
      </x:c>
      <x:c r="D50" s="1"/>
      <x:c r="E50" s="1"/>
      <x:c r="F50" s="1"/>
      <x:c r="G50" s="1"/>
      <x:c r="H50" s="1"/>
      <x:c r="I50" s="1"/>
      <x:c r="J50" s="1"/>
    </x:row>
    <x:row r="51">
      <x:c r="B51" s="1" t="s">
        <x:v>402</x:v>
      </x:c>
      <x:c r="C51" s="1"/>
      <x:c r="D51" s="1"/>
      <x:c r="E51" s="1"/>
      <x:c r="F51" s="1"/>
      <x:c r="G51" s="1"/>
      <x:c r="H51" s="1"/>
      <x:c r="I51" s="1"/>
      <x:c r="J51" s="1"/>
    </x:row>
    <x:row r="52">
      <x:c r="B52" s="1" t="s">
        <x:v>403</x:v>
      </x:c>
      <x:c r="C52" s="1"/>
      <x:c r="D52" s="1"/>
      <x:c r="E52" s="1"/>
      <x:c r="F52" s="1"/>
      <x:c r="G52" s="1"/>
      <x:c r="H52" s="1"/>
      <x:c r="I52" s="1"/>
      <x:c r="J52" s="1"/>
    </x:row>
    <x:row r="53">
      <x:c r="B53" s="1" t="s">
        <x:v>404</x:v>
      </x:c>
      <x:c r="C53" s="1"/>
      <x:c r="D53" s="1"/>
      <x:c r="E53" s="1"/>
      <x:c r="F53" s="1"/>
      <x:c r="G53" s="1"/>
      <x:c r="H53" s="1"/>
      <x:c r="I53" s="1"/>
      <x:c r="J53" s="1"/>
    </x:row>
    <x:row r="54">
      <x:c r="B54" s="1" t="s">
        <x:v>405</x:v>
      </x:c>
      <x:c r="C54" s="42">
        <x:v>173</x:v>
      </x:c>
      <x:c r="D54" s="1"/>
      <x:c r="E54" s="1"/>
      <x:c r="F54" s="1"/>
      <x:c r="G54" s="1"/>
      <x:c r="H54" s="1"/>
      <x:c r="I54" s="1"/>
      <x:c r="J54" s="1"/>
    </x:row>
    <x:row r="55">
      <x:c r="B55" s="1" t="s">
        <x:v>406</x:v>
      </x:c>
      <x:c r="C55" s="1" t="s">
        <x:v>407</x:v>
      </x:c>
      <x:c r="D55" s="1"/>
      <x:c r="E55" s="1"/>
      <x:c r="F55" s="1"/>
      <x:c r="G55" s="1"/>
      <x:c r="H55" s="1"/>
      <x:c r="I55" s="1"/>
      <x:c r="J55" s="1"/>
    </x:row>
    <x:row r="56">
      <x:c r="B56" s="1" t="s">
        <x:v>408</x:v>
      </x:c>
      <x:c r="C56" s="42">
        <x:v>1.4</x:v>
      </x:c>
      <x:c r="D56" s="1"/>
      <x:c r="E56" s="1"/>
      <x:c r="F56" s="1"/>
      <x:c r="G56" s="1"/>
      <x:c r="H56" s="1"/>
      <x:c r="I56" s="1"/>
      <x:c r="J56" s="1"/>
    </x:row>
    <x:row r="57">
      <x:c r="B57" s="1" t="s">
        <x:v>409</x:v>
      </x:c>
      <x:c r="C57" s="42">
        <x:v>310.69</x:v>
      </x:c>
      <x:c r="D57" s="1"/>
      <x:c r="E57" s="1"/>
      <x:c r="F57" s="1"/>
      <x:c r="G57" s="1"/>
      <x:c r="H57" s="1"/>
      <x:c r="I57" s="1"/>
      <x:c r="J57" s="1"/>
    </x:row>
    <x:row r="58">
      <x:c r="B58" s="1" t="s">
        <x:v>410</x:v>
      </x:c>
      <x:c r="C58" s="1" t="s">
        <x:v>411</x:v>
      </x:c>
      <x:c r="D58" s="1"/>
      <x:c r="E58" s="1"/>
      <x:c r="F58" s="1"/>
      <x:c r="G58" s="1"/>
      <x:c r="H58" s="1"/>
      <x:c r="I58" s="1"/>
      <x:c r="J58" s="1"/>
    </x:row>
    <x:row r="59">
      <x:c r="B59" s="1" t="s">
        <x:v>369</x:v>
      </x:c>
      <x:c r="C59" s="1" t="s">
        <x:v>412</x:v>
      </x:c>
      <x:c r="D59" s="1" t="s">
        <x:v>413</x:v>
      </x:c>
      <x:c r="E59" s="1" t="s">
        <x:v>414</x:v>
      </x:c>
      <x:c r="F59" s="1" t="s">
        <x:v>415</x:v>
      </x:c>
      <x:c r="G59" s="1" t="s">
        <x:v>416</x:v>
      </x:c>
      <x:c r="H59" s="1" t="s">
        <x:v>417</x:v>
      </x:c>
      <x:c r="I59" s="1" t="s">
        <x:v>418</x:v>
      </x:c>
      <x:c r="J59" s="1"/>
    </x:row>
    <x:row r="60">
      <x:c r="B60" s="15">
        <x:v>45716</x:v>
      </x:c>
      <x:c r="C60" s="42">
        <x:v>1.83</x:v>
      </x:c>
      <x:c r="D60" s="42">
        <x:v>1.94</x:v>
      </x:c>
      <x:c r="E60" s="42">
        <x:v>1.04</x:v>
      </x:c>
      <x:c r="F60" s="42">
        <x:v>1.06</x:v>
      </x:c>
      <x:c r="G60" s="42">
        <x:v>6404.77</x:v>
      </x:c>
      <x:c r="H60" s="42">
        <x:v>6728</x:v>
      </x:c>
      <x:c r="I60" s="15">
        <x:v>45736</x:v>
      </x:c>
      <x:c r="J60" s="1"/>
    </x:row>
    <x:row r="61">
      <x:c r="B61" s="15">
        <x:v>45808</x:v>
      </x:c>
      <x:c r="C61" s="42">
        <x:v>2.32</x:v>
      </x:c>
      <x:c r="D61" s="42">
        <x:v>2.55</x:v>
      </x:c>
      <x:c r="E61" s="42">
        <x:v>0.44</x:v>
      </x:c>
      <x:c r="F61" s="42">
        <x:v>2.03</x:v>
      </x:c>
      <x:c r="G61" s="42">
        <x:v>7067.99</x:v>
      </x:c>
      <x:c r="H61" s="42">
        <x:v>7828</x:v>
      </x:c>
      <x:c r="I61" s="15">
        <x:v>45825</x:v>
      </x:c>
      <x:c r="J61" s="1"/>
    </x:row>
    <x:row r="62">
      <x:c r="B62" s="15">
        <x:v>45900</x:v>
      </x:c>
      <x:c r="C62" s="42">
        <x:v>2.95</x:v>
      </x:c>
      <x:c r="D62" s="42">
        <x:v>3.29</x:v>
      </x:c>
      <x:c r="E62" s="42">
        <x:v>2.45</x:v>
      </x:c>
      <x:c r="F62" s="42">
        <x:v>1.99</x:v>
      </x:c>
      <x:c r="G62" s="42">
        <x:v>7667.89</x:v>
      </x:c>
      <x:c r="H62" s="42">
        <x:v>8252</x:v>
      </x:c>
      <x:c r="I62" s="15">
        <x:v>45925</x:v>
      </x:c>
      <x:c r="J62" s="1"/>
    </x:row>
    <x:row r="63">
      <x:c r="B63" s="15">
        <x:v>45991</x:v>
      </x:c>
      <x:c r="C63" s="42">
        <x:v>2.73</x:v>
      </x:c>
      <x:c r="D63" s="42">
        <x:v>2.85</x:v>
      </x:c>
      <x:c r="E63" s="42">
        <x:v>1.99</x:v>
      </x:c>
      <x:c r="F63" s="42">
        <x:v>1.35</x:v>
      </x:c>
      <x:c r="G63" s="42">
        <x:v>8097.1</x:v>
      </x:c>
      <x:c r="H63" s="42">
        <x:v>8305</x:v>
      </x:c>
      <x:c r="I63" s="15">
        <x:v>46008</x:v>
      </x:c>
      <x:c r="J63" s="1"/>
    </x:row>
    <x:row r="64">
      <x:c r="B64" s="15">
        <x:v>46081</x:v>
      </x:c>
      <x:c r="C64" s="42">
        <x:v>2.51</x:v>
      </x:c>
      <x:c r="D64" s="42">
        <x:v>2.69</x:v>
      </x:c>
      <x:c r="E64" s="42">
        <x:v>1.72</x:v>
      </x:c>
      <x:c r="F64" s="42">
        <x:v>2.08</x:v>
      </x:c>
      <x:c r="G64" s="42">
        <x:v>7782.18</x:v>
      </x:c>
      <x:c r="H64" s="42">
        <x:v>8282</x:v>
      </x:c>
      <x:c r="I64" s="15">
        <x:v>46099</x:v>
      </x:c>
      <x:c r="J64" s="1"/>
    </x:row>
    <x:row r="65">
      <x:c r="B65" s="15">
        <x:v>46173</x:v>
      </x:c>
      <x:c r="C65" s="42">
        <x:v>3.12</x:v>
      </x:c>
      <x:c r="D65" s="42">
        <x:v>3.16</x:v>
      </x:c>
      <x:c r="E65" s="42">
        <x:v>2.57</x:v>
      </x:c>
      <x:c r="F65" s="42">
        <x:v>2.59</x:v>
      </x:c>
      <x:c r="G65" s="42">
        <x:v>8660.88</x:v>
      </x:c>
      <x:c r="H65" s="42">
        <x:v>8751</x:v>
      </x:c>
      <x:c r="I65" s="15">
        <x:v>46190</x:v>
      </x:c>
      <x:c r="J65" s="1"/>
    </x:row>
    <x:row r="66">
      <x:c r="B66" s="1"/>
      <x:c r="C66" s="1"/>
      <x:c r="D66" s="1"/>
      <x:c r="E66" s="1"/>
      <x:c r="F66" s="1"/>
      <x:c r="G66" s="1"/>
      <x:c r="H66" s="1"/>
      <x:c r="I66" s="1"/>
      <x:c r="J66" s="1"/>
    </x:row>
    <x:row r="67">
      <x:c r="B67" s="1" t="s">
        <x:v>354</x:v>
      </x:c>
      <x:c r="C67" s="1"/>
      <x:c r="D67" s="1"/>
      <x:c r="E67" s="1"/>
      <x:c r="F67" s="1"/>
      <x:c r="G67" s="1"/>
      <x:c r="H67" s="1"/>
      <x:c r="I67" s="1"/>
      <x:c r="J67" s="1"/>
    </x:row>
    <x:row r="68">
      <x:c r="B68" s="1" t="s">
        <x:v>419</x:v>
      </x:c>
      <x:c r="C68" s="1"/>
      <x:c r="D68" s="1"/>
      <x:c r="E68" s="1"/>
      <x:c r="F68" s="1"/>
      <x:c r="G68" s="1"/>
      <x:c r="H68" s="1"/>
      <x:c r="I68" s="1"/>
      <x:c r="J68" s="1"/>
    </x:row>
    <x:row r="69">
      <x:c r="B69" s="1" t="s">
        <x:v>420</x:v>
      </x:c>
      <x:c r="C69" s="1"/>
      <x:c r="D69" s="1"/>
      <x:c r="E69" s="1"/>
      <x:c r="F69" s="1"/>
      <x:c r="G69" s="1"/>
      <x:c r="H69" s="1"/>
      <x:c r="I69" s="1"/>
      <x:c r="J69" s="1"/>
    </x:row>
    <x:row r="70">
      <x:c r="B70" s="1" t="s">
        <x:v>421</x:v>
      </x:c>
      <x:c r="C70" s="1"/>
      <x:c r="D70" s="1"/>
      <x:c r="E70" s="1"/>
      <x:c r="F70" s="1"/>
      <x:c r="G70" s="1"/>
      <x:c r="H70" s="1"/>
      <x:c r="I70" s="1"/>
      <x:c r="J70" s="1"/>
    </x:row>
    <x:row r="71">
      <x:c r="B71" s="1"/>
      <x:c r="C71" s="1"/>
      <x:c r="D71" s="1"/>
      <x:c r="E71" s="1"/>
      <x:c r="F71" s="1"/>
      <x:c r="G71" s="1"/>
      <x:c r="H71" s="1"/>
      <x:c r="I71" s="1"/>
      <x:c r="J71" s="1"/>
    </x:row>
    <x:row r="72">
      <x:c r="B72" s="1"/>
      <x:c r="C72" s="1"/>
      <x:c r="D72" s="1"/>
      <x:c r="E72" s="1"/>
      <x:c r="F72" s="1"/>
      <x:c r="G72" s="1"/>
      <x:c r="H72" s="1"/>
      <x:c r="I72" s="1"/>
      <x:c r="J72" s="1"/>
    </x:row>
    <x:row r="73">
      <x:c r="B73" s="1"/>
      <x:c r="C73" s="1"/>
      <x:c r="D73" s="1"/>
      <x:c r="E73" s="1"/>
      <x:c r="F73" s="1"/>
      <x:c r="G73" s="1"/>
      <x:c r="H73" s="1"/>
      <x:c r="I73" s="1"/>
      <x:c r="J73" s="1"/>
    </x:row>
    <x:row r="74">
      <x:c r="B74" s="1" t="s">
        <x:v>422</x:v>
      </x:c>
      <x:c r="C74" s="1" t="s">
        <x:v>423</x:v>
      </x:c>
      <x:c r="D74" s="1"/>
      <x:c r="E74" s="1"/>
      <x:c r="F74" s="1"/>
      <x:c r="G74" s="1"/>
      <x:c r="H74" s="1"/>
      <x:c r="I74" s="1"/>
      <x:c r="J74" s="1"/>
    </x:row>
    <x:row r="75">
      <x:c r="B75" s="1" t="s">
        <x:v>424</x:v>
      </x:c>
      <x:c r="C75" s="30">
        <x:v>0.21</x:v>
      </x:c>
      <x:c r="D75" s="1"/>
      <x:c r="E75" s="1"/>
      <x:c r="F75" s="1"/>
      <x:c r="G75" s="1"/>
      <x:c r="H75" s="1"/>
      <x:c r="I75" s="1"/>
      <x:c r="J75" s="1"/>
    </x:row>
    <x:row r="76">
      <x:c r="B76" s="1" t="s">
        <x:v>425</x:v>
      </x:c>
      <x:c r="C76" s="42">
        <x:v>610</x:v>
      </x:c>
      <x:c r="D76" s="1"/>
      <x:c r="E76" s="1"/>
      <x:c r="F76" s="1"/>
      <x:c r="G76" s="1"/>
      <x:c r="H76" s="1"/>
      <x:c r="I76" s="1"/>
      <x:c r="J76" s="1"/>
    </x:row>
    <x:row r="77">
      <x:c r="B77" s="1" t="s">
        <x:v>426</x:v>
      </x:c>
      <x:c r="C77" s="42">
        <x:v>350</x:v>
      </x:c>
      <x:c r="D77" s="1"/>
      <x:c r="E77" s="1"/>
      <x:c r="F77" s="1"/>
      <x:c r="G77" s="1"/>
      <x:c r="H77" s="1"/>
      <x:c r="I77" s="1"/>
      <x:c r="J77" s="1"/>
    </x:row>
    <x:row r="78">
      <x:c r="B78" s="1" t="s">
        <x:v>427</x:v>
      </x:c>
      <x:c r="C78" s="42">
        <x:v>50</x:v>
      </x:c>
      <x:c r="D78" s="1"/>
      <x:c r="E78" s="1"/>
      <x:c r="F78" s="1"/>
      <x:c r="G78" s="1"/>
      <x:c r="H78" s="1"/>
      <x:c r="I78" s="1"/>
      <x:c r="J78" s="1"/>
    </x:row>
    <x:row r="79">
      <x:c r="B79" s="1" t="s">
        <x:v>428</x:v>
      </x:c>
      <x:c r="C79" s="42">
        <x:v>400</x:v>
      </x:c>
      <x:c r="D79" s="1"/>
      <x:c r="E79" s="1"/>
      <x:c r="F79" s="1"/>
      <x:c r="G79" s="1"/>
      <x:c r="H79" s="1"/>
      <x:c r="I79" s="1"/>
      <x:c r="J79" s="1"/>
    </x:row>
    <x:row r="80">
      <x:c r="B80" s="1" t="s">
        <x:v>429</x:v>
      </x:c>
      <x:c r="C80" s="42">
        <x:v>-300</x:v>
      </x:c>
      <x:c r="D80" s="1"/>
      <x:c r="E80" s="1"/>
      <x:c r="F80" s="1"/>
      <x:c r="G80" s="1"/>
      <x:c r="H80" s="1"/>
      <x:c r="I80" s="1"/>
      <x:c r="J80" s="1"/>
    </x:row>
    <x:row r="81">
      <x:c r="B81" s="1" t="s">
        <x:v>430</x:v>
      </x:c>
      <x:c r="C81" s="42">
        <x:v>70</x:v>
      </x:c>
      <x:c r="D81" s="1"/>
      <x:c r="E81" s="1"/>
      <x:c r="F81" s="1"/>
      <x:c r="G81" s="1"/>
      <x:c r="H81" s="1"/>
      <x:c r="I81" s="1"/>
      <x:c r="J81" s="1"/>
    </x:row>
    <x:row r="82">
      <x:c r="B82" s="1" t="s">
        <x:v>431</x:v>
      </x:c>
      <x:c r="C82" s="42">
        <x:v>400</x:v>
      </x:c>
      <x:c r="D82" s="1"/>
      <x:c r="E82" s="1"/>
      <x:c r="F82" s="1"/>
      <x:c r="G82" s="1"/>
      <x:c r="H82" s="1"/>
      <x:c r="I82" s="1"/>
      <x:c r="J82" s="1"/>
    </x:row>
    <x:row r="83">
      <x:c r="B83" s="1" t="s">
        <x:v>432</x:v>
      </x:c>
      <x:c r="C83" s="30">
        <x:v>0.0985</x:v>
      </x:c>
      <x:c r="D83" s="1"/>
      <x:c r="E83" s="1"/>
      <x:c r="F83" s="1"/>
      <x:c r="G83" s="1"/>
      <x:c r="H83" s="1"/>
      <x:c r="I83" s="1"/>
      <x:c r="J83" s="1"/>
    </x:row>
    <x:row r="84">
      <x:c r="B84" s="1" t="s">
        <x:v>433</x:v>
      </x:c>
      <x:c r="C84" s="42">
        <x:v>10</x:v>
      </x:c>
      <x:c r="D84" s="1"/>
      <x:c r="E84" s="1"/>
      <x:c r="F84" s="1"/>
      <x:c r="G84" s="1"/>
      <x:c r="H84" s="1"/>
      <x:c r="I84" s="1"/>
      <x:c r="J84" s="1"/>
    </x:row>
    <x:row r="85">
      <x:c r="B85" s="1" t="s">
        <x:v>434</x:v>
      </x:c>
      <x:c r="C85" s="42">
        <x:v>27</x:v>
      </x:c>
      <x:c r="D85" s="1"/>
      <x:c r="E85" s="1"/>
      <x:c r="F85" s="1"/>
      <x:c r="G85" s="1"/>
      <x:c r="H85" s="1"/>
      <x:c r="I85" s="1"/>
      <x:c r="J85" s="1"/>
    </x:row>
    <x:row r="86">
      <x:c r="B86" s="1" t="s">
        <x:v>435</x:v>
      </x:c>
      <x:c r="C86" s="42">
        <x:v>53</x:v>
      </x:c>
      <x:c r="D86" s="1"/>
      <x:c r="E86" s="1"/>
      <x:c r="F86" s="1"/>
      <x:c r="G86" s="1"/>
      <x:c r="H86" s="1"/>
      <x:c r="I86" s="1"/>
      <x:c r="J86" s="1"/>
    </x:row>
    <x:row r="87">
      <x:c r="B87" s="1" t="s">
        <x:v>436</x:v>
      </x:c>
      <x:c r="C87" s="42">
        <x:v>0.7</x:v>
      </x:c>
      <x:c r="D87" s="1"/>
      <x:c r="E87" s="1"/>
      <x:c r="F87" s="1"/>
      <x:c r="G87" s="1"/>
      <x:c r="H87" s="1"/>
      <x:c r="I87" s="1"/>
      <x:c r="J87" s="1"/>
    </x:row>
    <x:row r="88">
      <x:c r="B88" s="1" t="s">
        <x:v>437</x:v>
      </x:c>
      <x:c r="C88" s="42">
        <x:v>210</x:v>
      </x:c>
      <x:c r="D88" s="1"/>
      <x:c r="E88" s="1"/>
      <x:c r="F88" s="1"/>
      <x:c r="G88" s="1"/>
      <x:c r="H88" s="1"/>
      <x:c r="I88" s="1"/>
      <x:c r="J88" s="1"/>
    </x:row>
    <x:row r="89">
      <x:c r="B89" s="1" t="s">
        <x:v>438</x:v>
      </x:c>
      <x:c r="C89" s="42">
        <x:v>-190</x:v>
      </x:c>
      <x:c r="D89" s="1"/>
      <x:c r="E89" s="1"/>
      <x:c r="F89" s="1"/>
      <x:c r="G89" s="1"/>
      <x:c r="H89" s="1"/>
      <x:c r="I89" s="1"/>
      <x:c r="J89" s="1"/>
    </x:row>
    <x:row r="90">
      <x:c r="B90" s="1" t="s">
        <x:v>439</x:v>
      </x:c>
      <x:c r="C90" s="42">
        <x:v>30</x:v>
      </x:c>
      <x:c r="D90" s="1"/>
      <x:c r="E90" s="1"/>
      <x:c r="F90" s="1"/>
      <x:c r="G90" s="1"/>
      <x:c r="H90" s="1"/>
      <x:c r="I90" s="1"/>
      <x:c r="J90" s="1"/>
    </x:row>
    <x:row r="91">
      <x:c r="B91" s="1" t="s">
        <x:v>440</x:v>
      </x:c>
      <x:c r="C91" s="42">
        <x:v>100</x:v>
      </x:c>
      <x:c r="D91" s="1"/>
      <x:c r="E91" s="1"/>
      <x:c r="F91" s="1"/>
      <x:c r="G91" s="1"/>
      <x:c r="H91" s="1"/>
      <x:c r="I91" s="1"/>
      <x:c r="J91" s="1"/>
    </x:row>
    <x:row r="92">
      <x:c r="B92" s="1" t="s">
        <x:v>441</x:v>
      </x:c>
      <x:c r="C92" s="42">
        <x:v>-120</x:v>
      </x:c>
      <x:c r="D92" s="1"/>
      <x:c r="E92" s="1"/>
      <x:c r="F92" s="1"/>
      <x:c r="G92" s="1"/>
      <x:c r="H92" s="1"/>
      <x:c r="I92" s="1"/>
      <x:c r="J92" s="1"/>
    </x:row>
    <x:row r="93">
      <x:c r="B93" s="1" t="s">
        <x:v>442</x:v>
      </x:c>
      <x:c r="C93" s="42">
        <x:v>-300</x:v>
      </x:c>
      <x:c r="D93" s="1"/>
      <x:c r="E93" s="1"/>
      <x:c r="F93" s="1"/>
      <x:c r="G93" s="1"/>
      <x:c r="H93" s="1"/>
      <x:c r="I93" s="1"/>
      <x:c r="J93" s="1"/>
    </x:row>
    <x:row r="94">
      <x:c r="B94" s="1" t="s">
        <x:v>443</x:v>
      </x:c>
      <x:c r="C94" s="42">
        <x:v>-9</x:v>
      </x:c>
      <x:c r="D94" s="1"/>
      <x:c r="E94" s="1"/>
      <x:c r="F94" s="1"/>
      <x:c r="G94" s="1"/>
      <x:c r="H94" s="1"/>
      <x:c r="I94" s="1"/>
      <x:c r="J94" s="1"/>
    </x:row>
    <x:row r="95">
      <x:c r="B95" s="1" t="s">
        <x:v>444</x:v>
      </x:c>
      <x:c r="C95" s="42">
        <x:v>10</x:v>
      </x:c>
      <x:c r="D95" s="1"/>
      <x:c r="E95" s="1"/>
      <x:c r="F95" s="1"/>
      <x:c r="G95" s="1"/>
      <x:c r="H95" s="1"/>
      <x:c r="I95" s="1"/>
      <x:c r="J95" s="1"/>
    </x:row>
    <x:row r="96">
      <x:c r="B96" s="1" t="s">
        <x:v>445</x:v>
      </x:c>
      <x:c r="C96" s="30">
        <x:v>0.745</x:v>
      </x:c>
      <x:c r="D96" s="1"/>
      <x:c r="E96" s="1"/>
      <x:c r="F96" s="1"/>
      <x:c r="G96" s="1"/>
      <x:c r="H96" s="1"/>
      <x:c r="I96" s="1"/>
      <x:c r="J96" s="1"/>
    </x:row>
    <x:row r="97">
      <x:c r="B97" s="1" t="s">
        <x:v>446</x:v>
      </x:c>
      <x:c r="C97" s="42">
        <x:v>0</x:v>
      </x:c>
      <x:c r="D97" s="1"/>
      <x:c r="E97" s="1"/>
      <x:c r="F97" s="1"/>
      <x:c r="G97" s="1"/>
      <x:c r="H97" s="1"/>
      <x:c r="I97" s="1"/>
      <x:c r="J97" s="1"/>
    </x:row>
    <x:row r="98">
      <x:c r="B98" s="1"/>
      <x:c r="C98" s="1"/>
      <x:c r="D98" s="1"/>
      <x:c r="E98" s="1"/>
      <x:c r="F98" s="1"/>
      <x:c r="G98" s="1"/>
      <x:c r="H98" s="1"/>
      <x:c r="I98" s="1"/>
      <x:c r="J98" s="1"/>
    </x:row>
    <x:row r="99">
      <x:c r="B99" s="1" t="s">
        <x:v>447</x:v>
      </x:c>
      <x:c r="C99" s="1"/>
      <x:c r="D99" s="1"/>
      <x:c r="E99" s="1"/>
      <x:c r="F99" s="1"/>
      <x:c r="G99" s="1"/>
      <x:c r="H99" s="1"/>
      <x:c r="I99" s="1"/>
      <x:c r="J99" s="1"/>
    </x:row>
    <x:row r="100">
      <x:c r="B100" s="1" t="s">
        <x:v>448</x:v>
      </x:c>
      <x:c r="C100" s="42">
        <x:v>430.11</x:v>
      </x:c>
      <x:c r="D100" s="1"/>
      <x:c r="E100" s="1"/>
      <x:c r="F100" s="1"/>
      <x:c r="G100" s="1"/>
      <x:c r="H100" s="1"/>
      <x:c r="I100" s="1"/>
      <x:c r="J100" s="1"/>
    </x:row>
    <x:row r="101">
      <x:c r="B101" s="1" t="s">
        <x:v>449</x:v>
      </x:c>
      <x:c r="C101" s="42">
        <x:v>440</x:v>
      </x:c>
      <x:c r="D101" s="1"/>
      <x:c r="E101" s="1"/>
      <x:c r="F101" s="1"/>
      <x:c r="G101" s="1"/>
      <x:c r="H101" s="1"/>
      <x:c r="I101" s="1"/>
      <x:c r="J101" s="1"/>
    </x:row>
    <x:row r="102">
      <x:c r="B102" s="1" t="s">
        <x:v>450</x:v>
      </x:c>
      <x:c r="C102" s="42">
        <x:v>475</x:v>
      </x:c>
      <x:c r="D102" s="1"/>
      <x:c r="E102" s="1"/>
      <x:c r="F102" s="1"/>
      <x:c r="G102" s="1"/>
      <x:c r="H102" s="1"/>
      <x:c r="I102" s="1"/>
      <x:c r="J102" s="1"/>
    </x:row>
    <x:row r="103">
      <x:c r="B103" s="1" t="s">
        <x:v>451</x:v>
      </x:c>
      <x:c r="C103" s="42">
        <x:v>365</x:v>
      </x:c>
      <x:c r="D103" s="1"/>
      <x:c r="E103" s="1"/>
      <x:c r="F103" s="1"/>
      <x:c r="G103" s="1"/>
      <x:c r="H103" s="1"/>
      <x:c r="I103" s="1"/>
      <x:c r="J103" s="1"/>
    </x:row>
    <x:row r="104">
      <x:c r="B104" s="1" t="s">
        <x:v>452</x:v>
      </x:c>
      <x:c r="C104" s="42">
        <x:v>35.1</x:v>
      </x:c>
      <x:c r="D104" s="1"/>
      <x:c r="E104" s="1"/>
      <x:c r="F104" s="1"/>
      <x:c r="G104" s="1"/>
      <x:c r="H104" s="1"/>
      <x:c r="I104" s="1"/>
      <x:c r="J104" s="1"/>
    </x:row>
    <x:row r="105">
      <x:c r="B105" s="1" t="s">
        <x:v>453</x:v>
      </x:c>
      <x:c r="C105" s="42">
        <x:v>9</x:v>
      </x:c>
      <x:c r="D105" s="1"/>
      <x:c r="E105" s="1"/>
      <x:c r="F105" s="1"/>
      <x:c r="G105" s="1"/>
      <x:c r="H105" s="1"/>
      <x:c r="I105" s="1"/>
      <x:c r="J105" s="1"/>
    </x:row>
    <x:row r="106">
      <x:c r="B106" s="1"/>
      <x:c r="C106" s="1"/>
      <x:c r="D106" s="1"/>
      <x:c r="E106" s="1"/>
      <x:c r="F106" s="1"/>
      <x:c r="G106" s="1"/>
      <x:c r="H106" s="1"/>
      <x:c r="I106" s="1"/>
      <x:c r="J106" s="1"/>
    </x:row>
  </x:sheetData>
  <x:pageMargins left="0.7" right="0.7" top="0.75" bottom="0.75" header="0.3" footer="0.3"/>
</x:worksheet>
</file>