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dede5c06040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ver" sheetId="1" r:id="R22238631c6744c82"/>
    <x:sheet xmlns:r="http://schemas.openxmlformats.org/officeDocument/2006/relationships" name="Revenue summary" sheetId="2" r:id="R35261a82a1a045c0"/>
    <x:sheet xmlns:r="http://schemas.openxmlformats.org/officeDocument/2006/relationships" name="Segment - Americas" sheetId="3" r:id="R2f7cb61b359e4c39"/>
    <x:sheet xmlns:r="http://schemas.openxmlformats.org/officeDocument/2006/relationships" name="Segment - EMEA" sheetId="4" r:id="Re7e6eb3672584e27"/>
    <x:sheet xmlns:r="http://schemas.openxmlformats.org/officeDocument/2006/relationships" name="Segment - Asia Pacific" sheetId="5" r:id="R60d4b00c986e4af7"/>
    <x:sheet xmlns:r="http://schemas.openxmlformats.org/officeDocument/2006/relationships" name="Income Statement" sheetId="6" r:id="Ra1883fc9fe944c4e"/>
    <x:sheet xmlns:r="http://schemas.openxmlformats.org/officeDocument/2006/relationships" name="Balance Sheet" sheetId="7" r:id="R36abd8498d854f69"/>
    <x:sheet xmlns:r="http://schemas.openxmlformats.org/officeDocument/2006/relationships" name="Cash Flow Statement" sheetId="8" r:id="R0555ebe531494ba9"/>
    <x:sheet xmlns:r="http://schemas.openxmlformats.org/officeDocument/2006/relationships" name="Geo" sheetId="9" r:id="R5c0ce56885d64c2b"/>
    <x:sheet xmlns:r="http://schemas.openxmlformats.org/officeDocument/2006/relationships" name="Share Count" sheetId="10" r:id="R42856775a0fe4c2c"/>
    <x:sheet xmlns:r="http://schemas.openxmlformats.org/officeDocument/2006/relationships" name="Guidance" sheetId="11" r:id="R280c408a75f64655"/>
    <x:sheet xmlns:r="http://schemas.openxmlformats.org/officeDocument/2006/relationships" name="Sources" sheetId="12" r:id="Rf5f6e1a5deb644d7"/>
    <x:sheet xmlns:r="http://schemas.openxmlformats.org/officeDocument/2006/relationships" name="Inputs" sheetId="13" r:id="R7bc985896ffd4718"/>
  </x:sheets>
</x:workbook>
</file>

<file path=xl/comments1.xml><?xml version="1.0" encoding="utf-8"?>
<x:comments xmlns:x="http://schemas.openxmlformats.org/spreadsheetml/2006/main">
  <x:authors>
    <x:author>Shortcut</x:author>
  </x:authors>
  <x:commentList>
    <x:comment ref="C16" authorId="0">
      <x:text>
        <x:r>
          <x:t>The headline EPS comparator is FactSet adjusted / Capital IQ normalized diluted USD per common share. GAAP diluted EPS is displayed separately on row 17.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<x:sst xmlns:x="http://schemas.openxmlformats.org/spreadsheetml/2006/main">
  <x:si>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FactSet Research Systems Inc.</x:t>
  </x:si>
  <x:si>
    <x:t xml:space="preserve">Company Model — built by Shortcut</x:t>
  </x:si>
  <x:si>
    <x:t xml:space="preserve">$ millions, except per share</x:t>
  </x:si>
  <x:si>
    <x:t xml:space="preserve">FY25A</x:t>
  </x:si>
  <x:si>
    <x:t xml:space="preserve">4Q25A</x:t>
  </x:si>
  <x:si>
    <x:t xml:space="preserve">1Q26A</x:t>
  </x:si>
  <x:si>
    <x:t xml:space="preserve">2Q26A</x:t>
  </x:si>
  <x:si>
    <x:t xml:space="preserve">3Q26A</x:t>
  </x:si>
  <x:si>
    <x:t xml:space="preserve">4Q26E</x:t>
  </x:si>
  <x:si>
    <x:t xml:space="preserve">NYSE:FDS | fiscal year ended August 31 | USD / common share</x:t>
  </x:si>
  <x:si>
    <x:t xml:space="preserve">Cutoff: 2026-09-26 18:44 UTC | expected report: 2026-09-30</x:t>
  </x:si>
  <x:si>
    <x:t xml:space="preserve">Metric</x:t>
  </x:si>
  <x:si>
    <x:t xml:space="preserve">Our estimate</x:t>
  </x:si>
  <x:si>
    <x:t xml:space="preserve">CapIQ 24-Sep</x:t>
  </x:si>
  <x:si>
    <x:t xml:space="preserve">Variance</x:t>
  </x:si>
  <x:si>
    <x:t xml:space="preserve">FY26 guide mid</x:t>
  </x:si>
  <x:si>
    <x:t xml:space="preserve">Implied 4Q mid</x:t>
  </x:si>
  <x:si>
    <x:t xml:space="preserve">Revenue ($m)</x:t>
  </x:si>
  <x:si>
    <x:t xml:space="preserve">GAAP net income ($m)</x:t>
  </x:si>
  <x:si>
    <x:t xml:space="preserve">Not guided</x:t>
  </x:si>
  <x:si>
    <x:t xml:space="preserve">Normalized net income ($m)</x:t>
  </x:si>
  <x:si>
    <x:t xml:space="preserve">Normalized diluted EPS</x:t>
  </x:si>
  <x:si>
    <x:t xml:space="preserve">GAAP diluted EPS</x:t>
  </x:si>
  <x:si>
    <x:t xml:space="preserve">Overall model checks</x:t>
  </x:si>
  <x:si>
    <x:t xml:space="preserve">P(beat consensus EPS)</x:t>
  </x:si>
  <x:si>
    <x:t xml:space="preserve">Confidence</x:t>
  </x:si>
  <x:si>
    <x:t xml:space="preserve">Cover revenue to statement — CHECK</x:t>
  </x:si>
  <x:si>
    <x:t xml:space="preserve">Cover GAAP NI to statement — CHECK</x:t>
  </x:si>
  <x:si>
    <x:t xml:space="preserve">Cover normalized NI to statement — CHECK</x:t>
  </x:si>
  <x:si>
    <x:t xml:space="preserve">Cover EPS to statement — CHECK</x:t>
  </x:si>
  <x:si>
    <x:t xml:space="preserve">Revenue summary</x:t>
  </x:si>
  <x:si>
    <x:t xml:space="preserve">Total revenue</x:t>
  </x:si>
  <x:si>
    <x:t xml:space="preserve">  Organic Y/Y</x:t>
  </x:si>
  <x:si>
    <x:t xml:space="preserve">  M&amp;A / scope Y/Y</x:t>
  </x:si>
  <x:si>
    <x:t xml:space="preserve">  FX impact Y/Y</x:t>
  </x:si>
  <x:si>
    <x:t xml:space="preserve">  Total Y/Y</x:t>
  </x:si>
  <x:si>
    <x:t xml:space="preserve">  Sequential growth</x:t>
  </x:si>
  <x:si>
    <x:t xml:space="preserve">Americas revenue</x:t>
  </x:si>
  <x:si>
    <x:t xml:space="preserve">  % of consolidated revenue</x:t>
  </x:si>
  <x:si>
    <x:t xml:space="preserve">EMEA revenue</x:t>
  </x:si>
  <x:si>
    <x:t xml:space="preserve">Asia Pacific revenue</x:t>
  </x:si>
  <x:si>
    <x:t xml:space="preserve">Segment revenue less total — CHECK</x:t>
  </x:si>
  <x:si>
    <x:t xml:space="preserve">Global annual subscription value</x:t>
  </x:si>
  <x:si>
    <x:t xml:space="preserve">  Y/Y growth</x:t>
  </x:si>
  <x:si>
    <x:t xml:space="preserve">  Sequential change</x:t>
  </x:si>
  <x:si>
    <x:t xml:space="preserve">Clients — ending</x:t>
  </x:si>
  <x:si>
    <x:t xml:space="preserve">Client additions, net</x:t>
  </x:si>
  <x:si>
    <x:t xml:space="preserve">  Gross client additions — unavailable</x:t>
  </x:si>
  <x:si>
    <x:t xml:space="preserve">Gross new-client adds and churn counts are not disclosed in FY26 10-Q; do not infer them from net additions.</x:t>
  </x:si>
  <x:si>
    <x:t xml:space="preserve">  Client churn — unavailable</x:t>
  </x:si>
  <x:si>
    <x:t xml:space="preserve">  Client retention % (annual)</x:t>
  </x:si>
  <x:si>
    <x:t xml:space="preserve">  Client retention change (bps)</x:t>
  </x:si>
  <x:si>
    <x:t xml:space="preserve">Users — ending</x:t>
  </x:si>
  <x:si>
    <x:t xml:space="preserve">Revenue per average client ($m)</x:t>
  </x:si>
  <x:si>
    <x:t xml:space="preserve">Annualized ASV per closing client ($m)</x:t>
  </x:si>
  <x:si>
    <x:t xml:space="preserve">Issuer organic ASV (where reported)</x:t>
  </x:si>
  <x:si>
    <x:t xml:space="preserve">Firm-type revenue amounts — unavailable</x:t>
  </x:si>
  <x:si>
    <x:t xml:space="preserve">Segment - Americas</x:t>
  </x:si>
  <x:si>
    <x:t xml:space="preserve">Opening annual subscription value</x:t>
  </x:si>
  <x:si>
    <x:t xml:space="preserve">Gross ASV additions — unavailable</x:t>
  </x:si>
  <x:si>
    <x:t xml:space="preserve">Gross adds, churn and client counts by geographic segment not disclosed in FY26 Q3 10-Q; net ASV additions are forecast assumptions.</x:t>
  </x:si>
  <x:si>
    <x:t xml:space="preserve">Terminations / churn — unavailable</x:t>
  </x:si>
  <x:si>
    <x:t xml:space="preserve">Net ASV additions</x:t>
  </x:si>
  <x:si>
    <x:t xml:space="preserve">Closing annual subscription value</x:t>
  </x:si>
  <x:si>
    <x:t xml:space="preserve">  Y/Y change, closing ASV</x:t>
  </x:si>
  <x:si>
    <x:t xml:space="preserve">  Sequential change, closing ASV</x:t>
  </x:si>
  <x:si>
    <x:t xml:space="preserve">Average annual subscription value</x:t>
  </x:si>
  <x:si>
    <x:t xml:space="preserve">Quarterly realization factor</x:t>
  </x:si>
  <x:si>
    <x:t xml:space="preserve">Analyst-calibrated realization factor targets a 415m regional revenue forecast using independently sourced ASV balances and estimated net ASV adds; not a published issuer conversion metric. September 25 Zacks regional preview available in Sources!E20.</x:t>
  </x:si>
  <x:si>
    <x:t xml:space="preserve">Subscription and related revenue</x:t>
  </x:si>
  <x:si>
    <x:t xml:space="preserve">Other product revenue — undisclosed</x:t>
  </x:si>
  <x:si>
    <x:t xml:space="preserve">Segment revenue</x:t>
  </x:si>
  <x:si>
    <x:t xml:space="preserve">  Share of total revenue</x:t>
  </x:si>
  <x:si>
    <x:t xml:space="preserve">Forecast operating-margin assumption</x:t>
  </x:si>
  <x:si>
    <x:t xml:space="preserve">Forecast segment margin is an analyst assumption informed by FY25 Q4 and FY26 Q3 geographic-segment results; no company Q4 margin is published.</x:t>
  </x:si>
  <x:si>
    <x:t xml:space="preserve">Reported segment operating profit</x:t>
  </x:si>
  <x:si>
    <x:t xml:space="preserve">  Operating profit margin</x:t>
  </x:si>
  <x:si>
    <x:t xml:space="preserve">  Margin change (bps)</x:t>
  </x:si>
  <x:si>
    <x:t xml:space="preserve">Client opening balance — regional unavailable</x:t>
  </x:si>
  <x:si>
    <x:t xml:space="preserve">Gross client additions — regional unavailable</x:t>
  </x:si>
  <x:si>
    <x:t xml:space="preserve">Client terminations — regional unavailable</x:t>
  </x:si>
  <x:si>
    <x:t xml:space="preserve">Client closing balance — regional unavailable</x:t>
  </x:si>
  <x:si>
    <x:t xml:space="preserve">User count — regional unavailable</x:t>
  </x:si>
  <x:si>
    <x:t xml:space="preserve">Client retention — regional unavailable</x:t>
  </x:si>
  <x:si>
    <x:t xml:space="preserve">ASV retained — regional unavailable</x:t>
  </x:si>
  <x:si>
    <x:t xml:space="preserve">Opening ASV growth Y/Y</x:t>
  </x:si>
  <x:si>
    <x:t xml:space="preserve">  Opening ASV sequential change</x:t>
  </x:si>
  <x:si>
    <x:t xml:space="preserve">  Net ASV additions Y/Y change</x:t>
  </x:si>
  <x:si>
    <x:t xml:space="preserve">  Net ASV adds sequential change</x:t>
  </x:si>
  <x:si>
    <x:t xml:space="preserve">  Average ASV sequential change</x:t>
  </x:si>
  <x:si>
    <x:t xml:space="preserve">  Realization factor change (bps)</x:t>
  </x:si>
  <x:si>
    <x:t xml:space="preserve">  Opening ASV Y/Y absolute change</x:t>
  </x:si>
  <x:si>
    <x:t xml:space="preserve">  Average ASV Y/Y growth</x:t>
  </x:si>
  <x:si>
    <x:t xml:space="preserve">  Segment operating margin change (bps)</x:t>
  </x:si>
  <x:si>
    <x:t xml:space="preserve">ASV and profitability driver ladder</x:t>
  </x:si>
  <x:si>
    <x:t xml:space="preserve">Linked detail: every figure refers to the segment driver above; regional gross adds and churn are not reported and remain unavailable.</x:t>
  </x:si>
  <x:si>
    <x:t xml:space="preserve">  Y/Y change</x:t>
  </x:si>
  <x:si>
    <x:t xml:space="preserve">  Sequential change ($m)</x:t>
  </x:si>
  <x:si>
    <x:t xml:space="preserve">Gross additions — unavailable</x:t>
  </x:si>
  <x:si>
    <x:t xml:space="preserve">Terminations — unavailable</x:t>
  </x:si>
  <x:si>
    <x:t xml:space="preserve">Net annual subscription additions</x:t>
  </x:si>
  <x:si>
    <x:t xml:space="preserve">Quarterly ASV realization factor</x:t>
  </x:si>
  <x:si>
    <x:t xml:space="preserve">  Change (basis points)</x:t>
  </x:si>
  <x:si>
    <x:t xml:space="preserve">  Sequential absolute change</x:t>
  </x:si>
  <x:si>
    <x:t xml:space="preserve">Subscription / segment revenue</x:t>
  </x:si>
  <x:si>
    <x:t xml:space="preserve">  Sequential change in revenue ($m)</x:t>
  </x:si>
  <x:si>
    <x:t xml:space="preserve">Segment - EMEA</x:t>
  </x:si>
  <x:si>
    <x:t xml:space="preserve">Analyst-calibrated realization factor targets a 149m regional revenue forecast using independently sourced ASV balances and estimated net ASV adds; not a published issuer conversion metric. September 25 Zacks regional preview available in Sources!E20.</x:t>
  </x:si>
  <x:si>
    <x:t xml:space="preserve">Segment - Asia Pacific</x:t>
  </x:si>
  <x:si>
    <x:t xml:space="preserve">Analyst-calibrated realization factor targets a 63.5m regional revenue forecast using independently sourced ASV balances and estimated net ASV adds; not a published issuer conversion metric. September 25 Zacks regional preview available in Sources!E20.</x:t>
  </x:si>
  <x:si>
    <x:t xml:space="preserve">Income Statement</x:t>
  </x:si>
  <x:si>
    <x:t xml:space="preserve">Revenue</x:t>
  </x:si>
  <x:si>
    <x:t xml:space="preserve">Cost of services</x:t>
  </x:si>
  <x:si>
    <x:t xml:space="preserve">Gross profit</x:t>
  </x:si>
  <x:si>
    <x:t xml:space="preserve">  Gross margin</x:t>
  </x:si>
  <x:si>
    <x:t xml:space="preserve">Selling, general &amp; administrative</x:t>
  </x:si>
  <x:si>
    <x:t xml:space="preserve">Total operating expenses</x:t>
  </x:si>
  <x:si>
    <x:t xml:space="preserve">GAAP operating income</x:t>
  </x:si>
  <x:si>
    <x:t xml:space="preserve">  GAAP operating margin</x:t>
  </x:si>
  <x:si>
    <x:t xml:space="preserve">Interest income</x:t>
  </x:si>
  <x:si>
    <x:t xml:space="preserve">Interest expense</x:t>
  </x:si>
  <x:si>
    <x:t xml:space="preserve">Other income / expense</x:t>
  </x:si>
  <x:si>
    <x:t xml:space="preserve">Pretax income</x:t>
  </x:si>
  <x:si>
    <x:t xml:space="preserve">Tax expense</x:t>
  </x:si>
  <x:si>
    <x:t xml:space="preserve">  Effective tax rate</x:t>
  </x:si>
  <x:si>
    <x:t xml:space="preserve">GAAP net income</x:t>
  </x:si>
  <x:si>
    <x:t xml:space="preserve">  Net margin</x:t>
  </x:si>
  <x:si>
    <x:t xml:space="preserve">Weighted basic shares (m)</x:t>
  </x:si>
  <x:si>
    <x:t xml:space="preserve">Weighted diluted shares (m)</x:t>
  </x:si>
  <x:si>
    <x:t xml:space="preserve">GAAP basic EPS</x:t>
  </x:si>
  <x:si>
    <x:t xml:space="preserve">GAAP EPS recomputation — CHECK</x:t>
  </x:si>
  <x:si>
    <x:t xml:space="preserve">GAAP to normalized: after-tax adjustments</x:t>
  </x:si>
  <x:si>
    <x:t xml:space="preserve">Intangible amortization</x:t>
  </x:si>
  <x:si>
    <x:t xml:space="preserve">Restructuring / severance</x:t>
  </x:si>
  <x:si>
    <x:t xml:space="preserve">CEO compensation</x:t>
  </x:si>
  <x:si>
    <x:t xml:space="preserve">Business disposition / acquisitions</x:t>
  </x:si>
  <x:si>
    <x:t xml:space="preserve">Impairment in other assets</x:t>
  </x:si>
  <x:si>
    <x:t xml:space="preserve">Client bankruptcy charges</x:t>
  </x:si>
  <x:si>
    <x:t xml:space="preserve">India Labor Codes Reform</x:t>
  </x:si>
  <x:si>
    <x:t xml:space="preserve">Asset impairment</x:t>
  </x:si>
  <x:si>
    <x:t xml:space="preserve">Sales tax dispute</x:t>
  </x:si>
  <x:si>
    <x:t xml:space="preserve">Gain on business disposal (excl.)</x:t>
  </x:si>
  <x:si>
    <x:t xml:space="preserve">Non-operating disposition gain (excl.)</x:t>
  </x:si>
  <x:si>
    <x:t xml:space="preserve">Income tax adjustments</x:t>
  </x:si>
  <x:si>
    <x:t xml:space="preserve">Executive search costs</x:t>
  </x:si>
  <x:si>
    <x:t xml:space="preserve">Investment gains (excl.)</x:t>
  </x:si>
  <x:si>
    <x:t xml:space="preserve">Adjusted net income</x:t>
  </x:si>
  <x:si>
    <x:t xml:space="preserve">Adjusted NI bridge residual — CHECK</x:t>
  </x:si>
  <x:si>
    <x:t xml:space="preserve">  Normalized EPS Y/Y</x:t>
  </x:si>
  <x:si>
    <x:t xml:space="preserve">  Revenue Y/Y</x:t>
  </x:si>
  <x:si>
    <x:t xml:space="preserve">  GAAP net income Y/Y</x:t>
  </x:si>
  <x:si>
    <x:t xml:space="preserve">  GAAP EPS Y/Y</x:t>
  </x:si>
  <x:si>
    <x:t xml:space="preserve">Adjusted operating margin (est.)</x:t>
  </x:si>
  <x:si>
    <x:t xml:space="preserve">Intangible amortization, pretax</x:t>
  </x:si>
  <x:si>
    <x:t xml:space="preserve">Restructuring / severance, pretax</x:t>
  </x:si>
  <x:si>
    <x:t xml:space="preserve">Other excluded costs, pretax</x:t>
  </x:si>
  <x:si>
    <x:t xml:space="preserve">Sum of segment operating profit - GAAP — CHECK</x:t>
  </x:si>
  <x:si>
    <x:t xml:space="preserve">Balance Sheet</x:t>
  </x:si>
  <x:si>
    <x:t xml:space="preserve">Cash and cash equivalents</x:t>
  </x:si>
  <x:si>
    <x:t xml:space="preserve">Short-term investments</x:t>
  </x:si>
  <x:si>
    <x:t xml:space="preserve">Accounts receivable</x:t>
  </x:si>
  <x:si>
    <x:t xml:space="preserve">Prepaid income taxes</x:t>
  </x:si>
  <x:si>
    <x:t xml:space="preserve">Other prepaid / current assets</x:t>
  </x:si>
  <x:si>
    <x:t xml:space="preserve">Total current assets</x:t>
  </x:si>
  <x:si>
    <x:t xml:space="preserve">Property and equipment, net</x:t>
  </x:si>
  <x:si>
    <x:t xml:space="preserve">Goodwill</x:t>
  </x:si>
  <x:si>
    <x:t xml:space="preserve">Intangible assets, net</x:t>
  </x:si>
  <x:si>
    <x:t xml:space="preserve">Deferred tax assets</x:t>
  </x:si>
  <x:si>
    <x:t xml:space="preserve">Operating lease ROU assets</x:t>
  </x:si>
  <x:si>
    <x:t xml:space="preserve">Other assets / forecast residual</x:t>
  </x:si>
  <x:si>
    <x:t xml:space="preserve">Other assets carried forward unchanged from the May 2026 10-Q; no forecast balancing plug. PPE, intangibles, ROU and working capital roll from explicit cash-flow drivers.</x:t>
  </x:si>
  <x:si>
    <x:t xml:space="preserve">TOTAL ASSETS</x:t>
  </x:si>
  <x:si>
    <x:t xml:space="preserve">Payables / accrued expenses</x:t>
  </x:si>
  <x:si>
    <x:t xml:space="preserve">Current portion of debt</x:t>
  </x:si>
  <x:si>
    <x:t xml:space="preserve">Current lease liabilities</x:t>
  </x:si>
  <x:si>
    <x:t xml:space="preserve">Accrued compensation</x:t>
  </x:si>
  <x:si>
    <x:t xml:space="preserve">Deferred / unearned revenue</x:t>
  </x:si>
  <x:si>
    <x:t xml:space="preserve">Current taxes payable</x:t>
  </x:si>
  <x:si>
    <x:t xml:space="preserve">Dividends payable</x:t>
  </x:si>
  <x:si>
    <x:t xml:space="preserve">Total current liabilities</x:t>
  </x:si>
  <x:si>
    <x:t xml:space="preserve">Long-term debt</x:t>
  </x:si>
  <x:si>
    <x:t xml:space="preserve">Deferred tax liabilities</x:t>
  </x:si>
  <x:si>
    <x:t xml:space="preserve">Non-current tax payable</x:t>
  </x:si>
  <x:si>
    <x:t xml:space="preserve">Long-term lease liabilities</x:t>
  </x:si>
  <x:si>
    <x:t xml:space="preserve">Other liabilities</x:t>
  </x:si>
  <x:si>
    <x:t xml:space="preserve">TOTAL LIABILITIES</x:t>
  </x:si>
  <x:si>
    <x:t xml:space="preserve">Stockholders' equity</x:t>
  </x:si>
  <x:si>
    <x:t xml:space="preserve">Assets - liabilities - equity — CHECK</x:t>
  </x:si>
  <x:si>
    <x:t xml:space="preserve">Cash flow versus BS cash — CHECK</x:t>
  </x:si>
  <x:si>
    <x:t xml:space="preserve">Year-end ending balance basis</x:t>
  </x:si>
  <x:si>
    <x:t xml:space="preserve">Cash Flow Statement</x:t>
  </x:si>
  <x:si>
    <x:t xml:space="preserve">Net income</x:t>
  </x:si>
  <x:si>
    <x:t xml:space="preserve">Depreciation and amortization</x:t>
  </x:si>
  <x:si>
    <x:t xml:space="preserve">ROU asset amortization</x:t>
  </x:si>
  <x:si>
    <x:t xml:space="preserve">Stock compensation</x:t>
  </x:si>
  <x:si>
    <x:t xml:space="preserve">Deferred income taxes</x:t>
  </x:si>
  <x:si>
    <x:t xml:space="preserve">Other noncash items</x:t>
  </x:si>
  <x:si>
    <x:t xml:space="preserve">Change in accounts receivable</x:t>
  </x:si>
  <x:si>
    <x:t xml:space="preserve">Change in prepaid / other assets</x:t>
  </x:si>
  <x:si>
    <x:t xml:space="preserve">Change in payables and accrued items</x:t>
  </x:si>
  <x:si>
    <x:t xml:space="preserve">Change in accrued compensation</x:t>
  </x:si>
  <x:si>
    <x:t xml:space="preserve">Change in deferred revenues</x:t>
  </x:si>
  <x:si>
    <x:t xml:space="preserve">Changes in tax payables</x:t>
  </x:si>
  <x:si>
    <x:t xml:space="preserve">Change in lease liabilities</x:t>
  </x:si>
  <x:si>
    <x:t xml:space="preserve">NET CASH FROM OPERATIONS</x:t>
  </x:si>
  <x:si>
    <x:t xml:space="preserve">Capital expenditure / software</x:t>
  </x:si>
  <x:si>
    <x:t xml:space="preserve">Acquisition of businesses</x:t>
  </x:si>
  <x:si>
    <x:t xml:space="preserve">Purchases of investments</x:t>
  </x:si>
  <x:si>
    <x:t xml:space="preserve">Maturities / sale of investments</x:t>
  </x:si>
  <x:si>
    <x:t xml:space="preserve">NET CASH FROM INVESTING</x:t>
  </x:si>
  <x:si>
    <x:t xml:space="preserve">Debt proceeds</x:t>
  </x:si>
  <x:si>
    <x:t xml:space="preserve">Debt repayments</x:t>
  </x:si>
  <x:si>
    <x:t xml:space="preserve">Dividends paid</x:t>
  </x:si>
  <x:si>
    <x:t xml:space="preserve">Employee equity proceeds</x:t>
  </x:si>
  <x:si>
    <x:t xml:space="preserve">Repurchase of common stock</x:t>
  </x:si>
  <x:si>
    <x:t xml:space="preserve">Deferred acquisition consideration</x:t>
  </x:si>
  <x:si>
    <x:t xml:space="preserve">Other financing activities</x:t>
  </x:si>
  <x:si>
    <x:t xml:space="preserve">NET CASH FROM FINANCING</x:t>
  </x:si>
  <x:si>
    <x:t xml:space="preserve">FX effect on cash</x:t>
  </x:si>
  <x:si>
    <x:t xml:space="preserve">Net change in cash + restricted cash</x:t>
  </x:si>
  <x:si>
    <x:t xml:space="preserve">Cash and restricted cash, opening</x:t>
  </x:si>
  <x:si>
    <x:t xml:space="preserve">FY25 opening $423.0m per 2025 Q4 release; FY25 Q4 opening $370.4m from FY26 Q3 10-Q FY25 nine-month comparative.</x:t>
  </x:si>
  <x:si>
    <x:t xml:space="preserve">Cash and restricted cash, closing</x:t>
  </x:si>
  <x:si>
    <x:t xml:space="preserve">Restricted cash — current assets</x:t>
  </x:si>
  <x:si>
    <x:t xml:space="preserve">Restricted cash — other assets</x:t>
  </x:si>
  <x:si>
    <x:t xml:space="preserve">Reconciliation: cash incl. restricted</x:t>
  </x:si>
  <x:si>
    <x:t xml:space="preserve">Cash and cash equivalents, closing</x:t>
  </x:si>
  <x:si>
    <x:t xml:space="preserve">Cash flow / BS cash — CHECK</x:t>
  </x:si>
  <x:si>
    <x:t xml:space="preserve">Geo</x:t>
  </x:si>
  <x:si>
    <x:t xml:space="preserve">Americas — reported revenue</x:t>
  </x:si>
  <x:si>
    <x:t xml:space="preserve">The issuer reports geography as its three operating segments by location of origination, not an independent country-of-client split.</x:t>
  </x:si>
  <x:si>
    <x:t xml:space="preserve">  Share of reported revenue</x:t>
  </x:si>
  <x:si>
    <x:t xml:space="preserve">  Annual subscription value</x:t>
  </x:si>
  <x:si>
    <x:t xml:space="preserve">  Revenue per ASV dollar</x:t>
  </x:si>
  <x:si>
    <x:t xml:space="preserve">  Segment operating profit</x:t>
  </x:si>
  <x:si>
    <x:t xml:space="preserve">  Segment operating margin</x:t>
  </x:si>
  <x:si>
    <x:t xml:space="preserve">EMEA — reported revenue</x:t>
  </x:si>
  <x:si>
    <x:t xml:space="preserve">Asia Pacific — reported revenue</x:t>
  </x:si>
  <x:si>
    <x:t xml:space="preserve">Geo revenue less consolidated — CHECK</x:t>
  </x:si>
  <x:si>
    <x:t xml:space="preserve">Geographic growth contribution analysis</x:t>
  </x:si>
  <x:si>
    <x:t xml:space="preserve">Americas absolute revenue change ($m)</x:t>
  </x:si>
  <x:si>
    <x:t xml:space="preserve">EMEA absolute revenue change ($m)</x:t>
  </x:si>
  <x:si>
    <x:t xml:space="preserve">Asia Pacific absolute revenue change ($m)</x:t>
  </x:si>
  <x:si>
    <x:t xml:space="preserve">Consolidated absolute revenue change</x:t>
  </x:si>
  <x:si>
    <x:t xml:space="preserve">  Americas share of total change</x:t>
  </x:si>
  <x:si>
    <x:t xml:space="preserve">  EMEA share of total change</x:t>
  </x:si>
  <x:si>
    <x:t xml:space="preserve">  Asia Pacific share of total change</x:t>
  </x:si>
  <x:si>
    <x:t xml:space="preserve">Regional margin spread vs group (bps)</x:t>
  </x:si>
  <x:si>
    <x:t xml:space="preserve">  Americas spread</x:t>
  </x:si>
  <x:si>
    <x:t xml:space="preserve">  EMEA spread</x:t>
  </x:si>
  <x:si>
    <x:t xml:space="preserve">  Asia Pacific spread</x:t>
  </x:si>
  <x:si>
    <x:t xml:space="preserve">Annual ASV shares by region</x:t>
  </x:si>
  <x:si>
    <x:t xml:space="preserve">  Americas % of group ASV</x:t>
  </x:si>
  <x:si>
    <x:t xml:space="preserve">  EMEA % of group ASV</x:t>
  </x:si>
  <x:si>
    <x:t xml:space="preserve">  Asia Pacific % of group ASV</x:t>
  </x:si>
  <x:si>
    <x:t xml:space="preserve">  ASV geographic mix total — CHECK</x:t>
  </x:si>
  <x:si>
    <x:t xml:space="preserve">Share Count</x:t>
  </x:si>
  <x:si>
    <x:t xml:space="preserve">Opening shares outstanding (millions)</x:t>
  </x:si>
  <x:si>
    <x:t xml:space="preserve">Employee plan issuance (millions)</x:t>
  </x:si>
  <x:si>
    <x:t xml:space="preserve">Shares repurchased (millions)</x:t>
  </x:si>
  <x:si>
    <x:t xml:space="preserve">Forecast buybacks are an assumption; Q3 purchases 926,370 shares for $203.1m, per FY26 Q3 10-Q.</x:t>
  </x:si>
  <x:si>
    <x:t xml:space="preserve">Closing shares outstanding (millions)</x:t>
  </x:si>
  <x:si>
    <x:t xml:space="preserve">Weighted average basic shares</x:t>
  </x:si>
  <x:si>
    <x:t xml:space="preserve">Incremental dilutive instruments</x:t>
  </x:si>
  <x:si>
    <x:t xml:space="preserve">Weighted average diluted shares</x:t>
  </x:si>
  <x:si>
    <x:t xml:space="preserve">Basic share Y/Y growth</x:t>
  </x:si>
  <x:si>
    <x:t xml:space="preserve">Diluted shares Y/Y growth</x:t>
  </x:si>
  <x:si>
    <x:t xml:space="preserve">Share repurchase spend ($m)</x:t>
  </x:si>
  <x:si>
    <x:t xml:space="preserve">Implied share repurchase price ($)</x:t>
  </x:si>
  <x:si>
    <x:t xml:space="preserve">EPS share basis check</x:t>
  </x:si>
  <x:si>
    <x:t xml:space="preserve">Guidance</x:t>
  </x:si>
  <x:si>
    <x:t xml:space="preserve">Guidance date</x:t>
  </x:si>
  <x:si>
    <x:t xml:space="preserve">Period</x:t>
  </x:si>
  <x:si>
    <x:t xml:space="preserve">Low</x:t>
  </x:si>
  <x:si>
    <x:t xml:space="preserve">High</x:t>
  </x:si>
  <x:si>
    <x:t xml:space="preserve">Midpoint</x:t>
  </x:si>
  <x:si>
    <x:t xml:space="preserve">Reported / model</x:t>
  </x:si>
  <x:si>
    <x:t xml:space="preserve">Beat / (miss)</x:t>
  </x:si>
  <x:si>
    <x:t xml:space="preserve">FY26</x:t>
  </x:si>
  <x:si>
    <x:t xml:space="preserve">Organic ASV growth ($m)</x:t>
  </x:si>
  <x:si>
    <x:t xml:space="preserve">GAAP revenue ($m)</x:t>
  </x:si>
  <x:si>
    <x:t xml:space="preserve">GAAP operating margin</x:t>
  </x:si>
  <x:si>
    <x:t xml:space="preserve">Adjusted operating margin</x:t>
  </x:si>
  <x:si>
    <x:t xml:space="preserve">Effective tax rate</x:t>
  </x:si>
  <x:si>
    <x:t xml:space="preserve">Adjusted diluted EPS</x:t>
  </x:si>
  <x:si>
    <x:t xml:space="preserve">FY2026 guidance reaffirmed July 2026; annual results in column H are model forecasts.</x:t>
  </x:si>
  <x:si>
    <x:t xml:space="preserve">Implied 4Q revenue at FY mid</x:t>
  </x:si>
  <x:si>
    <x:t xml:space="preserve">Implied 4Q adjusted EPS at FY mid</x:t>
  </x:si>
  <x:si>
    <x:t xml:space="preserve">Implied 4Q at top-end revenue</x:t>
  </x:si>
  <x:si>
    <x:t xml:space="preserve">Implied 4Q at top-end adjusted EPS</x:t>
  </x:si>
  <x:si>
    <x:t xml:space="preserve">Sources</x:t>
  </x:si>
  <x:si>
    <x:t xml:space="preserve">ID</x:t>
  </x:si>
  <x:si>
    <x:t xml:space="preserve">Publication</x:t>
  </x:si>
  <x:si>
    <x:t xml:space="preserve">Publisher</x:t>
  </x:si>
  <x:si>
    <x:t xml:space="preserve">URL / local input</x:t>
  </x:si>
  <x:si>
    <x:t xml:space="preserve">Model fields supported</x:t>
  </x:si>
  <x:si>
    <x:t xml:space="preserve">S01</x:t>
  </x:si>
  <x:si>
    <x:t xml:space="preserve">FactSet (SEC 8-K)</x:t>
  </x:si>
  <x:si>
    <x:t xml:space="preserve">Open SEC filing</x:t>
  </x:si>
  <x:si>
    <x:t xml:space="preserve">4Q25 / FY25 statements; adjusted net income</x:t>
  </x:si>
  <x:si>
    <x:t xml:space="preserve">S02</x:t>
  </x:si>
  <x:si>
    <x:t xml:space="preserve">FactSet (SEC 10-K)</x:t>
  </x:si>
  <x:si>
    <x:t xml:space="preserve">FY25 segment revenue, profit, ASV</x:t>
  </x:si>
  <x:si>
    <x:t xml:space="preserve">S03</x:t>
  </x:si>
  <x:si>
    <x:t xml:space="preserve">FactSet (SEC 10-Q)</x:t>
  </x:si>
  <x:si>
    <x:t xml:space="preserve">1Q26 segments, IS, BS, CF, client counts</x:t>
  </x:si>
  <x:si>
    <x:t xml:space="preserve">S04</x:t>
  </x:si>
  <x:si>
    <x:t xml:space="preserve">2Q26 segments, IS, BS, CF, ASV</x:t>
  </x:si>
  <x:si>
    <x:t xml:space="preserve">S05</x:t>
  </x:si>
  <x:si>
    <x:t xml:space="preserve">3Q26 issuer history; FY25 nine-month comparatives</x:t>
  </x:si>
  <x:si>
    <x:t xml:space="preserve">S06</x:t>
  </x:si>
  <x:si>
    <x:t xml:space="preserve">FY26 revenue / normalized EPS guidance, client retention</x:t>
  </x:si>
  <x:si>
    <x:t xml:space="preserve">S07</x:t>
  </x:si>
  <x:si>
    <x:t xml:space="preserve">Motley Fool, earnings call</x:t>
  </x:si>
  <x:si>
    <x:t xml:space="preserve">Open call / peer</x:t>
  </x:si>
  <x:si>
    <x:t xml:space="preserve">Management commentary on ASV momentum, margin spending</x:t>
  </x:si>
  <x:si>
    <x:t xml:space="preserve">S08</x:t>
  </x:si>
  <x:si>
    <x:t xml:space="preserve">MSCI investor relations</x:t>
  </x:si>
  <x:si>
    <x:t xml:space="preserve">Peer recurring subscription growth +9.0%; retention 95.3%</x:t>
  </x:si>
  <x:si>
    <x:t xml:space="preserve">S09</x:t>
  </x:si>
  <x:si>
    <x:t xml:space="preserve">LSEG investor relations</x:t>
  </x:si>
  <x:si>
    <x:t xml:space="preserve">Open research preview</x:t>
  </x:si>
  <x:si>
    <x:t xml:space="preserve">Peer ASV growth +6.1%, FX and spend</x:t>
  </x:si>
  <x:si>
    <x:t xml:space="preserve">S10</x:t>
  </x:si>
  <x:si>
    <x:t xml:space="preserve">Zacks / Yahoo Finance</x:t>
  </x:si>
  <x:si>
    <x:t xml:space="preserve">Negative earnings ESP -2.21%; geographic expectations</x:t>
  </x:si>
  <x:si>
    <x:t xml:space="preserve">S11</x:t>
  </x:si>
  <x:si>
    <x:t xml:space="preserve">Street EPS $4.32; regional consensus US $412m; ASV $2.56bn</x:t>
  </x:si>
  <x:si>
    <x:t xml:space="preserve">S12</x:t>
  </x:si>
  <x:si>
    <x:t xml:space="preserve">AlphaStreet</x:t>
  </x:si>
  <x:si>
    <x:t xml:space="preserve">Independent Q4 normalized EPS $4.35; revenue $629.7m</x:t>
  </x:si>
  <x:si>
    <x:t xml:space="preserve">C01</x:t>
  </x:si>
  <x:si>
    <x:t xml:space="preserve">2026-09-24 date only</x:t>
  </x:si>
  <x:si>
    <x:t xml:space="preserve">S&amp;P Capital IQ</x:t>
  </x:si>
  <x:si>
    <x:t xml:space="preserve">FDS_consensus.json</x:t>
  </x:si>
  <x:si>
    <x:t xml:space="preserve">Headline mean EPSn $4.35 (16 contributors), GAAP $3.91 (9), revenue $629.85 (15)</x:t>
  </x:si>
  <x:si>
    <x:t xml:space="preserve">C02</x:t>
  </x:si>
  <x:si>
    <x:t xml:space="preserve">prior releases</x:t>
  </x:si>
  <x:si>
    <x:t xml:space="preserve">FDS_history.csv</x:t>
  </x:si>
  <x:si>
    <x:t xml:space="preserve">Historical reported vs consensus revenue and both EPS bases</x:t>
  </x:si>
  <x:si>
    <x:t xml:space="preserve">Input</x:t>
  </x:si>
  <x:si>
    <x:t xml:space="preserve">SHA256</x:t>
  </x:si>
  <x:si>
    <x:t xml:space="preserve">Capture</x:t>
  </x:si>
  <x:si>
    <x:t xml:space="preserve">Status</x:t>
  </x:si>
  <x:si>
    <x:t xml:space="preserve">e368eaee12e683e92b11bf8336d5720720cc29220831a7025506f44aec2a03a0</x:t>
  </x:si>
  <x:si>
    <x:t xml:space="preserve">historical</x:t>
  </x:si>
  <x:si>
    <x:t xml:space="preserve">embedded Inputs!A10:H16</x:t>
  </x:si>
  <x:si>
    <x:t xml:space="preserve">277bbd9c0e6eb39bc399b9cd83bb03c982dcf7059fdf51c2128b1d20461e8f53</x:t>
  </x:si>
  <x:si>
    <x:t xml:space="preserve">embedded Inputs!A20:B73</x:t>
  </x:si>
  <x:si>
    <x:t xml:space="preserve">FY26 filing cutoff</x:t>
  </x:si>
  <x:si>
    <x:t xml:space="preserve">2026-09-26T18:44:22.240587+00:00</x:t>
  </x:si>
  <x:si>
    <x:t xml:space="preserve">No target-period reported results used</x:t>
  </x:si>
  <x:si>
    <x:t xml:space="preserve">Issuer splits not disclosed</x:t>
  </x:si>
  <x:si>
    <x:t xml:space="preserve">FY26 Q3 10-Q reports geographic segments but does not quantify firm-type revenue, customer gross additions or churn; do not invent missing disclosures.</x:t>
  </x:si>
  <x:si>
    <x:t xml:space="preserve">Inputs</x:t>
  </x:si>
  <x:si>
    <x:t xml:space="preserve">period_end_date</x:t>
  </x:si>
  <x:si>
    <x:t xml:space="preserve">eps_normalized_consensus</x:t>
  </x:si>
  <x:si>
    <x:t xml:space="preserve">eps_normalized_actual</x:t>
  </x:si>
  <x:si>
    <x:t xml:space="preserve">eps_gaap_consensus</x:t>
  </x:si>
  <x:si>
    <x:t xml:space="preserve">eps_gaap_actual</x:t>
  </x:si>
  <x:si>
    <x:t xml:space="preserve">revenue_m_consensus</x:t>
  </x:si>
  <x:si>
    <x:t xml:space="preserve">revenue_m_actual</x:t>
  </x:si>
  <x:si>
    <x:t xml:space="preserve">S&amp;P data capture</x:t>
  </x:si>
  <x:si>
    <x:t xml:space="preserve">2026-09-24 (date only)</x:t>
  </x:si>
  <x:si>
    <x:t xml:space="preserve">History SHA256</x:t>
  </x:si>
  <x:si>
    <x:t xml:space="preserve">Consensus SHA256</x:t>
  </x:si>
  <x:si>
    <x:t xml:space="preserve">EPS primary analysts</x:t>
  </x:si>
  <x:si>
    <x:t xml:space="preserve">ticker</x:t>
  </x:si>
  <x:si>
    <x:t xml:space="preserve">FDS</x:t>
  </x:si>
  <x:si>
    <x:t xml:space="preserve">company</x:t>
  </x:si>
  <x:si>
    <x:t xml:space="preserve">exchange_ticker</x:t>
  </x:si>
  <x:si>
    <x:t xml:space="preserve">NYSE:FDS</x:t>
  </x:si>
  <x:si>
    <x:t xml:space="preserve">capiq_company_id</x:t>
  </x:si>
  <x:si>
    <x:t xml:space="preserve">analyst_count</x:t>
  </x:si>
  <x:si>
    <x:t xml:space="preserve">fiscal_year_end</x:t>
  </x:si>
  <x:si>
    <x:t xml:space="preserve">Aug-31</x:t>
  </x:si>
  <x:si>
    <x:t xml:space="preserve">forward_quarter_label</x:t>
  </x:si>
  <x:si>
    <x:t xml:space="preserve">FQ4 2026 - Aug 2026</x:t>
  </x:si>
  <x:si>
    <x:t xml:space="preserve">expected_report_date</x:t>
  </x:si>
  <x:si>
    <x:t xml:space="preserve">eps_normalized_mean</x:t>
  </x:si>
  <x:si>
    <x:t xml:space="preserve">eps_normalized_median</x:t>
  </x:si>
  <x:si>
    <x:t xml:space="preserve">eps_normalized_high</x:t>
  </x:si>
  <x:si>
    <x:t xml:space="preserve">eps_normalized_low</x:t>
  </x:si>
  <x:si>
    <x:t xml:space="preserve">eps_normalized_std_dev</x:t>
  </x:si>
  <x:si>
    <x:t xml:space="preserve">eps_normalized_n_est</x:t>
  </x:si>
  <x:si>
    <x:t xml:space="preserve">eps_normalized_guidance</x:t>
  </x:si>
  <x:si>
    <x:t xml:space="preserve">eps_normalized_guidance_low</x:t>
  </x:si>
  <x:si>
    <x:t xml:space="preserve">eps_normalized_guidance_high</x:t>
  </x:si>
  <x:si>
    <x:t xml:space="preserve">eps_gaap_mean</x:t>
  </x:si>
  <x:si>
    <x:t xml:space="preserve">eps_gaap_median</x:t>
  </x:si>
  <x:si>
    <x:t xml:space="preserve">eps_gaap_high</x:t>
  </x:si>
  <x:si>
    <x:t xml:space="preserve">eps_gaap_low</x:t>
  </x:si>
  <x:si>
    <x:t xml:space="preserve">eps_gaap_std_dev</x:t>
  </x:si>
  <x:si>
    <x:t xml:space="preserve">eps_gaap_n_est</x:t>
  </x:si>
  <x:si>
    <x:t xml:space="preserve">eps_gaap_guidance_low</x:t>
  </x:si>
  <x:si>
    <x:t xml:space="preserve">eps_gaap_guidance_high</x:t>
  </x:si>
  <x:si>
    <x:t xml:space="preserve">revenue_m_mean</x:t>
  </x:si>
  <x:si>
    <x:t xml:space="preserve">revenue_m_median</x:t>
  </x:si>
  <x:si>
    <x:t xml:space="preserve">revenue_m_high</x:t>
  </x:si>
  <x:si>
    <x:t xml:space="preserve">revenue_m_low</x:t>
  </x:si>
  <x:si>
    <x:t xml:space="preserve">revenue_m_std_dev</x:t>
  </x:si>
  <x:si>
    <x:t xml:space="preserve">revenue_m_n_est</x:t>
  </x:si>
  <x:si>
    <x:t xml:space="preserve">revenue_m_guidance_low</x:t>
  </x:si>
  <x:si>
    <x:t xml:space="preserve">revenue_m_guidance_high</x:t>
  </x:si>
  <x:si>
    <x:t xml:space="preserve">ebitda_m_mean</x:t>
  </x:si>
  <x:si>
    <x:t xml:space="preserve">ebit_m_mean</x:t>
  </x:si>
  <x:si>
    <x:t xml:space="preserve">net_income_excl_excep_m_mean</x:t>
  </x:si>
  <x:si>
    <x:t xml:space="preserve">net_income_gaap_m_mean</x:t>
  </x:si>
  <x:si>
    <x:t xml:space="preserve">gross_margin_pct_mean</x:t>
  </x:si>
  <x:si>
    <x:t xml:space="preserve">effective_tax_rate_pct_mean</x:t>
  </x:si>
  <x:si>
    <x:t xml:space="preserve">capex_m_mean</x:t>
  </x:si>
  <x:si>
    <x:t xml:space="preserve">fcf_m_mean</x:t>
  </x:si>
  <x:si>
    <x:t xml:space="preserve">cfo_m_mean</x:t>
  </x:si>
  <x:si>
    <x:t xml:space="preserve">d_and_a_m_mean</x:t>
  </x:si>
  <x:si>
    <x:t xml:space="preserve">target_price_mean</x:t>
  </x:si>
  <x:si>
    <x:t xml:space="preserve">target_price_median</x:t>
  </x:si>
  <x:si>
    <x:t xml:space="preserve">target_price_high</x:t>
  </x:si>
  <x:si>
    <x:t xml:space="preserve">target_price_low</x:t>
  </x:si>
  <x:si>
    <x:t xml:space="preserve">target_price_std_dev</x:t>
  </x:si>
  <x:si>
    <x:t xml:space="preserve">target_price_n_est</x:t>
  </x:si>
  <x:si>
    <x:t xml:space="preserve">recommendation</x:t>
  </x:si>
  <x:si>
    <x:t xml:space="preserve">Hold</x:t>
  </x:si>
  <x:si>
    <x:t xml:space="preserve">recommendation_score</x:t>
  </x:si>
  <x:si>
    <x:t xml:space="preserve">last_close_price</x:t>
  </x:si>
  <x:si>
    <x:t xml:space="preserve">notes</x:t>
  </x:si>
  <x:si>
    <x:t xml:space="preserve">Results Sep 30, call 9 a.m. 52wk range 320.48/185.00. FY guidance for EPSn 17.25/17.75.</x:t>
  </x:si>
  <x:si>
    <x:t xml:space="preserve">Forecast confidence</x:t>
  </x:si>
  <x:si>
    <x:t xml:space="preserve">medium</x:t>
  </x:si>
  <x:si>
    <x:t xml:space="preserve">P(beat CapIQ normalized EPS)</x:t>
  </x:si>
  <x:si>
    <x:t xml:space="preserve">Quarters per fiscal year</x:t>
  </x:si>
  <x:si>
    <x:t xml:space="preserve">Basis points per unit</x:t>
  </x:si>
  <x:si>
    <x:t xml:space="preserve">FY25</x:t>
  </x:si>
  <x:si>
    <x:t xml:space="preserve">4Q25</x:t>
  </x:si>
  <x:si>
    <x:t xml:space="preserve">1Q26</x:t>
  </x:si>
  <x:si>
    <x:t xml:space="preserve">2Q26</x:t>
  </x:si>
  <x:si>
    <x:t xml:space="preserve">3Q26</x:t>
  </x:si>
  <x:si>
    <x:t xml:space="preserve">accrued_comp</x:t>
  </x:si>
  <x:si>
    <x:t xml:space="preserve">r4:247</x:t>
  </x:si>
  <x:si>
    <x:t xml:space="preserve">q1:169</x:t>
  </x:si>
  <x:si>
    <x:t xml:space="preserve">q2:172</x:t>
  </x:si>
  <x:si>
    <x:t xml:space="preserve">q3:175</x:t>
  </x:si>
  <x:si>
    <x:t xml:space="preserve">adj_acquisition</x:t>
  </x:si>
  <x:si>
    <x:t xml:space="preserve">q1:1421</x:t>
  </x:si>
  <x:si>
    <x:t xml:space="preserve">q2:1544</x:t>
  </x:si>
  <x:si>
    <x:t xml:space="preserve">q3:1534</x:t>
  </x:si>
  <x:si>
    <x:t xml:space="preserve">adj_amort</x:t>
  </x:si>
  <x:si>
    <x:t xml:space="preserve">r4:346</x:t>
  </x:si>
  <x:si>
    <x:t xml:space="preserve">q1:1419</x:t>
  </x:si>
  <x:si>
    <x:t xml:space="preserve">q2:1540</x:t>
  </x:si>
  <x:si>
    <x:t xml:space="preserve">q3:1531</x:t>
  </x:si>
  <x:si>
    <x:t xml:space="preserve">adj_asset</x:t>
  </x:si>
  <x:si>
    <x:t xml:space="preserve">r4:352</x:t>
  </x:si>
  <x:si>
    <x:t xml:space="preserve">q2:1545</x:t>
  </x:si>
  <x:si>
    <x:t xml:space="preserve">q3:1538</x:t>
  </x:si>
  <x:si>
    <x:t xml:space="preserve">adj_bankruptcy</x:t>
  </x:si>
  <x:si>
    <x:t xml:space="preserve">q3:1536</x:t>
  </x:si>
  <x:si>
    <x:t xml:space="preserve">adj_ceo</x:t>
  </x:si>
  <x:si>
    <x:t xml:space="preserve">q1:1420</x:t>
  </x:si>
  <x:si>
    <x:t xml:space="preserve">q2:1542</x:t>
  </x:si>
  <x:si>
    <x:t xml:space="preserve">q3:1533</x:t>
  </x:si>
  <x:si>
    <x:t xml:space="preserve">adj_divest_gain</x:t>
  </x:si>
  <x:si>
    <x:t xml:space="preserve">r4:347</x:t>
  </x:si>
  <x:si>
    <x:t xml:space="preserve">adj_exec</x:t>
  </x:si>
  <x:si>
    <x:t xml:space="preserve">r4:350</x:t>
  </x:si>
  <x:si>
    <x:t xml:space="preserve">adj_impair</x:t>
  </x:si>
  <x:si>
    <x:t xml:space="preserve">q2:1541</x:t>
  </x:si>
  <x:si>
    <x:t xml:space="preserve">q3:1535</x:t>
  </x:si>
  <x:si>
    <x:t xml:space="preserve">adj_invest_gain</x:t>
  </x:si>
  <x:si>
    <x:t xml:space="preserve">q1:1422</x:t>
  </x:si>
  <x:si>
    <x:t xml:space="preserve">q2:1547</x:t>
  </x:si>
  <x:si>
    <x:t xml:space="preserve">adj_labor</x:t>
  </x:si>
  <x:si>
    <x:t xml:space="preserve">q2:1543</x:t>
  </x:si>
  <x:si>
    <x:t xml:space="preserve">q3:1537</x:t>
  </x:si>
  <x:si>
    <x:t xml:space="preserve">adj_nonop_divest</x:t>
  </x:si>
  <x:si>
    <x:t xml:space="preserve">q1:1424</x:t>
  </x:si>
  <x:si>
    <x:t xml:space="preserve">q2:1549</x:t>
  </x:si>
  <x:si>
    <x:t xml:space="preserve">q3:1541</x:t>
  </x:si>
  <x:si>
    <x:t xml:space="preserve">adj_restruct</x:t>
  </x:si>
  <x:si>
    <x:t xml:space="preserve">r4:351</x:t>
  </x:si>
  <x:si>
    <x:t xml:space="preserve">q1:1423</x:t>
  </x:si>
  <x:si>
    <x:t xml:space="preserve">q2:1548</x:t>
  </x:si>
  <x:si>
    <x:t xml:space="preserve">q3:1532</x:t>
  </x:si>
  <x:si>
    <x:t xml:space="preserve">adj_sales</x:t>
  </x:si>
  <x:si>
    <x:t xml:space="preserve">r4:349</x:t>
  </x:si>
  <x:si>
    <x:t xml:space="preserve">q1:1425</x:t>
  </x:si>
  <x:si>
    <x:t xml:space="preserve">q2:1546</x:t>
  </x:si>
  <x:si>
    <x:t xml:space="preserve">q3:1539</x:t>
  </x:si>
  <x:si>
    <x:t xml:space="preserve">adj_tax</x:t>
  </x:si>
  <x:si>
    <x:t xml:space="preserve">r4:353</x:t>
  </x:si>
  <x:si>
    <x:t xml:space="preserve">q1:1426</x:t>
  </x:si>
  <x:si>
    <x:t xml:space="preserve">q2:1550</x:t>
  </x:si>
  <x:si>
    <x:t xml:space="preserve">q3:1542</x:t>
  </x:si>
  <x:si>
    <x:t xml:space="preserve">americas</x:t>
  </x:si>
  <x:si>
    <x:t xml:space="preserve">fy:818</x:t>
  </x:si>
  <x:si>
    <x:t xml:space="preserve">FY25 minus Q3FY26 2025 comparable:818</x:t>
  </x:si>
  <x:si>
    <x:t xml:space="preserve">q1:407</x:t>
  </x:si>
  <x:si>
    <x:t xml:space="preserve">q2:430</x:t>
  </x:si>
  <x:si>
    <x:t xml:space="preserve">q3:431</x:t>
  </x:si>
  <x:si>
    <x:t xml:space="preserve">ap</x:t>
  </x:si>
  <x:si>
    <x:t xml:space="preserve">r4:244</x:t>
  </x:si>
  <x:si>
    <x:t xml:space="preserve">q1:167</x:t>
  </x:si>
  <x:si>
    <x:t xml:space="preserve">q2:170</x:t>
  </x:si>
  <x:si>
    <x:t xml:space="preserve">q3:172</x:t>
  </x:si>
  <x:si>
    <x:t xml:space="preserve">apac</x:t>
  </x:si>
  <x:si>
    <x:t xml:space="preserve">fy:822</x:t>
  </x:si>
  <x:si>
    <x:t xml:space="preserve">FY25 minus Q3FY26 2025 comparable:822</x:t>
  </x:si>
  <x:si>
    <x:t xml:space="preserve">q1:409</x:t>
  </x:si>
  <x:si>
    <x:t xml:space="preserve">q2:432</x:t>
  </x:si>
  <x:si>
    <x:t xml:space="preserve">q3:433</x:t>
  </x:si>
  <x:si>
    <x:t xml:space="preserve">ar</x:t>
  </x:si>
  <x:si>
    <x:t xml:space="preserve">r4:232</x:t>
  </x:si>
  <x:si>
    <x:t xml:space="preserve">q1:155</x:t>
  </x:si>
  <x:si>
    <x:t xml:space="preserve">q2:158</x:t>
  </x:si>
  <x:si>
    <x:t xml:space="preserve">q3:160</x:t>
  </x:si>
  <x:si>
    <x:t xml:space="preserve">asv</x:t>
  </x:si>
  <x:si>
    <x:t xml:space="preserve">r4:90</x:t>
  </x:si>
  <x:si>
    <x:t xml:space="preserve">q3:1215</x:t>
  </x:si>
  <x:si>
    <x:t xml:space="preserve">asv_americas</x:t>
  </x:si>
  <x:si>
    <x:t xml:space="preserve">asv_apac</x:t>
  </x:si>
  <x:si>
    <x:t xml:space="preserve">asv_emea</x:t>
  </x:si>
  <x:si>
    <x:t xml:space="preserve">basic_shares</x:t>
  </x:si>
  <x:si>
    <x:t xml:space="preserve">r4:219</x:t>
  </x:si>
  <x:si>
    <x:t xml:space="preserve">q1:126</x:t>
  </x:si>
  <x:si>
    <x:t xml:space="preserve">q2:124</x:t>
  </x:si>
  <x:si>
    <x:t xml:space="preserve">q3:126</x:t>
  </x:si>
  <x:si>
    <x:t xml:space="preserve">cash</x:t>
  </x:si>
  <x:si>
    <x:t xml:space="preserve">r4:230</x:t>
  </x:si>
  <x:si>
    <x:t xml:space="preserve">q1:153</x:t>
  </x:si>
  <x:si>
    <x:t xml:space="preserve">q2:156</x:t>
  </x:si>
  <x:si>
    <x:t xml:space="preserve">q3:158</x:t>
  </x:si>
  <x:si>
    <x:t xml:space="preserve">cf_acquisitions</x:t>
  </x:si>
  <x:si>
    <x:t xml:space="preserve">r4:288</x:t>
  </x:si>
  <x:si>
    <x:t xml:space="preserve">r4 minus q3 FY25 comparative:288</x:t>
  </x:si>
  <x:si>
    <x:t xml:space="preserve">q1:216</x:t>
  </x:si>
  <x:si>
    <x:t xml:space="preserve">q2:219</x:t>
  </x:si>
  <x:si>
    <x:t xml:space="preserve">q3:222</x:t>
  </x:si>
  <x:si>
    <x:t xml:space="preserve">cf_buy_invest</x:t>
  </x:si>
  <x:si>
    <x:t xml:space="preserve">r4:289</x:t>
  </x:si>
  <x:si>
    <x:t xml:space="preserve">r4 minus q3 FY25 comparative:289</x:t>
  </x:si>
  <x:si>
    <x:t xml:space="preserve">q1:217</x:t>
  </x:si>
  <x:si>
    <x:t xml:space="preserve">q2:220</x:t>
  </x:si>
  <x:si>
    <x:t xml:space="preserve">q3:223</x:t>
  </x:si>
  <x:si>
    <x:t xml:space="preserve">cf_buyback</x:t>
  </x:si>
  <x:si>
    <x:t xml:space="preserve">r4:297</x:t>
  </x:si>
  <x:si>
    <x:t xml:space="preserve">r4 minus q3 FY25 comparative:297</x:t>
  </x:si>
  <x:si>
    <x:t xml:space="preserve">q1:225</x:t>
  </x:si>
  <x:si>
    <x:t xml:space="preserve">q2:228</x:t>
  </x:si>
  <x:si>
    <x:t xml:space="preserve">q3:231</x:t>
  </x:si>
  <x:si>
    <x:t xml:space="preserve">cf_capex</x:t>
  </x:si>
  <x:si>
    <x:t xml:space="preserve">r4:287</x:t>
  </x:si>
  <x:si>
    <x:t xml:space="preserve">r4 minus q3 FY25 comparative:287</x:t>
  </x:si>
  <x:si>
    <x:t xml:space="preserve">q1:215</x:t>
  </x:si>
  <x:si>
    <x:t xml:space="preserve">q2:218</x:t>
  </x:si>
  <x:si>
    <x:t xml:space="preserve">q3:221</x:t>
  </x:si>
  <x:si>
    <x:t xml:space="preserve">cf_d_ap</x:t>
  </x:si>
  <x:si>
    <x:t xml:space="preserve">r4:280</x:t>
  </x:si>
  <x:si>
    <x:t xml:space="preserve">r4 minus q3 FY25 comparative:280</x:t>
  </x:si>
  <x:si>
    <x:t xml:space="preserve">q1:208</x:t>
  </x:si>
  <x:si>
    <x:t xml:space="preserve">q2:211</x:t>
  </x:si>
  <x:si>
    <x:t xml:space="preserve">q3:214</x:t>
  </x:si>
  <x:si>
    <x:t xml:space="preserve">cf_d_ar</x:t>
  </x:si>
  <x:si>
    <x:t xml:space="preserve">r4:278</x:t>
  </x:si>
  <x:si>
    <x:t xml:space="preserve">r4 minus q3 FY25 comparative:278</x:t>
  </x:si>
  <x:si>
    <x:t xml:space="preserve">q1:206</x:t>
  </x:si>
  <x:si>
    <x:t xml:space="preserve">q2:209</x:t>
  </x:si>
  <x:si>
    <x:t xml:space="preserve">q3:212</x:t>
  </x:si>
  <x:si>
    <x:t xml:space="preserve">cf_d_comp</x:t>
  </x:si>
  <x:si>
    <x:t xml:space="preserve">r4:281</x:t>
  </x:si>
  <x:si>
    <x:t xml:space="preserve">r4 minus q3 FY25 comparative:281</x:t>
  </x:si>
  <x:si>
    <x:t xml:space="preserve">q1:209</x:t>
  </x:si>
  <x:si>
    <x:t xml:space="preserve">q2:212</x:t>
  </x:si>
  <x:si>
    <x:t xml:space="preserve">q3:215</x:t>
  </x:si>
  <x:si>
    <x:t xml:space="preserve">cf_d_defrev</x:t>
  </x:si>
  <x:si>
    <x:t xml:space="preserve">r4:282</x:t>
  </x:si>
  <x:si>
    <x:t xml:space="preserve">r4 minus q3 FY25 comparative:282</x:t>
  </x:si>
  <x:si>
    <x:t xml:space="preserve">q1:210</x:t>
  </x:si>
  <x:si>
    <x:t xml:space="preserve">q2:213</x:t>
  </x:si>
  <x:si>
    <x:t xml:space="preserve">q3:216</x:t>
  </x:si>
  <x:si>
    <x:t xml:space="preserve">cf_d_lease</x:t>
  </x:si>
  <x:si>
    <x:t xml:space="preserve">r4:284</x:t>
  </x:si>
  <x:si>
    <x:t xml:space="preserve">r4 minus q3 FY25 comparative:284</x:t>
  </x:si>
  <x:si>
    <x:t xml:space="preserve">q1:212</x:t>
  </x:si>
  <x:si>
    <x:t xml:space="preserve">q2:215</x:t>
  </x:si>
  <x:si>
    <x:t xml:space="preserve">q3:218</x:t>
  </x:si>
  <x:si>
    <x:t xml:space="preserve">cf_d_prepaid</x:t>
  </x:si>
  <x:si>
    <x:t xml:space="preserve">r4:279</x:t>
  </x:si>
  <x:si>
    <x:t xml:space="preserve">r4 minus q3 FY25 comparative:279</x:t>
  </x:si>
  <x:si>
    <x:t xml:space="preserve">q1:207</x:t>
  </x:si>
  <x:si>
    <x:t xml:space="preserve">q2:210</x:t>
  </x:si>
  <x:si>
    <x:t xml:space="preserve">q3:213</x:t>
  </x:si>
  <x:si>
    <x:t xml:space="preserve">cf_d_tax</x:t>
  </x:si>
  <x:si>
    <x:t xml:space="preserve">r4:283</x:t>
  </x:si>
  <x:si>
    <x:t xml:space="preserve">r4 minus q3 FY25 comparative:283</x:t>
  </x:si>
  <x:si>
    <x:t xml:space="preserve">q1:211</x:t>
  </x:si>
  <x:si>
    <x:t xml:space="preserve">q2:214</x:t>
  </x:si>
  <x:si>
    <x:t xml:space="preserve">q3:217</x:t>
  </x:si>
  <x:si>
    <x:t xml:space="preserve">cf_da</x:t>
  </x:si>
  <x:si>
    <x:t xml:space="preserve">r4:271</x:t>
  </x:si>
  <x:si>
    <x:t xml:space="preserve">r4 minus q3 FY25 comparative:271</x:t>
  </x:si>
  <x:si>
    <x:t xml:space="preserve">q1:200</x:t>
  </x:si>
  <x:si>
    <x:t xml:space="preserve">q2:203</x:t>
  </x:si>
  <x:si>
    <x:t xml:space="preserve">q3:206</x:t>
  </x:si>
  <x:si>
    <x:t xml:space="preserve">cf_debt_proceeds</x:t>
  </x:si>
  <x:si>
    <x:t xml:space="preserve">r4:293</x:t>
  </x:si>
  <x:si>
    <x:t xml:space="preserve">r4 minus q3 FY25 comparative:293</x:t>
  </x:si>
  <x:si>
    <x:t xml:space="preserve">q1:221</x:t>
  </x:si>
  <x:si>
    <x:t xml:space="preserve">q2:224</x:t>
  </x:si>
  <x:si>
    <x:t xml:space="preserve">q3:227</x:t>
  </x:si>
  <x:si>
    <x:t xml:space="preserve">cf_debt_repay</x:t>
  </x:si>
  <x:si>
    <x:t xml:space="preserve">r4:294</x:t>
  </x:si>
  <x:si>
    <x:t xml:space="preserve">r4 minus q3 FY25 comparative:294</x:t>
  </x:si>
  <x:si>
    <x:t xml:space="preserve">q1:222</x:t>
  </x:si>
  <x:si>
    <x:t xml:space="preserve">q2:225</x:t>
  </x:si>
  <x:si>
    <x:t xml:space="preserve">q3:228</x:t>
  </x:si>
  <x:si>
    <x:t xml:space="preserve">cf_deferred_acq</x:t>
  </x:si>
  <x:si>
    <x:t xml:space="preserve">q1:226</x:t>
  </x:si>
  <x:si>
    <x:t xml:space="preserve">q2:229</x:t>
  </x:si>
  <x:si>
    <x:t xml:space="preserve">q3:232</x:t>
  </x:si>
  <x:si>
    <x:t xml:space="preserve">cf_deferred_tax</x:t>
  </x:si>
  <x:si>
    <x:t xml:space="preserve">r4:274</x:t>
  </x:si>
  <x:si>
    <x:t xml:space="preserve">r4 minus q3 FY25 comparative:274</x:t>
  </x:si>
  <x:si>
    <x:t xml:space="preserve">q1:203</x:t>
  </x:si>
  <x:si>
    <x:t xml:space="preserve">q2:206</x:t>
  </x:si>
  <x:si>
    <x:t xml:space="preserve">q3:209</x:t>
  </x:si>
  <x:si>
    <x:t xml:space="preserve">cf_dividends</x:t>
  </x:si>
  <x:si>
    <x:t xml:space="preserve">r4:295</x:t>
  </x:si>
  <x:si>
    <x:t xml:space="preserve">r4 minus q3 FY25 comparative:295</x:t>
  </x:si>
  <x:si>
    <x:t xml:space="preserve">q1:223</x:t>
  </x:si>
  <x:si>
    <x:t xml:space="preserve">q2:226</x:t>
  </x:si>
  <x:si>
    <x:t xml:space="preserve">q3:229</x:t>
  </x:si>
  <x:si>
    <x:t xml:space="preserve">cf_fx_cash</x:t>
  </x:si>
  <x:si>
    <x:t xml:space="preserve">r4:300</x:t>
  </x:si>
  <x:si>
    <x:t xml:space="preserve">r4 minus q3 FY25 comparative:300</x:t>
  </x:si>
  <x:si>
    <x:t xml:space="preserve">q1:229</x:t>
  </x:si>
  <x:si>
    <x:t xml:space="preserve">q2:232</x:t>
  </x:si>
  <x:si>
    <x:t xml:space="preserve">q3:235</x:t>
  </x:si>
  <x:si>
    <x:t xml:space="preserve">cf_other_cfo</x:t>
  </x:si>
  <x:si>
    <x:t xml:space="preserve">r4:276</x:t>
  </x:si>
  <x:si>
    <x:t xml:space="preserve">r4 minus q3 FY25 comparative:276</x:t>
  </x:si>
  <x:si>
    <x:t xml:space="preserve">q1:204</x:t>
  </x:si>
  <x:si>
    <x:t xml:space="preserve">q2:207</x:t>
  </x:si>
  <x:si>
    <x:t xml:space="preserve">q3:210</x:t>
  </x:si>
  <x:si>
    <x:t xml:space="preserve">cf_other_fin</x:t>
  </x:si>
  <x:si>
    <x:t xml:space="preserve">r4:298</x:t>
  </x:si>
  <x:si>
    <x:t xml:space="preserve">r4 minus q3 FY25 comparative:298</x:t>
  </x:si>
  <x:si>
    <x:t xml:space="preserve">q1:227</x:t>
  </x:si>
  <x:si>
    <x:t xml:space="preserve">q2:230</x:t>
  </x:si>
  <x:si>
    <x:t xml:space="preserve">q3:233</x:t>
  </x:si>
  <x:si>
    <x:t xml:space="preserve">cf_restricted_current</x:t>
  </x:si>
  <x:si>
    <x:t xml:space="preserve">r4:306</x:t>
  </x:si>
  <x:si>
    <x:t xml:space="preserve">r4 minus q3 FY25 comparative:306</x:t>
  </x:si>
  <x:si>
    <x:t xml:space="preserve">q1:235</x:t>
  </x:si>
  <x:si>
    <x:t xml:space="preserve">q2:238</x:t>
  </x:si>
  <x:si>
    <x:t xml:space="preserve">q3:241</x:t>
  </x:si>
  <x:si>
    <x:t xml:space="preserve">cf_restricted_other</x:t>
  </x:si>
  <x:si>
    <x:t xml:space="preserve">r4:307</x:t>
  </x:si>
  <x:si>
    <x:t xml:space="preserve">r4 minus q3 FY25 comparative:307</x:t>
  </x:si>
  <x:si>
    <x:t xml:space="preserve">q1:236</x:t>
  </x:si>
  <x:si>
    <x:t xml:space="preserve">q2:239</x:t>
  </x:si>
  <x:si>
    <x:t xml:space="preserve">q3:242</x:t>
  </x:si>
  <x:si>
    <x:t xml:space="preserve">cf_rou_amort</x:t>
  </x:si>
  <x:si>
    <x:t xml:space="preserve">r4:272</x:t>
  </x:si>
  <x:si>
    <x:t xml:space="preserve">r4 minus q3 FY25 comparative:272</x:t>
  </x:si>
  <x:si>
    <x:t xml:space="preserve">q1:201</x:t>
  </x:si>
  <x:si>
    <x:t xml:space="preserve">q2:204</x:t>
  </x:si>
  <x:si>
    <x:t xml:space="preserve">q3:207</x:t>
  </x:si>
  <x:si>
    <x:t xml:space="preserve">cf_sale_invest</x:t>
  </x:si>
  <x:si>
    <x:t xml:space="preserve">q1:218</x:t>
  </x:si>
  <x:si>
    <x:t xml:space="preserve">q2:221</x:t>
  </x:si>
  <x:si>
    <x:t xml:space="preserve">q3:224</x:t>
  </x:si>
  <x:si>
    <x:t xml:space="preserve">cf_sbc</x:t>
  </x:si>
  <x:si>
    <x:t xml:space="preserve">r4:273</x:t>
  </x:si>
  <x:si>
    <x:t xml:space="preserve">r4 minus q3 FY25 comparative:273</x:t>
  </x:si>
  <x:si>
    <x:t xml:space="preserve">q1:202</x:t>
  </x:si>
  <x:si>
    <x:t xml:space="preserve">q2:205</x:t>
  </x:si>
  <x:si>
    <x:t xml:space="preserve">q3:208</x:t>
  </x:si>
  <x:si>
    <x:t xml:space="preserve">cf_stock_proceeds</x:t>
  </x:si>
  <x:si>
    <x:t xml:space="preserve">r4:296</x:t>
  </x:si>
  <x:si>
    <x:t xml:space="preserve">r4 minus q3 FY25 comparative:296</x:t>
  </x:si>
  <x:si>
    <x:t xml:space="preserve">q1:224</x:t>
  </x:si>
  <x:si>
    <x:t xml:space="preserve">q2:227</x:t>
  </x:si>
  <x:si>
    <x:t xml:space="preserve">q3:230</x:t>
  </x:si>
  <x:si>
    <x:t xml:space="preserve">clients</x:t>
  </x:si>
  <x:si>
    <x:t xml:space="preserve">fy:750</x:t>
  </x:si>
  <x:si>
    <x:t xml:space="preserve">q1:1185</x:t>
  </x:si>
  <x:si>
    <x:t xml:space="preserve">q2:1232</x:t>
  </x:si>
  <x:si>
    <x:t xml:space="preserve">q3:1228</x:t>
  </x:si>
  <x:si>
    <x:t xml:space="preserve">cost</x:t>
  </x:si>
  <x:si>
    <x:t xml:space="preserve">r4:205</x:t>
  </x:si>
  <x:si>
    <x:t xml:space="preserve">q1:112</x:t>
  </x:si>
  <x:si>
    <x:t xml:space="preserve">q2:110</x:t>
  </x:si>
  <x:si>
    <x:t xml:space="preserve">q3:112</x:t>
  </x:si>
  <x:si>
    <x:t xml:space="preserve">current_debt</x:t>
  </x:si>
  <x:si>
    <x:t xml:space="preserve">r4:245</x:t>
  </x:si>
  <x:si>
    <x:t xml:space="preserve">q1:150</x:t>
  </x:si>
  <x:si>
    <x:t xml:space="preserve">q2:151</x:t>
  </x:si>
  <x:si>
    <x:t xml:space="preserve">q3:173</x:t>
  </x:si>
  <x:si>
    <x:t xml:space="preserve">current_lease</x:t>
  </x:si>
  <x:si>
    <x:t xml:space="preserve">r4:246</x:t>
  </x:si>
  <x:si>
    <x:t xml:space="preserve">q1:168</x:t>
  </x:si>
  <x:si>
    <x:t xml:space="preserve">q2:171</x:t>
  </x:si>
  <x:si>
    <x:t xml:space="preserve">q3:174</x:t>
  </x:si>
  <x:si>
    <x:t xml:space="preserve">current_tax</x:t>
  </x:si>
  <x:si>
    <x:t xml:space="preserve">r4:249</x:t>
  </x:si>
  <x:si>
    <x:t xml:space="preserve">q1:171</x:t>
  </x:si>
  <x:si>
    <x:t xml:space="preserve">q2:174</x:t>
  </x:si>
  <x:si>
    <x:t xml:space="preserve">q3:177</x:t>
  </x:si>
  <x:si>
    <x:t xml:space="preserve">deferred_revenue</x:t>
  </x:si>
  <x:si>
    <x:t xml:space="preserve">r4:248</x:t>
  </x:si>
  <x:si>
    <x:t xml:space="preserve">q1:170</x:t>
  </x:si>
  <x:si>
    <x:t xml:space="preserve">q2:173</x:t>
  </x:si>
  <x:si>
    <x:t xml:space="preserve">q3:176</x:t>
  </x:si>
  <x:si>
    <x:t xml:space="preserve">diluted_shares</x:t>
  </x:si>
  <x:si>
    <x:t xml:space="preserve">r4:220</x:t>
  </x:si>
  <x:si>
    <x:t xml:space="preserve">q1:127</x:t>
  </x:si>
  <x:si>
    <x:t xml:space="preserve">q2:125</x:t>
  </x:si>
  <x:si>
    <x:t xml:space="preserve">q3:127</x:t>
  </x:si>
  <x:si>
    <x:t xml:space="preserve">dividend_payable</x:t>
  </x:si>
  <x:si>
    <x:t xml:space="preserve">r4:250</x:t>
  </x:si>
  <x:si>
    <x:t xml:space="preserve">q1:172</x:t>
  </x:si>
  <x:si>
    <x:t xml:space="preserve">q2:175</x:t>
  </x:si>
  <x:si>
    <x:t xml:space="preserve">q3:178</x:t>
  </x:si>
  <x:si>
    <x:t xml:space="preserve">dta</x:t>
  </x:si>
  <x:si>
    <x:t xml:space="preserve">r4:239</x:t>
  </x:si>
  <x:si>
    <x:t xml:space="preserve">q1:162</x:t>
  </x:si>
  <x:si>
    <x:t xml:space="preserve">q2:165</x:t>
  </x:si>
  <x:si>
    <x:t xml:space="preserve">q3:167</x:t>
  </x:si>
  <x:si>
    <x:t xml:space="preserve">dtl</x:t>
  </x:si>
  <x:si>
    <x:t xml:space="preserve">r4:253</x:t>
  </x:si>
  <x:si>
    <x:t xml:space="preserve">q1:175</x:t>
  </x:si>
  <x:si>
    <x:t xml:space="preserve">q2:178</x:t>
  </x:si>
  <x:si>
    <x:t xml:space="preserve">q3:181</x:t>
  </x:si>
  <x:si>
    <x:t xml:space="preserve">emea</x:t>
  </x:si>
  <x:si>
    <x:t xml:space="preserve">fy:820</x:t>
  </x:si>
  <x:si>
    <x:t xml:space="preserve">FY25 minus Q3FY26 2025 comparable:820</x:t>
  </x:si>
  <x:si>
    <x:t xml:space="preserve">q1:408</x:t>
  </x:si>
  <x:si>
    <x:t xml:space="preserve">q2:431</x:t>
  </x:si>
  <x:si>
    <x:t xml:space="preserve">q3:432</x:t>
  </x:si>
  <x:si>
    <x:t xml:space="preserve">equity</x:t>
  </x:si>
  <x:si>
    <x:t xml:space="preserve">r4:260</x:t>
  </x:si>
  <x:si>
    <x:t xml:space="preserve">q1:188</x:t>
  </x:si>
  <x:si>
    <x:t xml:space="preserve">q2:191</x:t>
  </x:si>
  <x:si>
    <x:t xml:space="preserve">q3:194</x:t>
  </x:si>
  <x:si>
    <x:t xml:space="preserve">goodwill</x:t>
  </x:si>
  <x:si>
    <x:t xml:space="preserve">r4:237</x:t>
  </x:si>
  <x:si>
    <x:t xml:space="preserve">q1:160</x:t>
  </x:si>
  <x:si>
    <x:t xml:space="preserve">q2:163</x:t>
  </x:si>
  <x:si>
    <x:t xml:space="preserve">q3:165</x:t>
  </x:si>
  <x:si>
    <x:t xml:space="preserve">intangibles</x:t>
  </x:si>
  <x:si>
    <x:t xml:space="preserve">r4:238</x:t>
  </x:si>
  <x:si>
    <x:t xml:space="preserve">q1:161</x:t>
  </x:si>
  <x:si>
    <x:t xml:space="preserve">q2:164</x:t>
  </x:si>
  <x:si>
    <x:t xml:space="preserve">q3:166</x:t>
  </x:si>
  <x:si>
    <x:t xml:space="preserve">interest_expense</x:t>
  </x:si>
  <x:si>
    <x:t xml:space="preserve">r4:211</x:t>
  </x:si>
  <x:si>
    <x:t xml:space="preserve">q1:118</x:t>
  </x:si>
  <x:si>
    <x:t xml:space="preserve">q2:116</x:t>
  </x:si>
  <x:si>
    <x:t xml:space="preserve">q3:118</x:t>
  </x:si>
  <x:si>
    <x:t xml:space="preserve">interest_income</x:t>
  </x:si>
  <x:si>
    <x:t xml:space="preserve">r4:210</x:t>
  </x:si>
  <x:si>
    <x:t xml:space="preserve">q1:117</x:t>
  </x:si>
  <x:si>
    <x:t xml:space="preserve">q2:115</x:t>
  </x:si>
  <x:si>
    <x:t xml:space="preserve">q3:117</x:t>
  </x:si>
  <x:si>
    <x:t xml:space="preserve">investments</x:t>
  </x:si>
  <x:si>
    <x:t xml:space="preserve">r4:231</x:t>
  </x:si>
  <x:si>
    <x:t xml:space="preserve">q1:154</x:t>
  </x:si>
  <x:si>
    <x:t xml:space="preserve">q2:157</x:t>
  </x:si>
  <x:si>
    <x:t xml:space="preserve">q3:159</x:t>
  </x:si>
  <x:si>
    <x:t xml:space="preserve">long_debt</x:t>
  </x:si>
  <x:si>
    <x:t xml:space="preserve">r4:252</x:t>
  </x:si>
  <x:si>
    <x:t xml:space="preserve">q1:174</x:t>
  </x:si>
  <x:si>
    <x:t xml:space="preserve">q2:177</x:t>
  </x:si>
  <x:si>
    <x:t xml:space="preserve">q3:180</x:t>
  </x:si>
  <x:si>
    <x:t xml:space="preserve">long_lease</x:t>
  </x:si>
  <x:si>
    <x:t xml:space="preserve">r4:256</x:t>
  </x:si>
  <x:si>
    <x:t xml:space="preserve">q1:177</x:t>
  </x:si>
  <x:si>
    <x:t xml:space="preserve">q2:180</x:t>
  </x:si>
  <x:si>
    <x:t xml:space="preserve">q3:183</x:t>
  </x:si>
  <x:si>
    <x:t xml:space="preserve">long_tax</x:t>
  </x:si>
  <x:si>
    <x:t xml:space="preserve">r4:255</x:t>
  </x:si>
  <x:si>
    <x:t xml:space="preserve">q1:176</x:t>
  </x:si>
  <x:si>
    <x:t xml:space="preserve">q2:179</x:t>
  </x:si>
  <x:si>
    <x:t xml:space="preserve">q3:182</x:t>
  </x:si>
  <x:si>
    <x:t xml:space="preserve">organic_asv</x:t>
  </x:si>
  <x:si>
    <x:t xml:space="preserve">other_assets</x:t>
  </x:si>
  <x:si>
    <x:t xml:space="preserve">r4:241</x:t>
  </x:si>
  <x:si>
    <x:t xml:space="preserve">q1:164</x:t>
  </x:si>
  <x:si>
    <x:t xml:space="preserve">q2:167</x:t>
  </x:si>
  <x:si>
    <x:t xml:space="preserve">q3:169</x:t>
  </x:si>
  <x:si>
    <x:t xml:space="preserve">other_income</x:t>
  </x:si>
  <x:si>
    <x:t xml:space="preserve">r4:212</x:t>
  </x:si>
  <x:si>
    <x:t xml:space="preserve">q1:119</x:t>
  </x:si>
  <x:si>
    <x:t xml:space="preserve">q2:117</x:t>
  </x:si>
  <x:si>
    <x:t xml:space="preserve">q3:119</x:t>
  </x:si>
  <x:si>
    <x:t xml:space="preserve">other_liab</x:t>
  </x:si>
  <x:si>
    <x:t xml:space="preserve">r4:257</x:t>
  </x:si>
  <x:si>
    <x:t xml:space="preserve">q1:178</x:t>
  </x:si>
  <x:si>
    <x:t xml:space="preserve">q2:181</x:t>
  </x:si>
  <x:si>
    <x:t xml:space="preserve">q3:184</x:t>
  </x:si>
  <x:si>
    <x:t xml:space="preserve">ppe</x:t>
  </x:si>
  <x:si>
    <x:t xml:space="preserve">r4:236</x:t>
  </x:si>
  <x:si>
    <x:t xml:space="preserve">q1:159</x:t>
  </x:si>
  <x:si>
    <x:t xml:space="preserve">q2:162</x:t>
  </x:si>
  <x:si>
    <x:t xml:space="preserve">q3:164</x:t>
  </x:si>
  <x:si>
    <x:t xml:space="preserve">prepaid_other</x:t>
  </x:si>
  <x:si>
    <x:t xml:space="preserve">r4:234</x:t>
  </x:si>
  <x:si>
    <x:t xml:space="preserve">q1:157</x:t>
  </x:si>
  <x:si>
    <x:t xml:space="preserve">q2:160</x:t>
  </x:si>
  <x:si>
    <x:t xml:space="preserve">q3:162</x:t>
  </x:si>
  <x:si>
    <x:t xml:space="preserve">prepaid_tax</x:t>
  </x:si>
  <x:si>
    <x:t xml:space="preserve">r4:233</x:t>
  </x:si>
  <x:si>
    <x:t xml:space="preserve">q1:156</x:t>
  </x:si>
  <x:si>
    <x:t xml:space="preserve">q2:159</x:t>
  </x:si>
  <x:si>
    <x:t xml:space="preserve">q3:161</x:t>
  </x:si>
  <x:si>
    <x:t xml:space="preserve">profit_americas</x:t>
  </x:si>
  <x:si>
    <x:t xml:space="preserve">fy:892</x:t>
  </x:si>
  <x:si>
    <x:t xml:space="preserve">fy minus 2025 9-month q3:892</x:t>
  </x:si>
  <x:si>
    <x:t xml:space="preserve">q1:1324</x:t>
  </x:si>
  <x:si>
    <x:t xml:space="preserve">q2:1423</x:t>
  </x:si>
  <x:si>
    <x:t xml:space="preserve">q3:1409</x:t>
  </x:si>
  <x:si>
    <x:t xml:space="preserve">profit_apac</x:t>
  </x:si>
  <x:si>
    <x:t xml:space="preserve">fy:894</x:t>
  </x:si>
  <x:si>
    <x:t xml:space="preserve">fy minus 2025 9-month q3:894</x:t>
  </x:si>
  <x:si>
    <x:t xml:space="preserve">q1:1326</x:t>
  </x:si>
  <x:si>
    <x:t xml:space="preserve">q2:1425</x:t>
  </x:si>
  <x:si>
    <x:t xml:space="preserve">q3:1411</x:t>
  </x:si>
  <x:si>
    <x:t xml:space="preserve">profit_emea</x:t>
  </x:si>
  <x:si>
    <x:t xml:space="preserve">fy:893</x:t>
  </x:si>
  <x:si>
    <x:t xml:space="preserve">fy minus 2025 9-month q3:893</x:t>
  </x:si>
  <x:si>
    <x:t xml:space="preserve">q1:1325</x:t>
  </x:si>
  <x:si>
    <x:t xml:space="preserve">q2:1424</x:t>
  </x:si>
  <x:si>
    <x:t xml:space="preserve">q3:1410</x:t>
  </x:si>
  <x:si>
    <x:t xml:space="preserve">revenue</x:t>
  </x:si>
  <x:si>
    <x:t xml:space="preserve">r4:203</x:t>
  </x:si>
  <x:si>
    <x:t xml:space="preserve">q1:110</x:t>
  </x:si>
  <x:si>
    <x:t xml:space="preserve">q2:108</x:t>
  </x:si>
  <x:si>
    <x:t xml:space="preserve">q3:110</x:t>
  </x:si>
  <x:si>
    <x:t xml:space="preserve">rou</x:t>
  </x:si>
  <x:si>
    <x:t xml:space="preserve">r4:240</x:t>
  </x:si>
  <x:si>
    <x:t xml:space="preserve">q1:163</x:t>
  </x:si>
  <x:si>
    <x:t xml:space="preserve">q2:166</x:t>
  </x:si>
  <x:si>
    <x:t xml:space="preserve">q3:168</x:t>
  </x:si>
  <x:si>
    <x:t xml:space="preserve">sga</x:t>
  </x:si>
  <x:si>
    <x:t xml:space="preserve">r4:206</x:t>
  </x:si>
  <x:si>
    <x:t xml:space="preserve">q1:113</x:t>
  </x:si>
  <x:si>
    <x:t xml:space="preserve">q2:111</x:t>
  </x:si>
  <x:si>
    <x:t xml:space="preserve">q3:113</x:t>
  </x:si>
  <x:si>
    <x:t xml:space="preserve">tax</x:t>
  </x:si>
  <x:si>
    <x:t xml:space="preserve">r4:215</x:t>
  </x:si>
  <x:si>
    <x:t xml:space="preserve">q1:122</x:t>
  </x:si>
  <x:si>
    <x:t xml:space="preserve">q2:120</x:t>
  </x:si>
  <x:si>
    <x:t xml:space="preserve">q3:122</x:t>
  </x:si>
  <x:si>
    <x:t xml:space="preserve">users</x:t>
  </x:si>
  <x:si>
    <x:t xml:space="preserve">q1:1186</x:t>
  </x:si>
  <x:si>
    <x:t xml:space="preserve">q2:1233</x:t>
  </x:si>
  <x:si>
    <x:t xml:space="preserve">q3:1229</x:t>
  </x:si>
  <x:si>
    <x:t xml:space="preserve">adjusted_operating_income</x:t>
  </x:si>
  <x:si>
    <x:t xml:space="preserve">client_retention</x:t>
  </x:si>
  <x:si>
    <x:t xml:space="preserve">shares_outstanding_m</x:t>
  </x:si>
  <x:si>
    <x:t xml:space="preserve">quarterly_repurchases_m</x:t>
  </x:si>
  <x:si>
    <x:t xml:space="preserve">quarterly_employee_issuance_m</x:t>
  </x:si>
  <x:si>
    <x:t xml:space="preserve">prior_americas</x:t>
  </x:si>
  <x:si>
    <x:t xml:space="preserve">prior_emea</x:t>
  </x:si>
  <x:si>
    <x:t xml:space="preserve">prior_apac</x:t>
  </x:si>
  <x:si>
    <x:t xml:space="preserve">prior_consolidated</x:t>
  </x:si>
  <x:si>
    <x:t xml:space="preserve">organic_revenue_current</x:t>
  </x:si>
  <x:si>
    <x:t xml:space="preserve">organic_revenue_prior</x:t>
  </x:si>
  <x:si>
    <x:t xml:space="preserve">reported_fx_adjustment_m</x:t>
  </x:si>
  <x:si>
    <x:t xml:space="preserve">organic_growth_americas</x:t>
  </x:si>
  <x:si>
    <x:t xml:space="preserve">organic_growth_emea</x:t>
  </x:si>
  <x:si>
    <x:t xml:space="preserve">organic_growth_apac</x:t>
  </x:si>
  <x:si>
    <x:t xml:space="preserve">Forecast closing client count</x:t>
  </x:si>
  <x:si>
    <x:t xml:space="preserve">Forecast closing user count</x:t>
  </x:si>
  <x:si>
    <x:t xml:space="preserve">FY25Q3_ASV_Americas</x:t>
  </x:si>
  <x:si>
    <x:t xml:space="preserve">FY25Q3_ASV_EMEA</x:t>
  </x:si>
  <x:si>
    <x:t xml:space="preserve">FY25Q3_ASV_APAC</x:t>
  </x:si>
  <x:si>
    <x:t xml:space="preserve">prior_ASV_Americas</x:t>
  </x:si>
  <x:si>
    <x:t xml:space="preserve">FY25 Q4 issuer release; FY26 Q1/Q2/Q3 10-Q include matching year-ago regional ASV and operating profit comparatives.</x:t>
  </x:si>
  <x:si>
    <x:t xml:space="preserve">prior_ASV_EMEA</x:t>
  </x:si>
  <x:si>
    <x:t xml:space="preserve">prior_ASV_APAC</x:t>
  </x:si>
  <x:si>
    <x:t xml:space="preserve">prior_profit_Americas</x:t>
  </x:si>
  <x:si>
    <x:t xml:space="preserve">prior_profit_EMEA</x:t>
  </x:si>
  <x:si>
    <x:t xml:space="preserve">prior_profit_APAC</x:t>
  </x:si>
</x:sst>
</file>

<file path=xl/styles.xml><?xml version="1.0" encoding="utf-8"?>
<x:styleSheet xmlns:x="http://schemas.openxmlformats.org/spreadsheetml/2006/main">
  <x:numFmts count="7">
    <x:numFmt numFmtId="164" formatCode="#,##0.0_);(#,##0.0);–_)"/>
    <x:numFmt numFmtId="165" formatCode="yyyy-mm-dd"/>
    <x:numFmt numFmtId="166" formatCode="$0.00"/>
    <x:numFmt numFmtId="167" formatCode="0.0%_);(0.0%);–_)"/>
    <x:numFmt numFmtId="168" formatCode="0.0&quot;x&quot;"/>
    <x:numFmt numFmtId="169" formatCode="0.0%"/>
    <x:numFmt numFmtId="170" formatCode="d-mmm-yyyy"/>
  </x:numFmts>
  <x:fonts count="12">
    <x:font>
      <x:sz val="11"/>
      <x:name val="Calibri"/>
    </x:font>
    <x:font>
      <x:sz val="10"/>
      <x:color rgb="FF000000"/>
      <x:name val="Arial"/>
    </x:font>
    <x:font>
      <x:b/>
      <x:sz val="10"/>
      <x:color rgb="FF000000"/>
      <x:name val="Arial"/>
    </x:font>
    <x:font>
      <x:sz val="10"/>
      <x:color rgb="FF006100"/>
      <x:name val="Arial"/>
    </x:font>
    <x:font>
      <x:b/>
      <x:sz val="10"/>
      <x:color rgb="FF006100"/>
      <x:name val="Arial"/>
    </x:font>
    <x:font>
      <x:i/>
      <x:sz val="10"/>
      <x:color rgb="FF000000"/>
      <x:name val="Arial"/>
    </x:font>
    <x:font>
      <x:i/>
      <x:sz val="10"/>
      <x:color rgb="FF006100"/>
      <x:name val="Arial"/>
    </x:font>
    <x:font>
      <x:sz val="10"/>
      <x:color rgb="FF0000FF"/>
      <x:name val="Arial"/>
    </x:font>
    <x:font>
      <x:i/>
      <x:sz val="11"/>
      <x:color rgb="FF006100"/>
      <x:name val="Arial"/>
    </x:font>
    <x:font>
      <x:i/>
      <x:sz val="11"/>
      <x:color rgb="FF000000"/>
      <x:name val="Arial"/>
    </x:font>
    <x:font>
      <x:i/>
      <x:sz val="10"/>
      <x:color rgb="FF0000FF"/>
      <x:name val="Arial"/>
    </x:font>
    <x:font>
      <x:sz val="11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0F5FA"/>
      </x:patternFill>
    </x:fill>
    <x:fill>
      <x:patternFill patternType="solid">
        <x:fgColor rgb="FFEDEFF1"/>
      </x:patternFill>
    </x:fill>
  </x:fills>
  <x:borders count="3">
    <x:border/>
    <x:border>
      <x:top style="thin">
        <x:color rgb="FFAEB5BC"/>
      </x:top>
    </x:border>
    <x:border>
      <x:top style="thin">
        <x:color rgb="FFAEB5BC"/>
      </x:top>
      <x:bottom style="thin">
        <x:color rgb="FFAEB5BC"/>
      </x:bottom>
    </x:border>
  </x:borders>
  <x:cellStyleXfs count="1">
    <x:xf numFmtId="0" fontId="0" fillId="0" borderId="0"/>
  </x:cellStyleXfs>
  <x:cellXfs count="58">
    <x:xf numFmtId="0" fontId="0" fillId="0" borderId="0" xfId="0"/>
    <x:xf numFmtId="0" fontId="1" fillId="0" borderId="0" xfId="0" applyFont="1" applyFill="1" applyAlignment="1">
      <x:alignment horizontal="general" vertical="bottom"/>
    </x:xf>
    <x:xf numFmtId="164" fontId="1" fillId="0" borderId="0" xfId="0" applyNumberFormat="1" applyFont="1" applyFill="1" applyAlignment="1">
      <x:alignment horizontal="general" vertical="bottom"/>
    </x:xf>
    <x:xf numFmtId="164" fontId="2" fillId="0" borderId="1" xfId="0" applyNumberFormat="1" applyFont="1" applyFill="1" applyBorder="1" applyAlignment="1">
      <x:alignment horizontal="general" vertical="bottom"/>
    </x:xf>
    <x:xf numFmtId="164" fontId="2" fillId="2" borderId="1" xfId="0" applyNumberFormat="1" applyFont="1" applyFill="1" applyBorder="1" applyAlignment="1">
      <x:alignment horizontal="general" vertical="bottom"/>
    </x:xf>
    <x:xf numFmtId="164" fontId="3" fillId="0" borderId="0" xfId="0" applyNumberFormat="1" applyFont="1" applyFill="1" applyAlignment="1">
      <x:alignment horizontal="general" vertical="bottom"/>
    </x:xf>
    <x:xf numFmtId="0" fontId="2" fillId="0" borderId="0" xfId="0" applyFont="1" applyFill="1" applyAlignment="1">
      <x:alignment horizontal="general" vertical="bottom"/>
    </x:xf>
    <x:xf numFmtId="165" fontId="2" fillId="3" borderId="2" xfId="0" applyNumberFormat="1" applyFont="1" applyFill="1" applyBorder="1" applyAlignment="1">
      <x:alignment horizontal="general" vertical="bottom"/>
    </x:xf>
    <x:xf numFmtId="0" fontId="2" fillId="0" borderId="1" xfId="0" applyFont="1" applyFill="1" applyBorder="1" applyAlignment="1">
      <x:alignment horizontal="general" vertical="bottom"/>
    </x:xf>
    <x:xf numFmtId="164" fontId="1" fillId="2" borderId="0" xfId="0" applyNumberFormat="1" applyFont="1" applyFill="1" applyAlignment="1">
      <x:alignment horizontal="general" vertical="bottom"/>
    </x:xf>
    <x:xf numFmtId="164" fontId="4" fillId="0" borderId="1" xfId="0" applyNumberFormat="1" applyFont="1" applyFill="1" applyBorder="1" applyAlignment="1">
      <x:alignment horizontal="general" vertical="bottom"/>
    </x:xf>
    <x:xf numFmtId="164" fontId="2" fillId="3" borderId="2" xfId="0" applyNumberFormat="1" applyFont="1" applyFill="1" applyBorder="1" applyAlignment="1">
      <x:alignment horizontal="general" vertical="bottom"/>
    </x:xf>
    <x:xf numFmtId="0" fontId="2" fillId="3" borderId="2" xfId="0" applyFont="1" applyFill="1" applyBorder="1" applyAlignment="1">
      <x:alignment horizontal="general" vertical="bottom"/>
    </x:xf>
    <x:xf numFmtId="166" fontId="4" fillId="0" borderId="1" xfId="0" applyNumberFormat="1" applyFont="1" applyFill="1" applyBorder="1" applyAlignment="1">
      <x:alignment horizontal="general" vertical="bottom"/>
    </x:xf>
    <x:xf numFmtId="167" fontId="5" fillId="2" borderId="0" xfId="0" applyNumberFormat="1" applyFont="1" applyFill="1" applyAlignment="1">
      <x:alignment horizontal="general" vertical="bottom"/>
    </x:xf>
    <x:xf numFmtId="167" fontId="5" fillId="0" borderId="0" xfId="0" applyNumberFormat="1" applyFont="1" applyFill="1" applyAlignment="1">
      <x:alignment horizontal="general" vertical="bottom"/>
    </x:xf>
    <x:xf numFmtId="167" fontId="6" fillId="0" borderId="0" xfId="0" applyNumberFormat="1" applyFont="1" applyFill="1" applyAlignment="1">
      <x:alignment horizontal="general" vertical="bottom"/>
    </x:xf>
    <x:xf numFmtId="168" fontId="1" fillId="0" borderId="0" xfId="0" applyNumberFormat="1" applyFont="1" applyFill="1" applyAlignment="1">
      <x:alignment horizontal="general" vertical="bottom"/>
    </x:xf>
    <x:xf numFmtId="164" fontId="7" fillId="2" borderId="0" xfId="0" applyNumberFormat="1" applyFont="1" applyFill="1" applyAlignment="1">
      <x:alignment horizontal="general" vertical="bottom"/>
    </x:xf>
    <x:xf numFmtId="167" fontId="6" fillId="2" borderId="0" xfId="0" applyNumberFormat="1" applyFont="1" applyFill="1" applyAlignment="1">
      <x:alignment horizontal="general" vertical="bottom"/>
    </x:xf>
    <x:xf numFmtId="167" fontId="8" fillId="0" borderId="0" xfId="0" applyNumberFormat="1" applyFont="1" applyFill="1" applyAlignment="1">
      <x:alignment horizontal="general" vertical="bottom"/>
    </x:xf>
    <x:xf numFmtId="169" fontId="3" fillId="0" borderId="0" xfId="0" applyNumberFormat="1" applyFont="1" applyFill="1" applyAlignment="1">
      <x:alignment horizontal="general" vertical="bottom"/>
    </x:xf>
    <x:xf numFmtId="167" fontId="9" fillId="2" borderId="0" xfId="0" applyNumberFormat="1" applyFont="1" applyFill="1" applyAlignment="1">
      <x:alignment horizontal="general" vertical="bottom"/>
    </x:xf>
    <x:xf numFmtId="168" fontId="6" fillId="0" borderId="0" xfId="0" applyNumberFormat="1" applyFont="1" applyFill="1" applyAlignment="1">
      <x:alignment horizontal="general" vertical="bottom"/>
    </x:xf>
    <x:xf numFmtId="166" fontId="2" fillId="0" borderId="1" xfId="0" applyNumberFormat="1" applyFont="1" applyFill="1" applyBorder="1" applyAlignment="1">
      <x:alignment horizontal="general" vertical="bottom"/>
    </x:xf>
    <x:xf numFmtId="167" fontId="3" fillId="0" borderId="0" xfId="0" applyNumberFormat="1" applyFont="1" applyFill="1" applyAlignment="1">
      <x:alignment horizontal="general" vertical="bottom"/>
    </x:xf>
    <x:xf numFmtId="167" fontId="10" fillId="0" borderId="0" xfId="0" applyNumberFormat="1" applyFont="1" applyFill="1" applyAlignment="1">
      <x:alignment horizontal="general" vertical="bottom"/>
    </x:xf>
    <x:xf numFmtId="164" fontId="7" fillId="0" borderId="0" xfId="0" applyNumberFormat="1" applyFont="1" applyFill="1" applyAlignment="1">
      <x:alignment horizontal="general" vertical="bottom"/>
    </x:xf>
    <x:xf numFmtId="164" fontId="4" fillId="2" borderId="1" xfId="0" applyNumberFormat="1" applyFont="1" applyFill="1" applyBorder="1" applyAlignment="1">
      <x:alignment horizontal="general" vertical="bottom"/>
    </x:xf>
    <x:xf numFmtId="167" fontId="11" fillId="0" borderId="0" xfId="0" applyNumberFormat="1" applyFont="1" applyFill="1" applyAlignment="1">
      <x:alignment horizontal="general" vertical="bottom"/>
    </x:xf>
    <x:xf numFmtId="167" fontId="10" fillId="2" borderId="0" xfId="0" applyNumberFormat="1" applyFont="1" applyFill="1" applyAlignment="1">
      <x:alignment horizontal="general" vertical="bottom"/>
    </x:xf>
    <x:xf numFmtId="164" fontId="3" fillId="2" borderId="0" xfId="0" applyNumberFormat="1" applyFont="1" applyFill="1" applyAlignment="1">
      <x:alignment horizontal="general" vertical="bottom"/>
    </x:xf>
    <x:xf numFmtId="0" fontId="3" fillId="2" borderId="0" xfId="0" applyFont="1" applyFill="1" applyAlignment="1">
      <x:alignment horizontal="general" vertical="bottom"/>
    </x:xf>
    <x:xf numFmtId="168" fontId="10" fillId="2" borderId="0" xfId="0" applyNumberFormat="1" applyFont="1" applyFill="1" applyAlignment="1">
      <x:alignment horizontal="general" vertical="bottom"/>
    </x:xf>
    <x:xf numFmtId="168" fontId="1" fillId="2" borderId="0" xfId="0" applyNumberFormat="1" applyFont="1" applyFill="1" applyAlignment="1">
      <x:alignment horizontal="general" vertical="bottom"/>
    </x:xf>
    <x:xf numFmtId="167" fontId="7" fillId="2" borderId="0" xfId="0" applyNumberFormat="1" applyFont="1" applyFill="1" applyAlignment="1">
      <x:alignment horizontal="general" vertical="bottom"/>
    </x:xf>
    <x:xf numFmtId="166" fontId="2" fillId="2" borderId="1" xfId="0" applyNumberFormat="1" applyFont="1" applyFill="1" applyBorder="1" applyAlignment="1">
      <x:alignment horizontal="general" vertical="bottom"/>
    </x:xf>
    <x:xf numFmtId="166" fontId="1" fillId="2" borderId="0" xfId="0" applyNumberFormat="1" applyFont="1" applyFill="1" applyAlignment="1">
      <x:alignment horizontal="general" vertical="bottom"/>
    </x:xf>
    <x:xf numFmtId="166" fontId="1" fillId="0" borderId="0" xfId="0" applyNumberFormat="1" applyFont="1" applyFill="1" applyAlignment="1">
      <x:alignment horizontal="general" vertical="bottom"/>
    </x:xf>
    <x:xf numFmtId="166" fontId="7" fillId="0" borderId="0" xfId="0" applyNumberFormat="1" applyFont="1" applyFill="1" applyAlignment="1">
      <x:alignment horizontal="general" vertical="bottom"/>
    </x:xf>
    <x:xf numFmtId="165" fontId="7" fillId="0" borderId="0" xfId="0" applyNumberFormat="1" applyFont="1" applyFill="1" applyAlignment="1">
      <x:alignment horizontal="general" vertical="bottom"/>
    </x:xf>
    <x:xf numFmtId="166" fontId="3" fillId="2" borderId="0" xfId="0" applyNumberFormat="1" applyFont="1" applyFill="1" applyAlignment="1">
      <x:alignment horizontal="general" vertical="bottom"/>
    </x:xf>
    <x:xf numFmtId="170" fontId="1" fillId="0" borderId="0" xfId="0" applyNumberFormat="1" applyFont="1" applyFill="1" applyAlignment="1">
      <x:alignment horizontal="general" vertical="bottom"/>
    </x:xf>
    <x:xf numFmtId="0" fontId="3" fillId="0" borderId="0" xfId="0" applyFont="1" applyFill="1" applyAlignment="1">
      <x:alignment horizontal="general" vertical="bottom"/>
    </x:xf>
    <x:xf numFmtId="0" fontId="1" fillId="2" borderId="0" xfId="0" applyFont="1" applyFill="1" applyAlignment="1">
      <x:alignment horizontal="general" vertical="bottom"/>
    </x:xf>
    <x:xf numFmtId="0" fontId="7" fillId="0" borderId="0" xfId="0" applyFont="1" applyFill="1" applyAlignment="1">
      <x:alignment horizontal="general" vertical="bottom"/>
    </x:xf>
    <x:xf numFmtId="165" fontId="1" fillId="0" borderId="0" xfId="0" applyNumberFormat="1" applyFont="1" applyFill="1" applyAlignment="1">
      <x:alignment horizontal="general" vertical="bottom"/>
    </x:xf>
    <x:xf numFmtId="0" fontId="11" fillId="0" borderId="0" xfId="0" applyFont="1" applyFill="1" applyAlignment="1">
      <x:alignment horizontal="general" vertical="bottom"/>
    </x:xf>
    <x:xf numFmtId="0" fontId="2" fillId="3" borderId="2" xfId="0" applyNumberFormat="1" applyFont="1" applyFill="1" applyBorder="1" applyAlignment="1">
      <x:alignment horizontal="right" vertical="bottom"/>
    </x:xf>
    <x:xf numFmtId="164" fontId="2" fillId="3" borderId="2" xfId="0" applyNumberFormat="1" applyFont="1" applyFill="1" applyBorder="1" applyAlignment="1">
      <x:alignment horizontal="right" vertical="bottom"/>
    </x:xf>
    <x:xf numFmtId="164" fontId="2" fillId="0" borderId="1" xfId="0" applyNumberFormat="1" applyFont="1" applyFill="1" applyBorder="1" applyAlignment="1">
      <x:alignment horizontal="right" vertical="bottom"/>
    </x:xf>
    <x:xf numFmtId="164" fontId="1" fillId="0" borderId="0" xfId="0" applyNumberFormat="1" applyFont="1" applyFill="1" applyBorder="1" applyAlignment="1">
      <x:alignment horizontal="right" vertical="bottom"/>
    </x:xf>
    <x:xf numFmtId="164" fontId="1" fillId="2" borderId="0" xfId="0" applyNumberFormat="1" applyFont="1" applyFill="1" applyBorder="1" applyAlignment="1">
      <x:alignment horizontal="right" vertical="bottom"/>
    </x:xf>
    <x:xf numFmtId="0" fontId="1" fillId="0" borderId="0" xfId="0" applyNumberFormat="1" applyFont="1" applyFill="1" applyBorder="1" applyAlignment="1">
      <x:alignment horizontal="right" vertical="bottom"/>
    </x:xf>
    <x:xf numFmtId="0" fontId="2" fillId="3" borderId="2" xfId="0" applyNumberFormat="1" applyFont="1" applyFill="1" applyBorder="1" applyAlignment="1">
      <x:alignment horizontal="general" vertical="bottom" wrapText="1"/>
    </x:xf>
    <x:xf numFmtId="164" fontId="2" fillId="3" borderId="2" xfId="0" applyNumberFormat="1" applyFont="1" applyFill="1" applyBorder="1" applyAlignment="1">
      <x:alignment horizontal="right" vertical="bottom" wrapText="1"/>
    </x:xf>
    <x:xf numFmtId="0" fontId="2" fillId="3" borderId="2" xfId="0" applyNumberFormat="1" applyFont="1" applyFill="1" applyBorder="1" applyAlignment="1">
      <x:alignment horizontal="general" vertical="center" wrapText="1"/>
    </x:xf>
    <x:xf numFmtId="164" fontId="2" fillId="3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f3a7db5f5a4745" /><Relationship Type="http://schemas.openxmlformats.org/officeDocument/2006/relationships/theme" Target="/xl/theme/theme1.xml" Id="R35b13162e8a64106" /><Relationship Type="http://schemas.openxmlformats.org/officeDocument/2006/relationships/sharedStrings" Target="/xl/sharedStrings.xml" Id="R699a558dae7c44a9" /><Relationship Type="http://schemas.openxmlformats.org/officeDocument/2006/relationships/worksheet" Target="/xl/worksheets/sheet1.xml" Id="R22238631c6744c82" /><Relationship Type="http://schemas.openxmlformats.org/officeDocument/2006/relationships/worksheet" Target="/xl/worksheets/sheet2.xml" Id="R35261a82a1a045c0" /><Relationship Type="http://schemas.openxmlformats.org/officeDocument/2006/relationships/worksheet" Target="/xl/worksheets/sheet3.xml" Id="R2f7cb61b359e4c39" /><Relationship Type="http://schemas.openxmlformats.org/officeDocument/2006/relationships/worksheet" Target="/xl/worksheets/sheet4.xml" Id="Re7e6eb3672584e27" /><Relationship Type="http://schemas.openxmlformats.org/officeDocument/2006/relationships/worksheet" Target="/xl/worksheets/sheet5.xml" Id="R60d4b00c986e4af7" /><Relationship Type="http://schemas.openxmlformats.org/officeDocument/2006/relationships/worksheet" Target="/xl/worksheets/sheet6.xml" Id="Ra1883fc9fe944c4e" /><Relationship Type="http://schemas.openxmlformats.org/officeDocument/2006/relationships/worksheet" Target="/xl/worksheets/sheet7.xml" Id="R36abd8498d854f69" /><Relationship Type="http://schemas.openxmlformats.org/officeDocument/2006/relationships/worksheet" Target="/xl/worksheets/sheet8.xml" Id="R0555ebe531494ba9" /><Relationship Type="http://schemas.openxmlformats.org/officeDocument/2006/relationships/worksheet" Target="/xl/worksheets/sheet9.xml" Id="R5c0ce56885d64c2b" /><Relationship Type="http://schemas.openxmlformats.org/officeDocument/2006/relationships/worksheet" Target="/xl/worksheets/sheet10.xml" Id="R42856775a0fe4c2c" /><Relationship Type="http://schemas.openxmlformats.org/officeDocument/2006/relationships/worksheet" Target="/xl/worksheets/sheet11.xml" Id="R280c408a75f64655" /><Relationship Type="http://schemas.openxmlformats.org/officeDocument/2006/relationships/worksheet" Target="/xl/worksheets/sheet12.xml" Id="Rf5f6e1a5deb644d7" /><Relationship Type="http://schemas.openxmlformats.org/officeDocument/2006/relationships/worksheet" Target="/xl/worksheets/sheet13.xml" Id="R7bc985896ffd4718" /><Relationship Type="http://schemas.microsoft.com/office/2017/10/relationships/person" Target="/xl/persons/person.xml" Id="R1fac7e9e9ff0400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ff0be03c2e34f24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571500" cy="57150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ff0be03c2e34f2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persons/person.xml><?xml version="1.0" encoding="utf-8"?>
<xltc:personList xmlns:xltc="http://schemas.microsoft.com/office/spreadsheetml/2018/threadedcomments">
  <xltc:person displayName="Shortcut" id="{441D3B8E-E9EA-DA91-7A0D-7BDB7350A610}"/>
</xltc: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7364184f5fa44fd0" /><Relationship Type="http://schemas.openxmlformats.org/officeDocument/2006/relationships/vmlDrawing" Target="/xl/drawings/vmldrawing.vml" Id="Rf706006870af4be0" /><Relationship Type="http://schemas.openxmlformats.org/officeDocument/2006/relationships/drawing" Target="/xl/drawings/drawing1.xml" Id="Rdb17417cc0e44765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hyperlink" Target="https://www.sec.gov/Archives/edgar/data/1013237/000101323725000084/fdsq42025earningsrelease.htm" TargetMode="External" Id="Re08f5b41d3df4cdb" /><Relationship Type="http://schemas.openxmlformats.org/officeDocument/2006/relationships/hyperlink" Target="https://www.sec.gov/Archives/edgar/data/1013237/000162828025045769/fds-20250831.htm" TargetMode="External" Id="R09a170c26ecf473c" /><Relationship Type="http://schemas.openxmlformats.org/officeDocument/2006/relationships/hyperlink" Target="https://www.sec.gov/Archives/edgar/data/1013237/000162828026000223/fds-20251130.htm" TargetMode="External" Id="R2ee37f0f4b0d4809" /><Relationship Type="http://schemas.openxmlformats.org/officeDocument/2006/relationships/hyperlink" Target="https://www.sec.gov/Archives/edgar/data/1013237/000162828026022873/fds-20260228.htm" TargetMode="External" Id="R01a6967315bf4e42" /><Relationship Type="http://schemas.openxmlformats.org/officeDocument/2006/relationships/hyperlink" Target="https://www.sec.gov/Archives/edgar/data/1013237/000162828026046549/fds-20260531.htm" TargetMode="External" Id="Reda89de40df74abe" /><Relationship Type="http://schemas.openxmlformats.org/officeDocument/2006/relationships/hyperlink" Target="https://www.sec.gov/Archives/edgar/data/1013237/000162828026046338/fdsq32026earningsrelease.htm" TargetMode="External" Id="Re74f9d658b564bf2" /><Relationship Type="http://schemas.openxmlformats.org/officeDocument/2006/relationships/hyperlink" Target="https://www.fool.com/earnings/call-transcripts/2026/07/01/factset-fds-q3-2026-earnings-call-transcript/" TargetMode="External" Id="Rd8ad78abd93e468c" /><Relationship Type="http://schemas.openxmlformats.org/officeDocument/2006/relationships/hyperlink" Target="https://ir.msci.com/news-releases/news-release-details/msci-reports-financial-results-second-quarter-and-six-months-10" TargetMode="External" Id="Rd0370a8bc6a94fc6" /><Relationship Type="http://schemas.openxmlformats.org/officeDocument/2006/relationships/hyperlink" Target="https://www.lseg.com/en/media-centre/press-releases/2026/london-stock-exchange-group-plc-h1-2026-interim-results" TargetMode="External" Id="R370f548a1a884e47" /><Relationship Type="http://schemas.openxmlformats.org/officeDocument/2006/relationships/hyperlink" Target="https://finance.yahoo.com/markets/stocks/articles/factset-report-q4-earnings-whats-134400712.html" TargetMode="External" Id="R59de665a622a41cc" /><Relationship Type="http://schemas.openxmlformats.org/officeDocument/2006/relationships/hyperlink" Target="https://finance.yahoo.com/markets/stocks/articles/ahead-factset-fds-q4-earnings-121513578.html" TargetMode="External" Id="R4d63706593994426" /><Relationship Type="http://schemas.openxmlformats.org/officeDocument/2006/relationships/hyperlink" Target="https://news.alphastreet.com/factset-research-systems-fds-q4-2026-preview-eps-est-4-35-reports-september-30/amp/" TargetMode="External" Id="Rb4097a41f5374b7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customWidth="1"/>
    <x:col min="2" max="2" width="32" customWidth="1"/>
    <x:col min="3" max="8" width="12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1"/>
      <x:c r="B2" s="6"/>
      <x:c r="C2" s="6"/>
      <x:c r="D2" s="6" t="s">
        <x:v>0</x:v>
      </x:c>
      <x:c r="E2" s="6"/>
      <x:c r="F2" s="6"/>
      <x:c r="G2" s="6"/>
      <x:c r="H2" s="6"/>
      <x:c r="I2" s="1"/>
      <x:c r="J2" s="1"/>
    </x:row>
    <x:row r="3">
      <x:c r="A3" s="1"/>
      <x:c r="B3" s="6" t="s">
        <x:v>1</x:v>
      </x:c>
      <x:c r="C3" s="6"/>
      <x:c r="D3" s="6"/>
      <x:c r="E3" s="6"/>
      <x:c r="F3" s="6"/>
      <x:c r="G3" s="6"/>
      <x:c r="H3" s="6"/>
      <x:c r="I3" s="1"/>
      <x:c r="J3" s="1"/>
    </x:row>
    <x:row r="4">
      <x:c r="A4" s="1"/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A6" s="1"/>
      <x:c r="B6" s="12"/>
      <x:c r="C6" s="48" t="s">
        <x:v>3</x:v>
      </x:c>
      <x:c r="D6" s="48" t="s">
        <x:v>4</x:v>
      </x:c>
      <x:c r="E6" s="48" t="s">
        <x:v>5</x:v>
      </x:c>
      <x:c r="F6" s="48" t="s">
        <x:v>6</x:v>
      </x:c>
      <x:c r="G6" s="48" t="s">
        <x:v>7</x:v>
      </x:c>
      <x:c r="H6" s="48" t="s">
        <x:v>8</x:v>
      </x:c>
      <x:c r="I6" s="1"/>
      <x:c r="J6" s="1"/>
    </x:row>
    <x:row r="7">
      <x:c r="A7" s="1"/>
      <x:c r="B7" s="12"/>
      <x:c r="C7" s="7">
        <x:v>45900</x:v>
      </x:c>
      <x:c r="D7" s="7">
        <x:v>45900</x:v>
      </x:c>
      <x:c r="E7" s="7">
        <x:v>45991</x:v>
      </x:c>
      <x:c r="F7" s="7">
        <x:v>46081</x:v>
      </x:c>
      <x:c r="G7" s="7">
        <x:v>46173</x:v>
      </x:c>
      <x:c r="H7" s="7">
        <x:v>46265</x:v>
      </x:c>
      <x:c r="I7" s="1"/>
      <x:c r="J7" s="1"/>
    </x:row>
    <x:row r="8">
      <x:c r="A8" s="1"/>
      <x:c r="B8" s="12"/>
      <x:c r="C8" s="12">
        <x:v>365</x:v>
      </x:c>
      <x:c r="D8" s="12">
        <x:v>92</x:v>
      </x:c>
      <x:c r="E8" s="12">
        <x:v>91</x:v>
      </x:c>
      <x:c r="F8" s="12">
        <x:v>90</x:v>
      </x:c>
      <x:c r="G8" s="12">
        <x:v>92</x:v>
      </x:c>
      <x:c r="H8" s="12">
        <x:v>92</x:v>
      </x:c>
      <x:c r="I8" s="1"/>
      <x:c r="J8" s="1"/>
    </x:row>
    <x:row r="9">
      <x:c r="A9" s="1"/>
      <x:c r="B9" s="1" t="s">
        <x:v>9</x:v>
      </x:c>
      <x:c r="C9" s="2"/>
      <x:c r="D9" s="2"/>
      <x:c r="E9" s="2"/>
      <x:c r="F9" s="2"/>
      <x:c r="G9" s="2"/>
      <x:c r="H9" s="9"/>
      <x:c r="I9" s="1"/>
      <x:c r="J9" s="1"/>
    </x:row>
    <x:row r="10">
      <x:c r="A10" s="1"/>
      <x:c r="B10" s="1" t="s">
        <x:v>10</x:v>
      </x:c>
      <x:c r="C10" s="2"/>
      <x:c r="D10" s="2"/>
      <x:c r="E10" s="2"/>
      <x:c r="F10" s="2"/>
      <x:c r="G10" s="2"/>
      <x:c r="H10" s="9"/>
      <x:c r="I10" s="1"/>
      <x:c r="J10" s="1"/>
    </x:row>
    <x:row r="11">
      <x:c r="A11" s="1"/>
      <x:c r="B11" s="1"/>
      <x:c r="C11" s="2"/>
      <x:c r="D11" s="2"/>
      <x:c r="E11" s="2"/>
      <x:c r="F11" s="2"/>
      <x:c r="G11" s="2"/>
      <x:c r="H11" s="9"/>
      <x:c r="I11" s="1"/>
      <x:c r="J11" s="1"/>
    </x:row>
    <x:row r="12" ht="32" customHeight="1">
      <x:c r="A12" s="1"/>
      <x:c r="B12" s="56" t="s">
        <x:v>11</x:v>
      </x:c>
      <x:c r="C12" s="57" t="s">
        <x:v>12</x:v>
      </x:c>
      <x:c r="D12" s="57" t="s">
        <x:v>13</x:v>
      </x:c>
      <x:c r="E12" s="57" t="s">
        <x:v>14</x:v>
      </x:c>
      <x:c r="F12" s="57" t="s">
        <x:v>15</x:v>
      </x:c>
      <x:c r="G12" s="57" t="s">
        <x:v>16</x:v>
      </x:c>
      <x:c r="H12" s="9"/>
      <x:c r="I12" s="1"/>
      <x:c r="J12" s="1"/>
    </x:row>
    <x:row r="13">
      <x:c r="A13" s="1"/>
      <x:c r="B13" s="8" t="s">
        <x:v>17</x:v>
      </x:c>
      <x:c r="C13" s="10" t="n">
        <x:f>'Income Statement'!H10</x:f>
        <x:v>627.5000000000001</x:v>
      </x:c>
      <x:c r="D13" s="10" t="n">
        <x:f>Inputs!B46</x:f>
        <x:v>629.85</x:v>
      </x:c>
      <x:c r="E13" s="3" t="n">
        <x:f>C13-D13</x:f>
        <x:v>-2.349999999999909</x:v>
      </x:c>
      <x:c r="F13" s="10" t="n">
        <x:f>Guidance!G12</x:f>
        <x:v>2460</x:v>
      </x:c>
      <x:c r="G13" s="10" t="n">
        <x:f>Guidance!G20</x:f>
        <x:v>618.442</x:v>
      </x:c>
      <x:c r="H13" s="4"/>
      <x:c r="I13" s="1"/>
      <x:c r="J13" s="1"/>
    </x:row>
    <x:row r="14">
      <x:c r="A14" s="1"/>
      <x:c r="B14" s="8" t="s">
        <x:v>18</x:v>
      </x:c>
      <x:c r="C14" s="10" t="n">
        <x:f>'Income Statement'!H26</x:f>
        <x:v>135.7382500000001</x:v>
      </x:c>
      <x:c r="D14" s="10" t="n">
        <x:f>Inputs!B57</x:f>
        <x:v>138.98</x:v>
      </x:c>
      <x:c r="E14" s="3" t="n">
        <x:f>C14-D14</x:f>
        <x:v>-3.2417499999998824</x:v>
      </x:c>
      <x:c r="F14" s="50" t="s">
        <x:v>19</x:v>
      </x:c>
      <x:c r="G14" s="50" t="s">
        <x:v>19</x:v>
      </x:c>
      <x:c r="H14" s="4"/>
      <x:c r="I14" s="1"/>
      <x:c r="J14" s="1"/>
    </x:row>
    <x:row r="15">
      <x:c r="A15" s="1"/>
      <x:c r="B15" s="8" t="s">
        <x:v>20</x:v>
      </x:c>
      <x:c r="C15" s="10" t="n">
        <x:f>'Income Statement'!H49</x:f>
        <x:v>151.7382500000001</x:v>
      </x:c>
      <x:c r="D15" s="10" t="n">
        <x:f>Inputs!B56</x:f>
        <x:v>154.84</x:v>
      </x:c>
      <x:c r="E15" s="3" t="n">
        <x:f>C15-D15</x:f>
        <x:v>-3.101749999999896</x:v>
      </x:c>
      <x:c r="F15" s="50" t="s">
        <x:v>19</x:v>
      </x:c>
      <x:c r="G15" s="50" t="s">
        <x:v>19</x:v>
      </x:c>
      <x:c r="H15" s="4"/>
      <x:c r="I15" s="1"/>
      <x:c r="J15" s="1"/>
    </x:row>
    <x:row r="16">
      <x:c r="A16" s="1"/>
      <x:c r="B16" s="8" t="s">
        <x:v>21</x:v>
      </x:c>
      <x:c r="C16" s="13" t="n">
        <x:f>'Income Statement'!H50</x:f>
        <x:v>4.244135360446459</x:v>
      </x:c>
      <x:c r="D16" s="13" t="n">
        <x:f>Inputs!B29</x:f>
        <x:v>4.35</x:v>
      </x:c>
      <x:c r="E16" s="24" t="n">
        <x:f>C16-D16</x:f>
        <x:v>-0.10586463955354031</x:v>
      </x:c>
      <x:c r="F16" s="13" t="n">
        <x:f>Guidance!G17</x:f>
        <x:v>17.5</x:v>
      </x:c>
      <x:c r="G16" s="13" t="n">
        <x:f>Guidance!G21</x:f>
        <x:v>4.007609745986766</x:v>
      </x:c>
      <x:c r="H16" s="4"/>
      <x:c r="I16" s="1"/>
      <x:c r="J16" s="1"/>
    </x:row>
    <x:row r="17">
      <x:c r="A17" s="1"/>
      <x:c r="B17" s="8" t="s">
        <x:v>22</x:v>
      </x:c>
      <x:c r="C17" s="13" t="n">
        <x:f>'Income Statement'!H31</x:f>
        <x:v>3.796613619770372</x:v>
      </x:c>
      <x:c r="D17" s="13" t="n">
        <x:f>Inputs!B38</x:f>
        <x:v>3.91</x:v>
      </x:c>
      <x:c r="E17" s="24" t="n">
        <x:f>C17-D17</x:f>
        <x:v>-0.11338638022962799</x:v>
      </x:c>
      <x:c r="F17" s="13" t="n">
        <x:f>Guidance!G16</x:f>
        <x:v>15.1</x:v>
      </x:c>
      <x:c r="G17" s="13" t="n">
        <x:f>Guidance!G16-SUM('Income Statement'!E31:G31)</x:f>
        <x:v>3.9522763489394688</x:v>
      </x:c>
      <x:c r="H17" s="4"/>
      <x:c r="I17" s="1"/>
      <x:c r="J17" s="1"/>
    </x:row>
    <x:row r="18">
      <x:c r="A18" s="1"/>
      <x:c r="B18" s="8" t="s">
        <x:v>23</x:v>
      </x:c>
      <x:c r="C18" s="10" t="str">
        <x:f>IF(AND(ABS('Revenue summary'!H38)&lt;Inputs!$H$86,ABS('Balance Sheet'!H43)&lt;Inputs!$H$86,ABS('Cash Flow Statement'!H50)&lt;Inputs!$H$86,ABS(Geo!H31)&lt;Inputs!$H$86,ABS('Income Statement'!H32)&lt;Inputs!$H$86,ABS('Income Statement'!H60)&lt;Inputs!$H$86,ABS(C22)&lt;Inputs!$H$86,ABS(C23)&lt;Inputs!$H$86,ABS(C24)&lt;Inputs!$H$86,ABS(C25)&lt;Inputs!$H$86),"PASS","FAIL")</x:f>
        <x:v>PASS</x:v>
      </x:c>
      <x:c r="D18" s="3"/>
      <x:c r="E18" s="3"/>
      <x:c r="F18" s="3"/>
      <x:c r="G18" s="3"/>
      <x:c r="H18" s="9"/>
      <x:c r="I18" s="1"/>
      <x:c r="J18" s="1"/>
    </x:row>
    <x:row r="19">
      <x:c r="A19" s="1"/>
      <x:c r="B19" s="1" t="s">
        <x:v>24</x:v>
      </x:c>
      <x:c r="C19" s="21" t="n">
        <x:f>Inputs!H83</x:f>
        <x:v>0.34</x:v>
      </x:c>
      <x:c r="D19" s="2"/>
      <x:c r="E19" s="2"/>
      <x:c r="F19" s="2"/>
      <x:c r="G19" s="2"/>
      <x:c r="H19" s="9"/>
      <x:c r="I19" s="1"/>
      <x:c r="J19" s="1"/>
    </x:row>
    <x:row r="20">
      <x:c r="A20" s="1"/>
      <x:c r="B20" s="1" t="s">
        <x:v>25</x:v>
      </x:c>
      <x:c r="C20" s="5" t="str">
        <x:f>Inputs!H82</x:f>
        <x:v>medium</x:v>
      </x:c>
      <x:c r="D20" s="2"/>
      <x:c r="E20" s="2"/>
      <x:c r="F20" s="2"/>
      <x:c r="G20" s="2"/>
      <x:c r="H20" s="9"/>
      <x:c r="I20" s="1"/>
      <x:c r="J20" s="1"/>
    </x:row>
    <x:row r="21">
      <x:c r="A21" s="1"/>
      <x:c r="B21" s="1"/>
      <x:c r="C21" s="2"/>
      <x:c r="D21" s="2"/>
      <x:c r="E21" s="2"/>
      <x:c r="F21" s="2"/>
      <x:c r="G21" s="2"/>
      <x:c r="H21" s="9"/>
      <x:c r="I21" s="1"/>
      <x:c r="J21" s="1"/>
    </x:row>
    <x:row r="22">
      <x:c r="A22" s="1"/>
      <x:c r="B22" s="1" t="s">
        <x:v>26</x:v>
      </x:c>
      <x:c r="C22" s="5" t="n">
        <x:f>C13-'Income Statement'!H10</x:f>
        <x:v>0</x:v>
      </x:c>
      <x:c r="D22" s="2"/>
      <x:c r="E22" s="2"/>
      <x:c r="F22" s="2"/>
      <x:c r="G22" s="2"/>
      <x:c r="H22" s="9"/>
      <x:c r="I22" s="1"/>
      <x:c r="J22" s="1"/>
    </x:row>
    <x:row r="23">
      <x:c r="A23" s="1"/>
      <x:c r="B23" s="1" t="s">
        <x:v>27</x:v>
      </x:c>
      <x:c r="C23" s="5" t="n">
        <x:f>C14-'Income Statement'!H26</x:f>
        <x:v>0</x:v>
      </x:c>
      <x:c r="D23" s="2"/>
      <x:c r="E23" s="2"/>
      <x:c r="F23" s="2"/>
      <x:c r="G23" s="2"/>
      <x:c r="H23" s="9"/>
      <x:c r="I23" s="1"/>
      <x:c r="J23" s="1"/>
    </x:row>
    <x:row r="24">
      <x:c r="A24" s="1"/>
      <x:c r="B24" s="1" t="s">
        <x:v>28</x:v>
      </x:c>
      <x:c r="C24" s="5" t="n">
        <x:f>C15-'Income Statement'!H49</x:f>
        <x:v>0</x:v>
      </x:c>
      <x:c r="D24" s="2"/>
      <x:c r="E24" s="2"/>
      <x:c r="F24" s="2"/>
      <x:c r="G24" s="2"/>
      <x:c r="H24" s="9"/>
      <x:c r="I24" s="1"/>
      <x:c r="J24" s="1"/>
    </x:row>
    <x:row r="25">
      <x:c r="A25" s="1"/>
      <x:c r="B25" s="1" t="s">
        <x:v>29</x:v>
      </x:c>
      <x:c r="C25" s="5" t="n">
        <x:f>C16-'Income Statement'!H50</x:f>
        <x:v>0</x:v>
      </x:c>
      <x:c r="D25" s="2"/>
      <x:c r="E25" s="2"/>
      <x:c r="F25" s="2"/>
      <x:c r="G25" s="2"/>
      <x:c r="H25" s="9"/>
      <x:c r="I25" s="1"/>
      <x:c r="J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</x:sheetData>
  <x:pageMargins left="0.7" right="0.7" top="0.75" bottom="0.75" header="0.3" footer="0.3"/>
  <x:drawing xmlns:r="http://schemas.openxmlformats.org/officeDocument/2006/relationships" r:id="Rdb17417cc0e44765"/>
  <x:legacyDrawing xmlns:r="http://schemas.openxmlformats.org/officeDocument/2006/relationships" r:id="Rf706006870af4be0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2" customWidth="1"/>
    <x:col min="3" max="8" width="12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1"/>
      <x:c r="B2" s="6" t="s">
        <x:v>0</x:v>
      </x:c>
      <x:c r="C2" s="6"/>
      <x:c r="D2" s="6"/>
      <x:c r="E2" s="6"/>
      <x:c r="F2" s="6"/>
      <x:c r="G2" s="6"/>
      <x:c r="H2" s="6"/>
      <x:c r="I2" s="1"/>
      <x:c r="J2" s="1"/>
    </x:row>
    <x:row r="3">
      <x:c r="A3" s="1"/>
      <x:c r="B3" s="6" t="s">
        <x:v>30</x:v>
      </x:c>
      <x:c r="C3" s="6"/>
      <x:c r="D3" s="6"/>
      <x:c r="E3" s="6"/>
      <x:c r="F3" s="6"/>
      <x:c r="G3" s="6"/>
      <x:c r="H3" s="6"/>
      <x:c r="I3" s="1"/>
      <x:c r="J3" s="1"/>
    </x:row>
    <x:row r="4">
      <x:c r="A4" s="1"/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A6" s="1"/>
      <x:c r="B6" s="12"/>
      <x:c r="C6" s="48" t="s">
        <x:v>3</x:v>
      </x:c>
      <x:c r="D6" s="48" t="s">
        <x:v>4</x:v>
      </x:c>
      <x:c r="E6" s="48" t="s">
        <x:v>5</x:v>
      </x:c>
      <x:c r="F6" s="48" t="s">
        <x:v>6</x:v>
      </x:c>
      <x:c r="G6" s="48" t="s">
        <x:v>7</x:v>
      </x:c>
      <x:c r="H6" s="48" t="s">
        <x:v>8</x:v>
      </x:c>
      <x:c r="I6" s="1"/>
      <x:c r="J6" s="1"/>
    </x:row>
    <x:row r="7">
      <x:c r="A7" s="1"/>
      <x:c r="B7" s="12"/>
      <x:c r="C7" s="7">
        <x:v>45900</x:v>
      </x:c>
      <x:c r="D7" s="7">
        <x:v>45900</x:v>
      </x:c>
      <x:c r="E7" s="7">
        <x:v>45991</x:v>
      </x:c>
      <x:c r="F7" s="7">
        <x:v>46081</x:v>
      </x:c>
      <x:c r="G7" s="7">
        <x:v>46173</x:v>
      </x:c>
      <x:c r="H7" s="7">
        <x:v>46265</x:v>
      </x:c>
      <x:c r="I7" s="1"/>
      <x:c r="J7" s="1"/>
    </x:row>
    <x:row r="8">
      <x:c r="A8" s="1"/>
      <x:c r="B8" s="12"/>
      <x:c r="C8" s="12">
        <x:v>365</x:v>
      </x:c>
      <x:c r="D8" s="12">
        <x:v>92</x:v>
      </x:c>
      <x:c r="E8" s="12">
        <x:v>91</x:v>
      </x:c>
      <x:c r="F8" s="12">
        <x:v>90</x:v>
      </x:c>
      <x:c r="G8" s="12">
        <x:v>92</x:v>
      </x:c>
      <x:c r="H8" s="12">
        <x:v>92</x:v>
      </x:c>
      <x:c r="I8" s="1"/>
      <x:c r="J8" s="1"/>
    </x:row>
    <x:row r="9">
      <x:c r="A9" s="1"/>
      <x:c r="B9" s="1"/>
      <x:c r="C9" s="2"/>
      <x:c r="D9" s="2"/>
      <x:c r="E9" s="2"/>
      <x:c r="F9" s="2"/>
      <x:c r="G9" s="2"/>
      <x:c r="H9" s="9"/>
      <x:c r="I9" s="1"/>
      <x:c r="J9" s="1"/>
    </x:row>
    <x:row r="10">
      <x:c r="A10" s="1"/>
      <x:c r="B10" s="8" t="s">
        <x:v>31</x:v>
      </x:c>
      <x:c r="C10" s="3" t="n">
        <x:f>SUM(C17,C24,C31)</x:f>
        <x:v>2321.7479999999996</x:v>
      </x:c>
      <x:c r="D10" s="3" t="n">
        <x:f>SUM(D17,D24,D31)</x:f>
        <x:v>596.9009999999998</x:v>
      </x:c>
      <x:c r="E10" s="3" t="n">
        <x:f>SUM(E17,E24,E31)</x:f>
        <x:v>607.621</x:v>
      </x:c>
      <x:c r="F10" s="3" t="n">
        <x:f>SUM(F17,F24,F31)</x:f>
        <x:v>611.019</x:v>
      </x:c>
      <x:c r="G10" s="3" t="n">
        <x:f>SUM(G17,G24,G31)</x:f>
        <x:v>622.9180000000001</x:v>
      </x:c>
      <x:c r="H10" s="4" t="n">
        <x:f>SUM(H17,H24,H31)</x:f>
        <x:v>627.5000000000001</x:v>
      </x:c>
      <x:c r="I10" s="1"/>
      <x:c r="J10" s="1"/>
    </x:row>
    <x:row r="11">
      <x:c r="A11" s="1"/>
      <x:c r="B11" s="1" t="s">
        <x:v>32</x:v>
      </x:c>
      <x:c r="C11" s="15" t="n">
        <x:f>(1+C14)/((1+C12)*(1+C13))-1</x:f>
        <x:v>0.04408784887901196</x:v>
      </x:c>
      <x:c r="D11" s="15" t="n">
        <x:f>(1+D14)/((1+D12)*(1+D13))-1</x:f>
        <x:v>0.04471643776892753</x:v>
      </x:c>
      <x:c r="E11" s="15" t="n">
        <x:f>(1+E14)/((1+E12)*(1+E13))-1</x:f>
        <x:v>0.060090067966156235</x:v>
      </x:c>
      <x:c r="F11" s="15" t="n">
        <x:f>(1+F14)/((1+F12)*(1+F13))-1</x:f>
        <x:v>0.06807061315177898</x:v>
      </x:c>
      <x:c r="G11" s="15" t="n">
        <x:f>(1+G14)/((1+G12)*(1+G13))-1</x:f>
        <x:v>0.06980474868779019</x:v>
      </x:c>
      <x:c r="H11" s="14" t="n">
        <x:f>(1+H14)/((1+H12)*(1+H13))-1</x:f>
        <x:v>0.05126310728244765</x:v>
      </x:c>
      <x:c r="I11" s="1"/>
      <x:c r="J11" s="1"/>
    </x:row>
    <x:row r="12">
      <x:c r="A12" s="1"/>
      <x:c r="B12" s="1" t="s">
        <x:v>33</x:v>
      </x:c>
      <x:c r="C12" s="16" t="n">
        <x:f>(1+C14)/((Inputs!C189/Inputs!C190)*(1+C13))-1</x:f>
        <x:v>0.008962259472798939</x:v>
      </x:c>
      <x:c r="D12" s="16" t="n">
        <x:f>(1+D14)/((Inputs!D189/Inputs!D190)*(1+D13))-1</x:f>
        <x:v>0.014170404134290715</x:v>
      </x:c>
      <x:c r="E12" s="16" t="n">
        <x:f>(1+E14)/((Inputs!E189/Inputs!E190)*(1+E13))-1</x:f>
        <x:v>0.006309252572741064</x:v>
      </x:c>
      <x:c r="F12" s="16" t="n">
        <x:f>(1+F14)/((Inputs!F189/Inputs!F190)*(1+F13))-1</x:f>
        <x:v>-0.000058827051609311454</x:v>
      </x:c>
      <x:c r="G12" s="16" t="n">
        <x:f>(1+G14)/((Inputs!G189/Inputs!G190)*(1+G13))-1</x:f>
        <x:v>-0.005634478765134343</x:v>
      </x:c>
      <x:c r="H12" s="30">
        <x:v>0</x:v>
      </x:c>
      <x:c r="I12" s="1"/>
      <x:c r="J12" s="1"/>
    </x:row>
    <x:row r="13">
      <x:c r="A13" s="1"/>
      <x:c r="B13" s="1" t="s">
        <x:v>34</x:v>
      </x:c>
      <x:c r="C13" s="16" t="n">
        <x:f>Inputs!C191/Inputs!C188</x:f>
        <x:v>0.0004089773478295604</x:v>
      </x:c>
      <x:c r="D13" s="16" t="n">
        <x:f>Inputs!D191/Inputs!D188</x:f>
        <x:v>0.002102503259591559</x:v>
      </x:c>
      <x:c r="E13" s="16" t="n">
        <x:f>Inputs!E191/Inputs!E188</x:f>
        <x:v>0.0016143015156497562</x:v>
      </x:c>
      <x:c r="F13" s="16" t="n">
        <x:f>Inputs!F191/Inputs!F188</x:f>
        <x:v>0.0025426698910034</x:v>
      </x:c>
      <x:c r="G13" s="16" t="n">
        <x:f>Inputs!G191/Inputs!G188</x:f>
        <x:v>0.00008880994671403197</x:v>
      </x:c>
      <x:c r="H13" s="30">
        <x:v>0</x:v>
      </x:c>
      <x:c r="I13" s="1"/>
      <x:c r="J13" s="1"/>
    </x:row>
    <x:row r="14">
      <x:c r="A14" s="1"/>
      <x:c r="B14" s="1" t="s">
        <x:v>35</x:v>
      </x:c>
      <x:c r="C14" s="16" t="n">
        <x:f>C10/Inputs!C188-1</x:f>
        <x:v>0.05387607033139408</x:v>
      </x:c>
      <x:c r="D14" s="16" t="n">
        <x:f>D10/Inputs!D188-1</x:f>
        <x:v>0.06174813718566918</x:v>
      </x:c>
      <x:c r="E14" s="16" t="n">
        <x:f>E10/Inputs!E188-1</x:f>
        <x:v>0.06850054601374778</x:v>
      </x:c>
      <x:c r="F14" s="16" t="n">
        <x:f>F10/Inputs!F188-1</x:f>
        <x:v>0.0707233729365997</x:v>
      </x:c>
      <x:c r="G14" s="16" t="n">
        <x:f>G10/Inputs!G188-1</x:f>
        <x:v>0.06387143052329569</x:v>
      </x:c>
      <x:c r="H14" s="14" t="n">
        <x:f>H10/D10-1</x:f>
        <x:v>0.05126310728244765</x:v>
      </x:c>
      <x:c r="I14" s="1"/>
      <x:c r="J14" s="1"/>
    </x:row>
    <x:row r="15">
      <x:c r="A15" s="1"/>
      <x:c r="B15" s="1" t="s">
        <x:v>36</x:v>
      </x:c>
      <x:c r="C15" s="15"/>
      <x:c r="D15" s="15"/>
      <x:c r="E15" s="15" t="n">
        <x:f>E10/D10-1</x:f>
        <x:v>0.017959427107678172</x:v>
      </x:c>
      <x:c r="F15" s="15" t="n">
        <x:f>F10/E10-1</x:f>
        <x:v>0.00559230178022152</x:v>
      </x:c>
      <x:c r="G15" s="15" t="n">
        <x:f>G10/F10-1</x:f>
        <x:v>0.019474026175945625</x:v>
      </x:c>
      <x:c r="H15" s="14" t="n">
        <x:f>H10/G10-1</x:f>
        <x:v>0.00735570331889579</x:v>
      </x:c>
      <x:c r="I15" s="1"/>
      <x:c r="J15" s="1"/>
    </x:row>
    <x:row r="16">
      <x:c r="A16" s="1"/>
      <x:c r="B16" s="1"/>
      <x:c r="C16" s="2"/>
      <x:c r="D16" s="2"/>
      <x:c r="E16" s="2"/>
      <x:c r="F16" s="2"/>
      <x:c r="G16" s="2"/>
      <x:c r="H16" s="9"/>
      <x:c r="I16" s="1"/>
      <x:c r="J16" s="1"/>
    </x:row>
    <x:row r="17">
      <x:c r="A17" s="1"/>
      <x:c r="B17" s="8" t="s">
        <x:v>37</x:v>
      </x:c>
      <x:c r="C17" s="10" t="n">
        <x:f>'Segment - Americas'!C21</x:f>
        <x:v>1506.108</x:v>
      </x:c>
      <x:c r="D17" s="10" t="n">
        <x:f>'Segment - Americas'!D21</x:f>
        <x:v>388.7039999999999</x:v>
      </x:c>
      <x:c r="E17" s="10" t="n">
        <x:f>'Segment - Americas'!E21</x:f>
        <x:v>396.176</x:v>
      </x:c>
      <x:c r="F17" s="10" t="n">
        <x:f>'Segment - Americas'!F21</x:f>
        <x:v>399.683</x:v>
      </x:c>
      <x:c r="G17" s="10" t="n">
        <x:f>'Segment - Americas'!G21</x:f>
        <x:v>407.24</x:v>
      </x:c>
      <x:c r="H17" s="28" t="n">
        <x:f>'Segment - Americas'!H21</x:f>
        <x:v>415.00000000000006</x:v>
      </x:c>
      <x:c r="I17" s="1"/>
      <x:c r="J17" s="1"/>
    </x:row>
    <x:row r="18">
      <x:c r="A18" s="1"/>
      <x:c r="B18" s="1" t="s">
        <x:v>32</x:v>
      </x:c>
      <x:c r="C18" s="16" t="str">
        <x:f>IF('Segment - Americas'!C22="","",'Segment - Americas'!C22)</x:f>
      </x:c>
      <x:c r="D18" s="16" t="n">
        <x:f>IF('Segment - Americas'!D22="","",'Segment - Americas'!D22)</x:f>
        <x:v>0.07228689655172382</x:v>
      </x:c>
      <x:c r="E18" s="16" t="n">
        <x:f>IF('Segment - Americas'!E22="","",'Segment - Americas'!E22)</x:f>
        <x:v>0.07878728467876761</x:v>
      </x:c>
      <x:c r="F18" s="16" t="n">
        <x:f>IF('Segment - Americas'!F22="","",'Segment - Americas'!F22)</x:f>
        <x:v>0.08121495099564191</x:v>
      </x:c>
      <x:c r="G18" s="16" t="n">
        <x:f>IF('Segment - Americas'!G22="","",'Segment - Americas'!G22)</x:f>
        <x:v>0.07000000000000006</x:v>
      </x:c>
      <x:c r="H18" s="19" t="n">
        <x:f>IF('Segment - Americas'!H22="","",'Segment - Americas'!H22)</x:f>
        <x:v>0.06765044867045411</x:v>
      </x:c>
      <x:c r="I18" s="1"/>
      <x:c r="J18" s="1"/>
    </x:row>
    <x:row r="19">
      <x:c r="A19" s="1"/>
      <x:c r="B19" s="1" t="s">
        <x:v>33</x:v>
      </x:c>
      <x:c r="C19" s="16" t="str">
        <x:f>IF('Segment - Americas'!C23="","",'Segment - Americas'!C23)</x:f>
      </x:c>
      <x:c r="D19" s="16" t="str">
        <x:f>IF('Segment - Americas'!D23="","",'Segment - Americas'!D23)</x:f>
      </x:c>
      <x:c r="E19" s="16" t="str">
        <x:f>IF('Segment - Americas'!E23="","",'Segment - Americas'!E23)</x:f>
      </x:c>
      <x:c r="F19" s="16" t="str">
        <x:f>IF('Segment - Americas'!F23="","",'Segment - Americas'!F23)</x:f>
      </x:c>
      <x:c r="G19" s="16" t="n">
        <x:f>IF('Segment - Americas'!G23="","",'Segment - Americas'!G23)</x:f>
        <x:v>0.00025527092207777713</x:v>
      </x:c>
      <x:c r="H19" s="19" t="str">
        <x:f>IF('Segment - Americas'!H23="","",'Segment - Americas'!H23)</x:f>
      </x:c>
      <x:c r="I19" s="1"/>
      <x:c r="J19" s="1"/>
    </x:row>
    <x:row r="20">
      <x:c r="A20" s="1"/>
      <x:c r="B20" s="1" t="s">
        <x:v>34</x:v>
      </x:c>
      <x:c r="C20" s="16" t="str">
        <x:f>IF('Segment - Americas'!C24="","",'Segment - Americas'!C24)</x:f>
      </x:c>
      <x:c r="D20" s="16" t="str">
        <x:f>IF('Segment - Americas'!D24="","",'Segment - Americas'!D24)</x:f>
      </x:c>
      <x:c r="E20" s="16" t="str">
        <x:f>IF('Segment - Americas'!E24="","",'Segment - Americas'!E24)</x:f>
      </x:c>
      <x:c r="F20" s="16" t="str">
        <x:f>IF('Segment - Americas'!F24="","",'Segment - Americas'!F24)</x:f>
      </x:c>
      <x:c r="G20" s="16" t="str">
        <x:f>IF('Segment - Americas'!G24="","",'Segment - Americas'!G24)</x:f>
      </x:c>
      <x:c r="H20" s="19" t="str">
        <x:f>IF('Segment - Americas'!H24="","",'Segment - Americas'!H24)</x:f>
      </x:c>
      <x:c r="I20" s="1"/>
      <x:c r="J20" s="1"/>
    </x:row>
    <x:row r="21">
      <x:c r="B21" s="1" t="s">
        <x:v>35</x:v>
      </x:c>
      <x:c r="C21" s="16" t="str">
        <x:f>IF('Segment - Americas'!C25="","",'Segment - Americas'!C25)</x:f>
      </x:c>
      <x:c r="D21" s="16" t="n">
        <x:f>IF('Segment - Americas'!D25="","",'Segment - Americas'!D25)</x:f>
        <x:v>0.07228689655172382</x:v>
      </x:c>
      <x:c r="E21" s="16" t="n">
        <x:f>IF('Segment - Americas'!E25="","",'Segment - Americas'!E25)</x:f>
        <x:v>0.07878728467876761</x:v>
      </x:c>
      <x:c r="F21" s="16" t="n">
        <x:f>IF('Segment - Americas'!F25="","",'Segment - Americas'!F25)</x:f>
        <x:v>0.08121495099564191</x:v>
      </x:c>
      <x:c r="G21" s="16" t="n">
        <x:f>IF('Segment - Americas'!G25="","",'Segment - Americas'!G25)</x:f>
        <x:v>0.0702731398866232</x:v>
      </x:c>
      <x:c r="H21" s="19" t="n">
        <x:f>IF('Segment - Americas'!H25="","",'Segment - Americas'!H25)</x:f>
        <x:v>0.06765044867045411</x:v>
      </x:c>
    </x:row>
    <x:row r="22">
      <x:c r="B22" s="1" t="s">
        <x:v>36</x:v>
      </x:c>
      <x:c r="C22" s="15"/>
      <x:c r="D22" s="15"/>
      <x:c r="E22" s="15" t="n">
        <x:f>E17/D17-1</x:f>
        <x:v>0.01922285337943541</x:v>
      </x:c>
      <x:c r="F22" s="15" t="n">
        <x:f>F17/E17-1</x:f>
        <x:v>0.008852126327692833</x:v>
      </x:c>
      <x:c r="G22" s="15" t="n">
        <x:f>G17/F17-1</x:f>
        <x:v>0.018907484181213574</x:v>
      </x:c>
      <x:c r="H22" s="14" t="n">
        <x:f>H17/G17-1</x:f>
        <x:v>0.019055102642176802</x:v>
      </x:c>
    </x:row>
    <x:row r="23">
      <x:c r="A23" s="1"/>
      <x:c r="B23" s="1" t="s">
        <x:v>38</x:v>
      </x:c>
      <x:c r="C23" s="15" t="n">
        <x:f>C17/C10</x:f>
        <x:v>0.6486957240837508</x:v>
      </x:c>
      <x:c r="D23" s="15" t="n">
        <x:f>D17/D10</x:f>
        <x:v>0.6512034659013807</x:v>
      </x:c>
      <x:c r="E23" s="15" t="n">
        <x:f>E17/E10</x:f>
        <x:v>0.6520116980815344</x:v>
      </x:c>
      <x:c r="F23" s="15" t="n">
        <x:f>F17/F10</x:f>
        <x:v>0.6541253217985038</x:v>
      </x:c>
      <x:c r="G23" s="15" t="n">
        <x:f>G17/G10</x:f>
        <x:v>0.6537618113459556</x:v>
      </x:c>
      <x:c r="H23" s="14" t="n">
        <x:f>H17/H10</x:f>
        <x:v>0.6613545816733067</x:v>
      </x:c>
      <x:c r="I23" s="1"/>
      <x:c r="J23" s="1"/>
    </x:row>
    <x:row r="24">
      <x:c r="A24" s="1"/>
      <x:c r="B24" s="8" t="s">
        <x:v>39</x:v>
      </x:c>
      <x:c r="C24" s="10" t="n">
        <x:f>'Segment - EMEA'!C21</x:f>
        <x:v>580.284</x:v>
      </x:c>
      <x:c r="D24" s="10" t="n">
        <x:f>'Segment - EMEA'!D21</x:f>
        <x:v>147.43099999999998</x:v>
      </x:c>
      <x:c r="E24" s="10" t="n">
        <x:f>'Segment - EMEA'!E21</x:f>
        <x:v>149.517</x:v>
      </x:c>
      <x:c r="F24" s="10" t="n">
        <x:f>'Segment - EMEA'!F21</x:f>
        <x:v>149.12</x:v>
      </x:c>
      <x:c r="G24" s="10" t="n">
        <x:f>'Segment - EMEA'!G21</x:f>
        <x:v>151.94</x:v>
      </x:c>
      <x:c r="H24" s="28" t="n">
        <x:f>'Segment - EMEA'!H21</x:f>
        <x:v>149.00000000000003</x:v>
      </x:c>
      <x:c r="I24" s="1"/>
      <x:c r="J24" s="1"/>
    </x:row>
    <x:row r="25">
      <x:c r="A25" s="1"/>
      <x:c r="B25" s="1" t="s">
        <x:v>32</x:v>
      </x:c>
      <x:c r="C25" s="16" t="str">
        <x:f>IF('Segment - EMEA'!C22="","",'Segment - EMEA'!C22)</x:f>
      </x:c>
      <x:c r="D25" s="16" t="n">
        <x:f>IF('Segment - EMEA'!D22="","",'Segment - EMEA'!D22)</x:f>
        <x:v>0.03026554856743524</x:v>
      </x:c>
      <x:c r="E25" s="16" t="n">
        <x:f>IF('Segment - EMEA'!E22="","",'Segment - EMEA'!E22)</x:f>
        <x:v>0.04029918246651598</x:v>
      </x:c>
      <x:c r="F25" s="16" t="n">
        <x:f>IF('Segment - EMEA'!F22="","",'Segment - EMEA'!F22)</x:f>
        <x:v>0.03998270415030647</x:v>
      </x:c>
      <x:c r="G25" s="16" t="n">
        <x:f>IF('Segment - EMEA'!G22="","",'Segment - EMEA'!G22)</x:f>
        <x:v>0.052999999999999936</x:v>
      </x:c>
      <x:c r="H25" s="19" t="n">
        <x:f>IF('Segment - EMEA'!H22="","",'Segment - EMEA'!H22)</x:f>
        <x:v>0.010642266551810886</x:v>
      </x:c>
      <x:c r="I25" s="1"/>
      <x:c r="J25" s="1"/>
    </x:row>
    <x:row r="26">
      <x:c r="A26" s="1"/>
      <x:c r="B26" s="1" t="s">
        <x:v>33</x:v>
      </x:c>
      <x:c r="C26" s="16" t="str">
        <x:f>IF('Segment - EMEA'!C23="","",'Segment - EMEA'!C23)</x:f>
      </x:c>
      <x:c r="D26" s="16" t="str">
        <x:f>IF('Segment - EMEA'!D23="","",'Segment - EMEA'!D23)</x:f>
      </x:c>
      <x:c r="E26" s="16" t="str">
        <x:f>IF('Segment - EMEA'!E23="","",'Segment - EMEA'!E23)</x:f>
      </x:c>
      <x:c r="F26" s="16" t="str">
        <x:f>IF('Segment - EMEA'!F23="","",'Segment - EMEA'!F23)</x:f>
      </x:c>
      <x:c r="G26" s="16" t="n">
        <x:f>IF('Segment - EMEA'!G23="","",'Segment - EMEA'!G23)</x:f>
        <x:v>-0.009938880439746223</x:v>
      </x:c>
      <x:c r="H26" s="19" t="str">
        <x:f>IF('Segment - EMEA'!H23="","",'Segment - EMEA'!H23)</x:f>
      </x:c>
      <x:c r="I26" s="1"/>
      <x:c r="J26" s="1"/>
    </x:row>
    <x:row r="27">
      <x:c r="A27" s="1"/>
      <x:c r="B27" s="1" t="s">
        <x:v>34</x:v>
      </x:c>
      <x:c r="C27" s="16" t="str">
        <x:f>IF('Segment - EMEA'!C24="","",'Segment - EMEA'!C24)</x:f>
      </x:c>
      <x:c r="D27" s="16" t="str">
        <x:f>IF('Segment - EMEA'!D24="","",'Segment - EMEA'!D24)</x:f>
      </x:c>
      <x:c r="E27" s="16" t="str">
        <x:f>IF('Segment - EMEA'!E24="","",'Segment - EMEA'!E24)</x:f>
      </x:c>
      <x:c r="F27" s="16" t="str">
        <x:f>IF('Segment - EMEA'!F24="","",'Segment - EMEA'!F24)</x:f>
      </x:c>
      <x:c r="G27" s="16" t="str">
        <x:f>IF('Segment - EMEA'!G24="","",'Segment - EMEA'!G24)</x:f>
      </x:c>
      <x:c r="H27" s="19" t="str">
        <x:f>IF('Segment - EMEA'!H24="","",'Segment - EMEA'!H24)</x:f>
      </x:c>
      <x:c r="I27" s="1"/>
      <x:c r="J27" s="1"/>
    </x:row>
    <x:row r="28">
      <x:c r="B28" s="1" t="s">
        <x:v>35</x:v>
      </x:c>
      <x:c r="C28" s="16" t="str">
        <x:f>IF('Segment - EMEA'!C25="","",'Segment - EMEA'!C25)</x:f>
      </x:c>
      <x:c r="D28" s="16" t="n">
        <x:f>IF('Segment - EMEA'!D25="","",'Segment - EMEA'!D25)</x:f>
        <x:v>0.03026554856743524</x:v>
      </x:c>
      <x:c r="E28" s="16" t="n">
        <x:f>IF('Segment - EMEA'!E25="","",'Segment - EMEA'!E25)</x:f>
        <x:v>0.04029918246651598</x:v>
      </x:c>
      <x:c r="F28" s="16" t="n">
        <x:f>IF('Segment - EMEA'!F25="","",'Segment - EMEA'!F25)</x:f>
        <x:v>0.03998270415030647</x:v>
      </x:c>
      <x:c r="G28" s="16" t="n">
        <x:f>IF('Segment - EMEA'!G25="","",'Segment - EMEA'!G25)</x:f>
        <x:v>0.04253435889694712</x:v>
      </x:c>
      <x:c r="H28" s="19" t="n">
        <x:f>IF('Segment - EMEA'!H25="","",'Segment - EMEA'!H25)</x:f>
        <x:v>0.010642266551810886</x:v>
      </x:c>
    </x:row>
    <x:row r="29">
      <x:c r="B29" s="1" t="s">
        <x:v>36</x:v>
      </x:c>
      <x:c r="C29" s="15"/>
      <x:c r="D29" s="15"/>
      <x:c r="E29" s="15" t="n">
        <x:f>E24/D24-1</x:f>
        <x:v>0.014148991731725458</x:v>
      </x:c>
      <x:c r="F29" s="15" t="n">
        <x:f>F24/E24-1</x:f>
        <x:v>-0.0026552164636796105</x:v>
      </x:c>
      <x:c r="G29" s="15" t="n">
        <x:f>G24/F24-1</x:f>
        <x:v>0.018910944206008473</x:v>
      </x:c>
      <x:c r="H29" s="14" t="n">
        <x:f>H24/G24-1</x:f>
        <x:v>-0.019349743319731272</x:v>
      </x:c>
    </x:row>
    <x:row r="30">
      <x:c r="A30" s="1"/>
      <x:c r="B30" s="1" t="s">
        <x:v>38</x:v>
      </x:c>
      <x:c r="C30" s="15" t="n">
        <x:f>C24/C10</x:f>
        <x:v>0.2499341013753431</x:v>
      </x:c>
      <x:c r="D30" s="15" t="n">
        <x:f>D24/D10</x:f>
        <x:v>0.2469940576410494</x:v>
      </x:c>
      <x:c r="E30" s="15" t="n">
        <x:f>E24/E10</x:f>
        <x:v>0.24606950714343315</x:v>
      </x:c>
      <x:c r="F30" s="15" t="n">
        <x:f>F24/F10</x:f>
        <x:v>0.2440513306460192</x:v>
      </x:c>
      <x:c r="G30" s="15" t="n">
        <x:f>G24/G10</x:f>
        <x:v>0.24391653476059444</x:v>
      </x:c>
      <x:c r="H30" s="14" t="n">
        <x:f>H24/H10</x:f>
        <x:v>0.23745019920318725</x:v>
      </x:c>
      <x:c r="I30" s="1"/>
      <x:c r="J30" s="1"/>
    </x:row>
    <x:row r="31">
      <x:c r="A31" s="1"/>
      <x:c r="B31" s="8" t="s">
        <x:v>40</x:v>
      </x:c>
      <x:c r="C31" s="10" t="n">
        <x:f>'Segment - Asia Pacific'!C21</x:f>
        <x:v>235.356</x:v>
      </x:c>
      <x:c r="D31" s="10" t="n">
        <x:f>'Segment - Asia Pacific'!D21</x:f>
        <x:v>60.76599999999999</x:v>
      </x:c>
      <x:c r="E31" s="10" t="n">
        <x:f>'Segment - Asia Pacific'!E21</x:f>
        <x:v>61.928</x:v>
      </x:c>
      <x:c r="F31" s="10" t="n">
        <x:f>'Segment - Asia Pacific'!F21</x:f>
        <x:v>62.216</x:v>
      </x:c>
      <x:c r="G31" s="10" t="n">
        <x:f>'Segment - Asia Pacific'!G21</x:f>
        <x:v>63.738</x:v>
      </x:c>
      <x:c r="H31" s="28" t="n">
        <x:f>'Segment - Asia Pacific'!H21</x:f>
        <x:v>63.500000000000014</x:v>
      </x:c>
      <x:c r="I31" s="1"/>
      <x:c r="J31" s="1"/>
    </x:row>
    <x:row r="32">
      <x:c r="A32" s="1"/>
      <x:c r="B32" s="1" t="s">
        <x:v>32</x:v>
      </x:c>
      <x:c r="C32" s="16" t="str">
        <x:f>IF('Segment - Asia Pacific'!C22="","",'Segment - Asia Pacific'!C22)</x:f>
      </x:c>
      <x:c r="D32" s="16" t="n">
        <x:f>IF('Segment - Asia Pacific'!D22="","",'Segment - Asia Pacific'!D22)</x:f>
        <x:v>0.07360424028268531</x:v>
      </x:c>
      <x:c r="E32" s="16" t="n">
        <x:f>IF('Segment - Asia Pacific'!E22="","",'Segment - Asia Pacific'!E22)</x:f>
        <x:v>0.07327556325823203</x:v>
      </x:c>
      <x:c r="F32" s="16" t="n">
        <x:f>IF('Segment - Asia Pacific'!F22="","",'Segment - Asia Pacific'!F22)</x:f>
        <x:v>0.07991390682496702</x:v>
      </x:c>
      <x:c r="G32" s="16" t="n">
        <x:f>IF('Segment - Asia Pacific'!G22="","",'Segment - Asia Pacific'!G22)</x:f>
        <x:v>0.10499999999999998</x:v>
      </x:c>
      <x:c r="H32" s="19" t="n">
        <x:f>IF('Segment - Asia Pacific'!H22="","",'Segment - Asia Pacific'!H22)</x:f>
        <x:v>0.0449922654115793</x:v>
      </x:c>
      <x:c r="I32" s="1"/>
      <x:c r="J32" s="1"/>
    </x:row>
    <x:row r="33">
      <x:c r="A33" s="1"/>
      <x:c r="B33" s="1" t="s">
        <x:v>33</x:v>
      </x:c>
      <x:c r="C33" s="16" t="str">
        <x:f>IF('Segment - Asia Pacific'!C23="","",'Segment - Asia Pacific'!C23)</x:f>
      </x:c>
      <x:c r="D33" s="16" t="str">
        <x:f>IF('Segment - Asia Pacific'!D23="","",'Segment - Asia Pacific'!D23)</x:f>
      </x:c>
      <x:c r="E33" s="16" t="str">
        <x:f>IF('Segment - Asia Pacific'!E23="","",'Segment - Asia Pacific'!E23)</x:f>
      </x:c>
      <x:c r="F33" s="16" t="str">
        <x:f>IF('Segment - Asia Pacific'!F23="","",'Segment - Asia Pacific'!F23)</x:f>
      </x:c>
      <x:c r="G33" s="16" t="n">
        <x:f>IF('Segment - Asia Pacific'!G23="","",'Segment - Asia Pacific'!G23)</x:f>
        <x:v>-0.026933297955381352</x:v>
      </x:c>
      <x:c r="H33" s="19" t="str">
        <x:f>IF('Segment - Asia Pacific'!H23="","",'Segment - Asia Pacific'!H23)</x:f>
      </x:c>
      <x:c r="I33" s="1"/>
      <x:c r="J33" s="1"/>
    </x:row>
    <x:row r="34">
      <x:c r="A34" s="1"/>
      <x:c r="B34" s="1" t="s">
        <x:v>34</x:v>
      </x:c>
      <x:c r="C34" s="16" t="str">
        <x:f>IF('Segment - Asia Pacific'!C24="","",'Segment - Asia Pacific'!C24)</x:f>
      </x:c>
      <x:c r="D34" s="16" t="str">
        <x:f>IF('Segment - Asia Pacific'!D24="","",'Segment - Asia Pacific'!D24)</x:f>
      </x:c>
      <x:c r="E34" s="16" t="str">
        <x:f>IF('Segment - Asia Pacific'!E24="","",'Segment - Asia Pacific'!E24)</x:f>
      </x:c>
      <x:c r="F34" s="16" t="str">
        <x:f>IF('Segment - Asia Pacific'!F24="","",'Segment - Asia Pacific'!F24)</x:f>
      </x:c>
      <x:c r="G34" s="16" t="str">
        <x:f>IF('Segment - Asia Pacific'!G24="","",'Segment - Asia Pacific'!G24)</x:f>
      </x:c>
      <x:c r="H34" s="19" t="str">
        <x:f>IF('Segment - Asia Pacific'!H24="","",'Segment - Asia Pacific'!H24)</x:f>
      </x:c>
      <x:c r="I34" s="1"/>
      <x:c r="J34" s="1"/>
    </x:row>
    <x:row r="35">
      <x:c r="B35" s="1" t="s">
        <x:v>35</x:v>
      </x:c>
      <x:c r="C35" s="16" t="str">
        <x:f>IF('Segment - Asia Pacific'!C25="","",'Segment - Asia Pacific'!C25)</x:f>
      </x:c>
      <x:c r="D35" s="16" t="n">
        <x:f>IF('Segment - Asia Pacific'!D25="","",'Segment - Asia Pacific'!D25)</x:f>
        <x:v>0.07360424028268531</x:v>
      </x:c>
      <x:c r="E35" s="16" t="n">
        <x:f>IF('Segment - Asia Pacific'!E25="","",'Segment - Asia Pacific'!E25)</x:f>
        <x:v>0.07327556325823203</x:v>
      </x:c>
      <x:c r="F35" s="16" t="n">
        <x:f>IF('Segment - Asia Pacific'!F25="","",'Segment - Asia Pacific'!F25)</x:f>
        <x:v>0.07991390682496702</x:v>
      </x:c>
      <x:c r="G35" s="16" t="n">
        <x:f>IF('Segment - Asia Pacific'!G25="","",'Segment - Asia Pacific'!G25)</x:f>
        <x:v>0.07523870575930358</x:v>
      </x:c>
      <x:c r="H35" s="19" t="n">
        <x:f>IF('Segment - Asia Pacific'!H25="","",'Segment - Asia Pacific'!H25)</x:f>
        <x:v>0.0449922654115793</x:v>
      </x:c>
    </x:row>
    <x:row r="36">
      <x:c r="B36" s="1" t="s">
        <x:v>36</x:v>
      </x:c>
      <x:c r="C36" s="15"/>
      <x:c r="D36" s="15"/>
      <x:c r="E36" s="15" t="n">
        <x:f>E31/D31-1</x:f>
        <x:v>0.019122535628476545</x:v>
      </x:c>
      <x:c r="F36" s="15" t="n">
        <x:f>F31/E31-1</x:f>
        <x:v>0.004650561942901588</x:v>
      </x:c>
      <x:c r="G36" s="15" t="n">
        <x:f>G31/F31-1</x:f>
        <x:v>0.024463160601774447</x:v>
      </x:c>
      <x:c r="H36" s="14" t="n">
        <x:f>H31/G31-1</x:f>
        <x:v>-0.0037340362107374236</x:v>
      </x:c>
    </x:row>
    <x:row r="37">
      <x:c r="A37" s="1"/>
      <x:c r="B37" s="1" t="s">
        <x:v>38</x:v>
      </x:c>
      <x:c r="C37" s="15" t="n">
        <x:f>C31/C10</x:f>
        <x:v>0.10137017454090626</x:v>
      </x:c>
      <x:c r="D37" s="15" t="n">
        <x:f>D31/D10</x:f>
        <x:v>0.10180247645757003</x:v>
      </x:c>
      <x:c r="E37" s="15" t="n">
        <x:f>E31/E10</x:f>
        <x:v>0.10191879477503246</x:v>
      </x:c>
      <x:c r="F37" s="15" t="n">
        <x:f>F31/F10</x:f>
        <x:v>0.10182334755547699</x:v>
      </x:c>
      <x:c r="G37" s="15" t="n">
        <x:f>G31/G10</x:f>
        <x:v>0.10232165389344984</x:v>
      </x:c>
      <x:c r="H37" s="14" t="n">
        <x:f>H31/H10</x:f>
        <x:v>0.10119521912350599</x:v>
      </x:c>
      <x:c r="I37" s="1"/>
      <x:c r="J37" s="1"/>
    </x:row>
    <x:row r="38">
      <x:c r="A38" s="1"/>
      <x:c r="B38" s="8" t="s">
        <x:v>41</x:v>
      </x:c>
      <x:c r="C38" s="3" t="n">
        <x:f>SUM(C17,C24,C31)-C10</x:f>
        <x:v>0</x:v>
      </x:c>
      <x:c r="D38" s="3" t="n">
        <x:f>SUM(D17,D24,D31)-D10</x:f>
        <x:v>0</x:v>
      </x:c>
      <x:c r="E38" s="3" t="n">
        <x:f>SUM(E17,E24,E31)-E10</x:f>
        <x:v>0</x:v>
      </x:c>
      <x:c r="F38" s="3" t="n">
        <x:f>SUM(F17,F24,F31)-F10</x:f>
        <x:v>0</x:v>
      </x:c>
      <x:c r="G38" s="3" t="n">
        <x:f>SUM(G17,G24,G31)-G10</x:f>
        <x:v>0</x:v>
      </x:c>
      <x:c r="H38" s="4" t="n">
        <x:f>SUM(H17,H24,H31)-H10</x:f>
        <x:v>0</x:v>
      </x:c>
      <x:c r="I38" s="1"/>
      <x:c r="J38" s="1"/>
    </x:row>
    <x:row r="39">
      <x:c r="A39" s="1"/>
      <x:c r="B39" s="1"/>
      <x:c r="C39" s="2"/>
      <x:c r="D39" s="2"/>
      <x:c r="E39" s="2"/>
      <x:c r="F39" s="2"/>
      <x:c r="G39" s="2"/>
      <x:c r="H39" s="9"/>
      <x:c r="I39" s="1"/>
      <x:c r="J39" s="1"/>
    </x:row>
    <x:row r="40">
      <x:c r="A40" s="1"/>
      <x:c r="B40" s="1"/>
      <x:c r="C40" s="2"/>
      <x:c r="D40" s="2"/>
      <x:c r="E40" s="2"/>
      <x:c r="F40" s="2"/>
      <x:c r="G40" s="2"/>
      <x:c r="H40" s="9"/>
      <x:c r="I40" s="1"/>
      <x:c r="J40" s="1"/>
    </x:row>
    <x:row r="41">
      <x:c r="A41" s="1"/>
      <x:c r="B41" s="8" t="s">
        <x:v>42</x:v>
      </x:c>
      <x:c r="C41" s="3" t="n">
        <x:f>D41</x:f>
        <x:v>2405.6</x:v>
      </x:c>
      <x:c r="D41" s="10" t="n">
        <x:f>IF(Inputs!D109="","",Inputs!D109)</x:f>
        <x:v>2405.6</x:v>
      </x:c>
      <x:c r="E41" s="10" t="n">
        <x:f>IF(Inputs!E109="","",Inputs!E109)</x:f>
        <x:v>2411.1</x:v>
      </x:c>
      <x:c r="F41" s="10" t="n">
        <x:f>IF(Inputs!F109="","",Inputs!F109)</x:f>
        <x:v>2450.2</x:v>
      </x:c>
      <x:c r="G41" s="10" t="n">
        <x:f>IF(Inputs!G109="","",Inputs!G109)</x:f>
        <x:v>2484.3</x:v>
      </x:c>
      <x:c r="H41" s="28" t="n">
        <x:f>SUM('Segment - Americas'!H14,'Segment - EMEA'!H14,'Segment - Asia Pacific'!H14)</x:f>
        <x:v>2521.1</x:v>
      </x:c>
      <x:c r="I41" s="1"/>
      <x:c r="J41" s="1"/>
    </x:row>
    <x:row r="42">
      <x:c r="A42" s="1"/>
      <x:c r="B42" s="1" t="s">
        <x:v>43</x:v>
      </x:c>
      <x:c r="C42" s="15"/>
      <x:c r="D42" s="15"/>
      <x:c r="E42" s="15"/>
      <x:c r="F42" s="15"/>
      <x:c r="G42" s="15"/>
      <x:c r="H42" s="14" t="n">
        <x:f>H41/D41-1</x:f>
        <x:v>0.048012969737279754</x:v>
      </x:c>
      <x:c r="I42" s="1"/>
      <x:c r="J42" s="1"/>
    </x:row>
    <x:row r="43">
      <x:c r="A43" s="1"/>
      <x:c r="B43" s="1" t="s">
        <x:v>44</x:v>
      </x:c>
      <x:c r="C43" s="2"/>
      <x:c r="D43" s="2"/>
      <x:c r="E43" s="2" t="n">
        <x:f>IF(E41="","",E41-D41)</x:f>
        <x:v>5.5</x:v>
      </x:c>
      <x:c r="F43" s="2" t="n">
        <x:f>IF(F41="","",F41-E41)</x:f>
        <x:v>39.09999999999991</x:v>
      </x:c>
      <x:c r="G43" s="2" t="n">
        <x:f>IF(G41="","",G41-F41)</x:f>
        <x:v>34.100000000000364</x:v>
      </x:c>
      <x:c r="H43" s="9" t="n">
        <x:f>H41-G41</x:f>
        <x:v>36.79999999999973</x:v>
      </x:c>
      <x:c r="I43" s="1"/>
      <x:c r="J43" s="1"/>
    </x:row>
    <x:row r="44">
      <x:c r="A44" s="1"/>
      <x:c r="B44" s="1"/>
      <x:c r="C44" s="2"/>
      <x:c r="D44" s="2"/>
      <x:c r="E44" s="2"/>
      <x:c r="F44" s="2"/>
      <x:c r="G44" s="2"/>
      <x:c r="H44" s="9"/>
      <x:c r="I44" s="1"/>
      <x:c r="J44" s="1"/>
    </x:row>
    <x:row r="45">
      <x:c r="A45" s="1"/>
      <x:c r="B45" s="8" t="s">
        <x:v>45</x:v>
      </x:c>
      <x:c r="C45" s="3" t="n">
        <x:f>D45</x:f>
        <x:v>8996</x:v>
      </x:c>
      <x:c r="D45" s="10" t="n">
        <x:f>IF(Inputs!D141="","",Inputs!D141)</x:f>
        <x:v>8996</x:v>
      </x:c>
      <x:c r="E45" s="10" t="n">
        <x:f>IF(Inputs!E141="","",Inputs!E141)</x:f>
        <x:v>9003</x:v>
      </x:c>
      <x:c r="F45" s="10" t="n">
        <x:f>IF(Inputs!F141="","",Inputs!F141)</x:f>
        <x:v>9101</x:v>
      </x:c>
      <x:c r="G45" s="10" t="n">
        <x:f>IF(Inputs!G141="","",Inputs!G141)</x:f>
        <x:v>9130</x:v>
      </x:c>
      <x:c r="H45" s="28" t="n">
        <x:f>Inputs!H195</x:f>
        <x:v>9452</x:v>
      </x:c>
      <x:c r="I45" s="1"/>
      <x:c r="J45" s="1"/>
    </x:row>
    <x:row r="46">
      <x:c r="A46" s="1"/>
      <x:c r="B46" s="1" t="s">
        <x:v>43</x:v>
      </x:c>
      <x:c r="C46" s="15"/>
      <x:c r="D46" s="15"/>
      <x:c r="E46" s="15"/>
      <x:c r="F46" s="15"/>
      <x:c r="G46" s="15"/>
      <x:c r="H46" s="14" t="n">
        <x:f>H45/D45-1</x:f>
        <x:v>0.05068919519786563</x:v>
      </x:c>
      <x:c r="I46" s="1"/>
      <x:c r="J46" s="1"/>
    </x:row>
    <x:row r="47">
      <x:c r="A47" s="1"/>
      <x:c r="B47" s="1" t="s">
        <x:v>44</x:v>
      </x:c>
      <x:c r="C47" s="2"/>
      <x:c r="D47" s="2"/>
      <x:c r="E47" s="2" t="n">
        <x:f>IF(E45="","",E45-D45)</x:f>
        <x:v>7</x:v>
      </x:c>
      <x:c r="F47" s="2" t="n">
        <x:f>IF(F45="","",F45-E45)</x:f>
        <x:v>98</x:v>
      </x:c>
      <x:c r="G47" s="2" t="n">
        <x:f>IF(G45="","",G45-F45)</x:f>
        <x:v>29</x:v>
      </x:c>
      <x:c r="H47" s="9" t="n">
        <x:f>H45-G45</x:f>
        <x:v>322</x:v>
      </x:c>
      <x:c r="I47" s="1"/>
      <x:c r="J47" s="1"/>
    </x:row>
    <x:row r="48">
      <x:c r="A48" s="1"/>
      <x:c r="B48" s="1" t="s">
        <x:v>46</x:v>
      </x:c>
      <x:c r="C48" s="2"/>
      <x:c r="D48" s="2"/>
      <x:c r="E48" s="2" t="n">
        <x:f>E45-D45</x:f>
        <x:v>7</x:v>
      </x:c>
      <x:c r="F48" s="2" t="n">
        <x:f>F45-E45</x:f>
        <x:v>98</x:v>
      </x:c>
      <x:c r="G48" s="2" t="n">
        <x:f>G45-F45</x:f>
        <x:v>29</x:v>
      </x:c>
      <x:c r="H48" s="9" t="n">
        <x:f>H45-G45</x:f>
        <x:v>322</x:v>
      </x:c>
      <x:c r="I48" s="1"/>
      <x:c r="J48" s="1"/>
    </x:row>
    <x:row r="49">
      <x:c r="A49" s="1"/>
      <x:c r="B49" s="1" t="s">
        <x:v>47</x:v>
      </x:c>
      <x:c r="C49" s="2"/>
      <x:c r="D49" s="2"/>
      <x:c r="E49" s="2"/>
      <x:c r="F49" s="2"/>
      <x:c r="G49" s="2"/>
      <x:c r="H49" s="9"/>
      <x:c r="I49" s="1"/>
      <x:c r="J49" s="1" t="s">
        <x:v>48</x:v>
      </x:c>
    </x:row>
    <x:row r="50">
      <x:c r="A50" s="1"/>
      <x:c r="B50" s="1" t="s">
        <x:v>49</x:v>
      </x:c>
      <x:c r="C50" s="2"/>
      <x:c r="D50" s="2"/>
      <x:c r="E50" s="2"/>
      <x:c r="F50" s="2"/>
      <x:c r="G50" s="2"/>
      <x:c r="H50" s="9"/>
      <x:c r="I50" s="1"/>
      <x:c r="J50" s="1"/>
    </x:row>
    <x:row r="51">
      <x:c r="A51" s="1"/>
      <x:c r="B51" s="1" t="s">
        <x:v>50</x:v>
      </x:c>
      <x:c r="C51" s="16" t="n">
        <x:f>Inputs!C181</x:f>
        <x:v>0.91</x:v>
      </x:c>
      <x:c r="D51" s="16" t="n">
        <x:f>Inputs!D181</x:f>
        <x:v>0.91</x:v>
      </x:c>
      <x:c r="E51" s="16" t="n">
        <x:f>Inputs!E181</x:f>
        <x:v>0.91</x:v>
      </x:c>
      <x:c r="F51" s="16" t="n">
        <x:f>Inputs!F181</x:f>
        <x:v>0.91</x:v>
      </x:c>
      <x:c r="G51" s="16" t="n">
        <x:f>Inputs!G181</x:f>
        <x:v>0.9</x:v>
      </x:c>
      <x:c r="H51" s="30">
        <x:v>0.9</x:v>
      </x:c>
      <x:c r="I51" s="1"/>
      <x:c r="J51" s="1"/>
    </x:row>
    <x:row r="52">
      <x:c r="A52" s="1"/>
      <x:c r="B52" s="1" t="s">
        <x:v>51</x:v>
      </x:c>
      <x:c r="C52" s="2"/>
      <x:c r="D52" s="2"/>
      <x:c r="E52" s="5" t="n">
        <x:f>(E51-D51)*Inputs!$H$85</x:f>
        <x:v>0</x:v>
      </x:c>
      <x:c r="F52" s="5" t="n">
        <x:f>(F51-E51)*Inputs!$H$85</x:f>
        <x:v>0</x:v>
      </x:c>
      <x:c r="G52" s="5" t="n">
        <x:f>(G51-F51)*Inputs!$H$85</x:f>
        <x:v>-100.00000000000009</x:v>
      </x:c>
      <x:c r="H52" s="31" t="n">
        <x:f>(H51-G51)*Inputs!$H$85</x:f>
        <x:v>0</x:v>
      </x:c>
      <x:c r="I52" s="1"/>
      <x:c r="J52" s="1"/>
    </x:row>
    <x:row r="53">
      <x:c r="A53" s="1"/>
      <x:c r="B53" s="1"/>
      <x:c r="C53" s="2"/>
      <x:c r="D53" s="2"/>
      <x:c r="E53" s="2"/>
      <x:c r="F53" s="2"/>
      <x:c r="G53" s="2"/>
      <x:c r="H53" s="9"/>
      <x:c r="I53" s="1"/>
      <x:c r="J53" s="1"/>
    </x:row>
    <x:row r="54">
      <x:c r="A54" s="1"/>
      <x:c r="B54" s="8" t="s">
        <x:v>52</x:v>
      </x:c>
      <x:c r="C54" s="3" t="n">
        <x:f>D54</x:f>
        <x:v>237324</x:v>
      </x:c>
      <x:c r="D54" s="10" t="n">
        <x:f>IF(Inputs!D175="","",Inputs!D175)</x:f>
        <x:v>237324</x:v>
      </x:c>
      <x:c r="E54" s="10" t="n">
        <x:f>IF(Inputs!E175="","",Inputs!E175)</x:f>
        <x:v>239863</x:v>
      </x:c>
      <x:c r="F54" s="10" t="n">
        <x:f>IF(Inputs!F175="","",Inputs!F175)</x:f>
        <x:v>241352</x:v>
      </x:c>
      <x:c r="G54" s="10" t="n">
        <x:f>IF(Inputs!G175="","",Inputs!G175)</x:f>
        <x:v>247766</x:v>
      </x:c>
      <x:c r="H54" s="28" t="n">
        <x:f>Inputs!H196</x:f>
        <x:v>250000</x:v>
      </x:c>
      <x:c r="I54" s="1"/>
      <x:c r="J54" s="1"/>
    </x:row>
    <x:row r="55">
      <x:c r="A55" s="1"/>
      <x:c r="B55" s="1" t="s">
        <x:v>43</x:v>
      </x:c>
      <x:c r="C55" s="15"/>
      <x:c r="D55" s="15"/>
      <x:c r="E55" s="15"/>
      <x:c r="F55" s="15"/>
      <x:c r="G55" s="15"/>
      <x:c r="H55" s="14" t="n">
        <x:f>H54/D54-1</x:f>
        <x:v>0.053412212839830886</x:v>
      </x:c>
      <x:c r="I55" s="1"/>
      <x:c r="J55" s="1"/>
    </x:row>
    <x:row r="56">
      <x:c r="A56" s="1"/>
      <x:c r="B56" s="1" t="s">
        <x:v>44</x:v>
      </x:c>
      <x:c r="C56" s="2"/>
      <x:c r="D56" s="2"/>
      <x:c r="E56" s="2" t="n">
        <x:f>IF(E54="","",E54-D54)</x:f>
        <x:v>2539</x:v>
      </x:c>
      <x:c r="F56" s="2" t="n">
        <x:f>IF(F54="","",F54-E54)</x:f>
        <x:v>1489</x:v>
      </x:c>
      <x:c r="G56" s="2" t="n">
        <x:f>IF(G54="","",G54-F54)</x:f>
        <x:v>6414</x:v>
      </x:c>
      <x:c r="H56" s="9" t="n">
        <x:f>H54-G54</x:f>
        <x:v>2234</x:v>
      </x:c>
      <x:c r="I56" s="1"/>
      <x:c r="J56" s="1"/>
    </x:row>
    <x:row r="57">
      <x:c r="A57" s="1"/>
      <x:c r="B57" s="1" t="s">
        <x:v>53</x:v>
      </x:c>
      <x:c r="C57" s="2"/>
      <x:c r="D57" s="2" t="n">
        <x:f>IFERROR(D10/AVERAGE(C45,D45),"")</x:f>
        <x:v>0.06635182303245886</x:v>
      </x:c>
      <x:c r="E57" s="2" t="n">
        <x:f>IFERROR(E10/AVERAGE(D45,E45),"")</x:f>
        <x:v>0.06751719539974443</x:v>
      </x:c>
      <x:c r="F57" s="2" t="n">
        <x:f>IFERROR(F10/AVERAGE(E45,F45),"")</x:f>
        <x:v>0.06750099425541317</x:v>
      </x:c>
      <x:c r="G57" s="2" t="n">
        <x:f>IFERROR(G10/AVERAGE(F45,G45),"")</x:f>
        <x:v>0.06833613076627723</x:v>
      </x:c>
      <x:c r="H57" s="9" t="n">
        <x:f>H10/AVERAGE(G45,H45)</x:f>
        <x:v>0.06753847809708322</x:v>
      </x:c>
      <x:c r="I57" s="1"/>
      <x:c r="J57" s="1"/>
    </x:row>
    <x:row r="58">
      <x:c r="A58" s="1"/>
      <x:c r="B58" s="1"/>
      <x:c r="C58" s="2"/>
      <x:c r="D58" s="2"/>
      <x:c r="E58" s="2"/>
      <x:c r="F58" s="2"/>
      <x:c r="G58" s="2"/>
      <x:c r="H58" s="9"/>
      <x:c r="I58" s="1"/>
      <x:c r="J58" s="1"/>
    </x:row>
    <x:row r="59">
      <x:c r="A59" s="1"/>
      <x:c r="B59" s="1" t="s">
        <x:v>54</x:v>
      </x:c>
      <x:c r="C59" s="2" t="n">
        <x:f>IFERROR(C41/C45,"")</x:f>
        <x:v>0.2674077367718986</x:v>
      </x:c>
      <x:c r="D59" s="2" t="n">
        <x:f>IFERROR(D41/D45,"")</x:f>
        <x:v>0.2674077367718986</x:v>
      </x:c>
      <x:c r="E59" s="2" t="n">
        <x:f>IFERROR(E41/E45,"")</x:f>
        <x:v>0.26781072975674775</x:v>
      </x:c>
      <x:c r="F59" s="2" t="n">
        <x:f>IFERROR(F41/F45,"")</x:f>
        <x:v>0.26922316228985826</x:v>
      </x:c>
      <x:c r="G59" s="2" t="n">
        <x:f>IFERROR(G41/G45,"")</x:f>
        <x:v>0.27210295728368017</x:v>
      </x:c>
      <x:c r="H59" s="9" t="n">
        <x:f>IFERROR(H41/H45,"")</x:f>
        <x:v>0.26672661870503594</x:v>
      </x:c>
      <x:c r="I59" s="1"/>
      <x:c r="J59" s="1"/>
    </x:row>
    <x:row r="60">
      <x:c r="A60" s="1"/>
      <x:c r="B60" s="1"/>
      <x:c r="C60" s="2"/>
      <x:c r="D60" s="2"/>
      <x:c r="E60" s="2"/>
      <x:c r="F60" s="2"/>
      <x:c r="G60" s="2"/>
      <x:c r="H60" s="9"/>
      <x:c r="I60" s="1"/>
      <x:c r="J60" s="1"/>
    </x:row>
    <x:row r="61">
      <x:c r="A61" s="1"/>
      <x:c r="B61" s="8" t="s">
        <x:v>55</x:v>
      </x:c>
      <x:c r="C61" s="3" t="n">
        <x:f>D61</x:f>
        <x:v>2370.9</x:v>
      </x:c>
      <x:c r="D61" s="10" t="n">
        <x:f>IF(Inputs!D161="","",Inputs!D161)</x:f>
        <x:v>2370.9</x:v>
      </x:c>
      <x:c r="E61" s="10" t="n">
        <x:f>IF(Inputs!E161="","",Inputs!E161)</x:f>
        <x:v>2389.6</x:v>
      </x:c>
      <x:c r="F61" s="10" t="n">
        <x:f>IF(Inputs!F161="","",Inputs!F161)</x:f>
        <x:v>2449.1</x:v>
      </x:c>
      <x:c r="G61" s="10" t="n">
        <x:f>IF(Inputs!G161="","",Inputs!G161)</x:f>
        <x:v>2485.6</x:v>
      </x:c>
      <x:c r="H61" s="4" t="n">
        <x:f>H41</x:f>
        <x:v>2521.1</x:v>
      </x:c>
      <x:c r="I61" s="1"/>
      <x:c r="J61" s="1"/>
    </x:row>
    <x:row r="62">
      <x:c r="A62" s="1"/>
      <x:c r="B62" s="1"/>
      <x:c r="C62" s="2"/>
      <x:c r="D62" s="2"/>
      <x:c r="E62" s="2"/>
      <x:c r="F62" s="2"/>
      <x:c r="G62" s="2"/>
      <x:c r="H62" s="9"/>
      <x:c r="I62" s="1"/>
      <x:c r="J62" s="1"/>
    </x:row>
    <x:row r="63">
      <x:c r="A63" s="1"/>
      <x:c r="B63" s="1" t="s">
        <x:v>56</x:v>
      </x:c>
      <x:c r="C63" s="2"/>
      <x:c r="D63" s="2"/>
      <x:c r="E63" s="2"/>
      <x:c r="F63" s="2"/>
      <x:c r="G63" s="2"/>
      <x:c r="H63" s="9"/>
      <x:c r="I63" s="1"/>
      <x:c r="J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  <x:row r="66">
      <x:c r="A66" s="1"/>
      <x:c r="I66" s="1"/>
      <x:c r="J66" s="1"/>
    </x:row>
    <x:row r="67">
      <x:c r="A67" s="1"/>
      <x:c r="I67" s="1"/>
      <x:c r="J67" s="1"/>
    </x:row>
    <x:row r="68">
      <x:c r="A68" s="1"/>
      <x:c r="I68" s="1"/>
      <x:c r="J68" s="1"/>
    </x:row>
    <x:row r="69">
      <x:c r="A69" s="1"/>
      <x:c r="I69" s="1"/>
      <x:c r="J69" s="1"/>
    </x:row>
    <x:row r="70">
      <x:c r="A70" s="1"/>
      <x:c r="I70" s="1"/>
      <x:c r="J70" s="1"/>
    </x:row>
    <x:row r="71">
      <x:c r="A71" s="1"/>
      <x:c r="I71" s="1"/>
      <x:c r="J71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2" customWidth="1"/>
    <x:col min="3" max="8" width="12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1"/>
      <x:c r="B2" s="6" t="s">
        <x:v>0</x:v>
      </x:c>
      <x:c r="C2" s="6"/>
      <x:c r="D2" s="6"/>
      <x:c r="E2" s="6"/>
      <x:c r="F2" s="6"/>
      <x:c r="G2" s="6"/>
      <x:c r="H2" s="6"/>
      <x:c r="I2" s="1"/>
      <x:c r="J2" s="1"/>
    </x:row>
    <x:row r="3">
      <x:c r="A3" s="1"/>
      <x:c r="B3" s="6" t="s">
        <x:v>57</x:v>
      </x:c>
      <x:c r="C3" s="6"/>
      <x:c r="D3" s="6"/>
      <x:c r="E3" s="6"/>
      <x:c r="F3" s="6"/>
      <x:c r="G3" s="6"/>
      <x:c r="H3" s="6"/>
      <x:c r="I3" s="1"/>
      <x:c r="J3" s="1"/>
    </x:row>
    <x:row r="4">
      <x:c r="A4" s="1"/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A6" s="1"/>
      <x:c r="B6" s="12"/>
      <x:c r="C6" s="48" t="s">
        <x:v>3</x:v>
      </x:c>
      <x:c r="D6" s="48" t="s">
        <x:v>4</x:v>
      </x:c>
      <x:c r="E6" s="48" t="s">
        <x:v>5</x:v>
      </x:c>
      <x:c r="F6" s="48" t="s">
        <x:v>6</x:v>
      </x:c>
      <x:c r="G6" s="48" t="s">
        <x:v>7</x:v>
      </x:c>
      <x:c r="H6" s="48" t="s">
        <x:v>8</x:v>
      </x:c>
      <x:c r="I6" s="1"/>
      <x:c r="J6" s="1"/>
    </x:row>
    <x:row r="7">
      <x:c r="A7" s="1"/>
      <x:c r="B7" s="12"/>
      <x:c r="C7" s="7">
        <x:v>45900</x:v>
      </x:c>
      <x:c r="D7" s="7">
        <x:v>45900</x:v>
      </x:c>
      <x:c r="E7" s="7">
        <x:v>45991</x:v>
      </x:c>
      <x:c r="F7" s="7">
        <x:v>46081</x:v>
      </x:c>
      <x:c r="G7" s="7">
        <x:v>46173</x:v>
      </x:c>
      <x:c r="H7" s="7">
        <x:v>46265</x:v>
      </x:c>
      <x:c r="I7" s="1"/>
      <x:c r="J7" s="1"/>
    </x:row>
    <x:row r="8">
      <x:c r="A8" s="1"/>
      <x:c r="B8" s="12"/>
      <x:c r="C8" s="12">
        <x:v>365</x:v>
      </x:c>
      <x:c r="D8" s="12">
        <x:v>92</x:v>
      </x:c>
      <x:c r="E8" s="12">
        <x:v>91</x:v>
      </x:c>
      <x:c r="F8" s="12">
        <x:v>90</x:v>
      </x:c>
      <x:c r="G8" s="12">
        <x:v>92</x:v>
      </x:c>
      <x:c r="H8" s="12">
        <x:v>92</x:v>
      </x:c>
      <x:c r="I8" s="1"/>
      <x:c r="J8" s="1"/>
    </x:row>
    <x:row r="9">
      <x:c r="A9" s="1"/>
      <x:c r="B9" s="1"/>
      <x:c r="C9" s="2"/>
      <x:c r="D9" s="2"/>
      <x:c r="E9" s="2"/>
      <x:c r="F9" s="2"/>
      <x:c r="G9" s="2"/>
      <x:c r="H9" s="9"/>
      <x:c r="I9" s="1"/>
      <x:c r="J9" s="1"/>
    </x:row>
    <x:row r="10">
      <x:c r="A10" s="1"/>
      <x:c r="B10" s="1" t="s">
        <x:v>58</x:v>
      </x:c>
      <x:c r="D10" s="5" t="n">
        <x:f>Inputs!D197</x:f>
        <x:v>1513.1</x:v>
      </x:c>
      <x:c r="E10" s="2" t="n">
        <x:f>D14</x:f>
        <x:v>1570.1</x:v>
      </x:c>
      <x:c r="F10" s="2" t="n">
        <x:f>E14</x:f>
        <x:v>1575.8</x:v>
      </x:c>
      <x:c r="G10" s="2" t="n">
        <x:f>F14</x:f>
        <x:v>1605.9</x:v>
      </x:c>
      <x:c r="H10" s="9" t="n">
        <x:f>G14</x:f>
        <x:v>1621</x:v>
      </x:c>
      <x:c r="I10" s="1"/>
      <x:c r="J10" s="1"/>
    </x:row>
    <x:row r="11">
      <x:c r="A11" s="1"/>
      <x:c r="B11" s="1" t="s">
        <x:v>59</x:v>
      </x:c>
      <x:c r="C11" s="2"/>
      <x:c r="D11" s="2"/>
      <x:c r="E11" s="2"/>
      <x:c r="F11" s="2"/>
      <x:c r="G11" s="2"/>
      <x:c r="H11" s="9"/>
      <x:c r="I11" s="1"/>
      <x:c r="J11" s="1" t="s">
        <x:v>60</x:v>
      </x:c>
    </x:row>
    <x:row r="12">
      <x:c r="A12" s="1"/>
      <x:c r="B12" s="1" t="s">
        <x:v>61</x:v>
      </x:c>
      <x:c r="C12" s="2"/>
      <x:c r="D12" s="2"/>
      <x:c r="E12" s="2"/>
      <x:c r="F12" s="2"/>
      <x:c r="G12" s="2"/>
      <x:c r="H12" s="9"/>
      <x:c r="I12" s="1"/>
      <x:c r="J12" s="1"/>
    </x:row>
    <x:row r="13">
      <x:c r="A13" s="1"/>
      <x:c r="B13" s="1" t="s">
        <x:v>62</x:v>
      </x:c>
      <x:c r="D13" s="2" t="n">
        <x:f>D14-D10</x:f>
        <x:v>57</x:v>
      </x:c>
      <x:c r="E13" s="2" t="n">
        <x:f>E14-E10</x:f>
        <x:v>5.7000000000000455</x:v>
      </x:c>
      <x:c r="F13" s="2" t="n">
        <x:f>F14-F10</x:f>
        <x:v>30.100000000000136</x:v>
      </x:c>
      <x:c r="G13" s="2" t="n">
        <x:f>G14-G10</x:f>
        <x:v>15.099999999999909</x:v>
      </x:c>
      <x:c r="H13" s="18">
        <x:v>26</x:v>
      </x:c>
      <x:c r="I13" s="1"/>
      <x:c r="J13" s="1"/>
    </x:row>
    <x:row r="14">
      <x:c r="A14" s="1"/>
      <x:c r="B14" s="8" t="s">
        <x:v>63</x:v>
      </x:c>
      <x:c r="C14" s="10" t="n">
        <x:f>Inputs!C110</x:f>
        <x:v>1570.1</x:v>
      </x:c>
      <x:c r="D14" s="10" t="n">
        <x:f>Inputs!D110</x:f>
        <x:v>1570.1</x:v>
      </x:c>
      <x:c r="E14" s="10" t="n">
        <x:f>Inputs!E110</x:f>
        <x:v>1575.8</x:v>
      </x:c>
      <x:c r="F14" s="10" t="n">
        <x:f>Inputs!F110</x:f>
        <x:v>1605.9</x:v>
      </x:c>
      <x:c r="G14" s="10" t="n">
        <x:f>Inputs!G110</x:f>
        <x:v>1621</x:v>
      </x:c>
      <x:c r="H14" s="4" t="n">
        <x:f>SUM(H10,H13)</x:f>
        <x:v>1647</x:v>
      </x:c>
      <x:c r="I14" s="1"/>
      <x:c r="J14" s="1"/>
    </x:row>
    <x:row r="15">
      <x:c r="A15" s="1"/>
      <x:c r="B15" s="1" t="s">
        <x:v>64</x:v>
      </x:c>
      <x:c r="C15" s="15"/>
      <x:c r="D15" s="16" t="n">
        <x:f>D14/Inputs!D205-1</x:f>
        <x:v>0.07880994915487127</x:v>
      </x:c>
      <x:c r="E15" s="16" t="n">
        <x:f>E14/Inputs!E205-1</x:f>
        <x:v>0.07599863434619314</x:v>
      </x:c>
      <x:c r="F15" s="16" t="n">
        <x:f>F14/Inputs!F205-1</x:f>
        <x:v>0.06981546865631882</x:v>
      </x:c>
      <x:c r="G15" s="16" t="n">
        <x:f>G14/Inputs!G205-1</x:f>
        <x:v>0.07131055449078061</x:v>
      </x:c>
      <x:c r="H15" s="14" t="n">
        <x:f>H14/D14-1</x:f>
        <x:v>0.04897777211642573</x:v>
      </x:c>
      <x:c r="I15" s="1"/>
      <x:c r="J15" s="1"/>
    </x:row>
    <x:row r="16">
      <x:c r="A16" s="1"/>
      <x:c r="B16" s="1" t="s">
        <x:v>65</x:v>
      </x:c>
      <x:c r="C16" s="2"/>
      <x:c r="D16" s="2" t="n">
        <x:f>D14-D10</x:f>
        <x:v>57</x:v>
      </x:c>
      <x:c r="E16" s="2" t="n">
        <x:f>E14-D14</x:f>
        <x:v>5.7000000000000455</x:v>
      </x:c>
      <x:c r="F16" s="2" t="n">
        <x:f>F14-E14</x:f>
        <x:v>30.100000000000136</x:v>
      </x:c>
      <x:c r="G16" s="2" t="n">
        <x:f>G14-F14</x:f>
        <x:v>15.099999999999909</x:v>
      </x:c>
      <x:c r="H16" s="9" t="n">
        <x:f>H14-G14</x:f>
        <x:v>26</x:v>
      </x:c>
      <x:c r="I16" s="1"/>
      <x:c r="J16" s="1"/>
    </x:row>
    <x:row r="17">
      <x:c r="A17" s="1"/>
      <x:c r="B17" s="1" t="s">
        <x:v>66</x:v>
      </x:c>
      <x:c r="D17" s="2" t="n">
        <x:f>AVERAGE(D10,D14)</x:f>
        <x:v>1541.6</x:v>
      </x:c>
      <x:c r="E17" s="2" t="n">
        <x:f>AVERAGE(E10,E14)</x:f>
        <x:v>1572.9499999999998</x:v>
      </x:c>
      <x:c r="F17" s="2" t="n">
        <x:f>AVERAGE(F10,F14)</x:f>
        <x:v>1590.85</x:v>
      </x:c>
      <x:c r="G17" s="2" t="n">
        <x:f>AVERAGE(G10,G14)</x:f>
        <x:v>1613.45</x:v>
      </x:c>
      <x:c r="H17" s="9" t="n">
        <x:f>AVERAGE(G14,H14)</x:f>
        <x:v>1634</x:v>
      </x:c>
      <x:c r="I17" s="1"/>
      <x:c r="J17" s="1"/>
    </x:row>
    <x:row r="18">
      <x:c r="A18" s="1"/>
      <x:c r="B18" s="1" t="s">
        <x:v>67</x:v>
      </x:c>
      <x:c r="D18" s="23" t="n">
        <x:f>D19/(D17/Inputs!$H$84)</x:f>
        <x:v>1.0085729112610273</x:v>
      </x:c>
      <x:c r="E18" s="23" t="n">
        <x:f>E19/(E17/Inputs!$H$84)</x:f>
        <x:v>1.0074725833624718</x:v>
      </x:c>
      <x:c r="F18" s="23" t="n">
        <x:f>F19/(F17/Inputs!$H$84)</x:f>
        <x:v>1.0049545840274068</x:v>
      </x:c>
      <x:c r="G18" s="23" t="n">
        <x:f>G19/(G17/Inputs!$H$84)</x:f>
        <x:v>1.0096129412129289</x:v>
      </x:c>
      <x:c r="H18" s="33">
        <x:v>1.0159118727050185</x:v>
      </x:c>
      <x:c r="I18" s="1"/>
      <x:c r="J18" s="1" t="s">
        <x:v>68</x:v>
      </x:c>
    </x:row>
    <x:row r="19">
      <x:c r="A19" s="1"/>
      <x:c r="B19" s="8" t="s">
        <x:v>69</x:v>
      </x:c>
      <x:c r="C19" s="10" t="n">
        <x:f>Inputs!C105</x:f>
        <x:v>1506.108</x:v>
      </x:c>
      <x:c r="D19" s="10" t="n">
        <x:f>Inputs!D105</x:f>
        <x:v>388.7039999999999</x:v>
      </x:c>
      <x:c r="E19" s="10" t="n">
        <x:f>Inputs!E105</x:f>
        <x:v>396.176</x:v>
      </x:c>
      <x:c r="F19" s="10" t="n">
        <x:f>Inputs!F105</x:f>
        <x:v>399.683</x:v>
      </x:c>
      <x:c r="G19" s="10" t="n">
        <x:f>Inputs!G105</x:f>
        <x:v>407.24</x:v>
      </x:c>
      <x:c r="H19" s="28" t="n">
        <x:f>H17/Inputs!$H$84*H18</x:f>
        <x:v>415.00000000000006</x:v>
      </x:c>
      <x:c r="I19" s="1"/>
      <x:c r="J19" s="1"/>
    </x:row>
    <x:row r="20">
      <x:c r="A20" s="1"/>
      <x:c r="B20" s="1" t="s">
        <x:v>70</x:v>
      </x:c>
      <x:c r="C20" s="2"/>
      <x:c r="D20" s="2"/>
      <x:c r="E20" s="2"/>
      <x:c r="F20" s="2"/>
      <x:c r="G20" s="2"/>
      <x:c r="H20" s="9"/>
      <x:c r="I20" s="1"/>
      <x:c r="J20" s="1"/>
    </x:row>
    <x:row r="21">
      <x:c r="A21" s="1"/>
      <x:c r="B21" s="8" t="s">
        <x:v>71</x:v>
      </x:c>
      <x:c r="C21" s="3" t="n">
        <x:f>C19</x:f>
        <x:v>1506.108</x:v>
      </x:c>
      <x:c r="D21" s="3" t="n">
        <x:f>D19</x:f>
        <x:v>388.7039999999999</x:v>
      </x:c>
      <x:c r="E21" s="3" t="n">
        <x:f>E19</x:f>
        <x:v>396.176</x:v>
      </x:c>
      <x:c r="F21" s="3" t="n">
        <x:f>F19</x:f>
        <x:v>399.683</x:v>
      </x:c>
      <x:c r="G21" s="3" t="n">
        <x:f>G19</x:f>
        <x:v>407.24</x:v>
      </x:c>
      <x:c r="H21" s="4" t="n">
        <x:f>H19</x:f>
        <x:v>415.00000000000006</x:v>
      </x:c>
      <x:c r="I21" s="1"/>
      <x:c r="J21" s="1"/>
    </x:row>
    <x:row r="22">
      <x:c r="A22" s="1"/>
      <x:c r="B22" s="1" t="s">
        <x:v>32</x:v>
      </x:c>
      <x:c r="D22" s="29" t="n">
        <x:f>(1+D25)/((1+D23)*(1+D24))-1</x:f>
        <x:v>0.07228689655172382</x:v>
      </x:c>
      <x:c r="E22" s="15" t="n">
        <x:f>(1+E25)/((1+E23)*(1+E24))-1</x:f>
        <x:v>0.07878728467876761</x:v>
      </x:c>
      <x:c r="F22" s="15" t="n">
        <x:f>(1+F25)/((1+F23)*(1+F24))-1</x:f>
        <x:v>0.08121495099564191</x:v>
      </x:c>
      <x:c r="G22" s="15" t="n">
        <x:f>(1+G25)/((1+G23)*(1+G24))-1</x:f>
        <x:v>0.07000000000000006</x:v>
      </x:c>
      <x:c r="H22" s="14" t="n">
        <x:f>(1+H25)/((1+H23)*(1+H24))-1</x:f>
        <x:v>0.06765044867045411</x:v>
      </x:c>
      <x:c r="I22" s="1"/>
      <x:c r="J22" s="1"/>
    </x:row>
    <x:row r="23">
      <x:c r="A23" s="1"/>
      <x:c r="B23" s="1" t="s">
        <x:v>33</x:v>
      </x:c>
      <x:c r="D23" s="26">
        <x:v>0</x:v>
      </x:c>
      <x:c r="E23" s="26">
        <x:v>0</x:v>
      </x:c>
      <x:c r="F23" s="26">
        <x:v>0</x:v>
      </x:c>
      <x:c r="G23" s="16" t="n">
        <x:f>(1+G25)/(1+Inputs!G192)-1</x:f>
        <x:v>0.00025527092207777713</x:v>
      </x:c>
      <x:c r="H23" s="30">
        <x:v>0</x:v>
      </x:c>
      <x:c r="I23" s="1"/>
      <x:c r="J23" s="1"/>
    </x:row>
    <x:row r="24">
      <x:c r="A24" s="1"/>
      <x:c r="B24" s="1" t="s">
        <x:v>34</x:v>
      </x:c>
      <x:c r="D24" s="26">
        <x:v>0</x:v>
      </x:c>
      <x:c r="E24" s="26">
        <x:v>0</x:v>
      </x:c>
      <x:c r="F24" s="26">
        <x:v>0</x:v>
      </x:c>
      <x:c r="G24" s="26">
        <x:v>0</x:v>
      </x:c>
      <x:c r="H24" s="30">
        <x:v>0</x:v>
      </x:c>
      <x:c r="I24" s="1"/>
      <x:c r="J24" s="1"/>
    </x:row>
    <x:row r="25">
      <x:c r="A25" s="1"/>
      <x:c r="B25" s="1" t="s">
        <x:v>35</x:v>
      </x:c>
      <x:c r="D25" s="20" t="n">
        <x:f>D21/Inputs!D185-1</x:f>
        <x:v>0.07228689655172382</x:v>
      </x:c>
      <x:c r="E25" s="16" t="n">
        <x:f>E21/Inputs!E185-1</x:f>
        <x:v>0.07878728467876761</x:v>
      </x:c>
      <x:c r="F25" s="16" t="n">
        <x:f>F21/Inputs!F185-1</x:f>
        <x:v>0.08121495099564191</x:v>
      </x:c>
      <x:c r="G25" s="16" t="n">
        <x:f>G21/Inputs!G185-1</x:f>
        <x:v>0.0702731398866232</x:v>
      </x:c>
      <x:c r="H25" s="22" t="n">
        <x:f>H21/D21-1</x:f>
        <x:v>0.06765044867045411</x:v>
      </x:c>
      <x:c r="I25" s="1"/>
      <x:c r="J25" s="1"/>
    </x:row>
    <x:row r="26">
      <x:c r="A26" s="1"/>
      <x:c r="B26" s="1" t="s">
        <x:v>36</x:v>
      </x:c>
      <x:c r="E26" s="15" t="n">
        <x:f>E21/D21-1</x:f>
        <x:v>0.01922285337943541</x:v>
      </x:c>
      <x:c r="F26" s="15" t="n">
        <x:f>F21/E21-1</x:f>
        <x:v>0.008852126327692833</x:v>
      </x:c>
      <x:c r="G26" s="15" t="n">
        <x:f>G21/F21-1</x:f>
        <x:v>0.018907484181213574</x:v>
      </x:c>
      <x:c r="H26" s="14" t="n">
        <x:f>H21/G21-1</x:f>
        <x:v>0.019055102642176802</x:v>
      </x:c>
      <x:c r="I26" s="1"/>
      <x:c r="J26" s="1"/>
    </x:row>
    <x:row r="27">
      <x:c r="A27" s="1"/>
      <x:c r="B27" s="1" t="s">
        <x:v>72</x:v>
      </x:c>
      <x:c r="C27" s="16" t="n">
        <x:f>C21/'Revenue summary'!C10</x:f>
        <x:v>0.6486957240837508</x:v>
      </x:c>
      <x:c r="D27" s="16" t="n">
        <x:f>D21/'Revenue summary'!D10</x:f>
        <x:v>0.6512034659013807</x:v>
      </x:c>
      <x:c r="E27" s="16" t="n">
        <x:f>E21/'Revenue summary'!E10</x:f>
        <x:v>0.6520116980815344</x:v>
      </x:c>
      <x:c r="F27" s="16" t="n">
        <x:f>F21/'Revenue summary'!F10</x:f>
        <x:v>0.6541253217985038</x:v>
      </x:c>
      <x:c r="G27" s="16" t="n">
        <x:f>G21/'Revenue summary'!G10</x:f>
        <x:v>0.6537618113459556</x:v>
      </x:c>
      <x:c r="H27" s="19" t="n">
        <x:f>H21/'Revenue summary'!H10</x:f>
        <x:v>0.6613545816733067</x:v>
      </x:c>
      <x:c r="I27" s="1"/>
      <x:c r="J27" s="1"/>
    </x:row>
    <x:row r="28">
      <x:c r="A28" s="1"/>
      <x:c r="B28" s="1" t="s">
        <x:v>73</x:v>
      </x:c>
      <x:c r="C28" s="2"/>
      <x:c r="D28" s="2"/>
      <x:c r="E28" s="2"/>
      <x:c r="F28" s="2"/>
      <x:c r="G28" s="2"/>
      <x:c r="H28" s="35">
        <x:v>0.1796</x:v>
      </x:c>
      <x:c r="I28" s="1"/>
      <x:c r="J28" s="1" t="s">
        <x:v>74</x:v>
      </x:c>
    </x:row>
    <x:row r="29">
      <x:c r="A29" s="1"/>
      <x:c r="B29" s="8" t="s">
        <x:v>75</x:v>
      </x:c>
      <x:c r="C29" s="10" t="n">
        <x:f>Inputs!C168</x:f>
        <x:v>305.963</x:v>
      </x:c>
      <x:c r="D29" s="10" t="n">
        <x:f>Inputs!D168</x:f>
        <x:v>69.47300000000001</x:v>
      </x:c>
      <x:c r="E29" s="10" t="n">
        <x:f>Inputs!E168</x:f>
        <x:v>78.533</x:v>
      </x:c>
      <x:c r="F29" s="10" t="n">
        <x:f>Inputs!F168</x:f>
        <x:v>74.201</x:v>
      </x:c>
      <x:c r="G29" s="10" t="n">
        <x:f>Inputs!G168</x:f>
        <x:v>63.587</x:v>
      </x:c>
      <x:c r="H29" s="4" t="n">
        <x:f>H21*H28</x:f>
        <x:v>74.53400000000002</x:v>
      </x:c>
      <x:c r="I29" s="1"/>
      <x:c r="J29" s="1"/>
    </x:row>
    <x:row r="30">
      <x:c r="A30" s="1"/>
      <x:c r="B30" s="1" t="s">
        <x:v>76</x:v>
      </x:c>
      <x:c r="C30" s="15" t="n">
        <x:f>C29/C21</x:f>
        <x:v>0.20314811421226103</x:v>
      </x:c>
      <x:c r="D30" s="15" t="n">
        <x:f>D29/D21</x:f>
        <x:v>0.1787298304108011</x:v>
      </x:c>
      <x:c r="E30" s="15" t="n">
        <x:f>E29/E21</x:f>
        <x:v>0.19822755542990994</x:v>
      </x:c>
      <x:c r="F30" s="15" t="n">
        <x:f>F29/F21</x:f>
        <x:v>0.18564962732965873</x:v>
      </x:c>
      <x:c r="G30" s="15" t="n">
        <x:f>G29/G21</x:f>
        <x:v>0.15614134171495925</x:v>
      </x:c>
      <x:c r="H30" s="14" t="n">
        <x:f>H29/H21</x:f>
        <x:v>0.17960000000000004</x:v>
      </x:c>
      <x:c r="I30" s="1"/>
      <x:c r="J30" s="1"/>
    </x:row>
    <x:row r="31">
      <x:c r="A31" s="1"/>
      <x:c r="B31" s="1" t="s">
        <x:v>77</x:v>
      </x:c>
      <x:c r="C31" s="2"/>
      <x:c r="D31" s="2"/>
      <x:c r="E31" s="5" t="n">
        <x:f>(E30-D30)*Inputs!$H$85</x:f>
        <x:v>194.97725019108847</x:v>
      </x:c>
      <x:c r="F31" s="5" t="n">
        <x:f>(F30-E30)*Inputs!$H$85</x:f>
        <x:v>-125.77928100251212</x:v>
      </x:c>
      <x:c r="G31" s="5" t="n">
        <x:f>(G30-F30)*Inputs!$H$85</x:f>
        <x:v>-295.0828561469948</x:v>
      </x:c>
      <x:c r="H31" s="31" t="n">
        <x:f>(H30-G30)*Inputs!$H$85</x:f>
        <x:v>234.5865828504079</x:v>
      </x:c>
      <x:c r="I31" s="1"/>
      <x:c r="J31" s="1"/>
    </x:row>
    <x:row r="32">
      <x:c r="A32" s="1"/>
      <x:c r="B32" s="1"/>
      <x:c r="C32" s="2"/>
      <x:c r="D32" s="2"/>
      <x:c r="E32" s="2"/>
      <x:c r="F32" s="2"/>
      <x:c r="G32" s="2"/>
      <x:c r="H32" s="9"/>
      <x:c r="I32" s="1"/>
      <x:c r="J32" s="1"/>
    </x:row>
    <x:row r="33">
      <x:c r="A33" s="1"/>
      <x:c r="B33" s="1" t="s">
        <x:v>78</x:v>
      </x:c>
      <x:c r="C33" s="2"/>
      <x:c r="D33" s="2"/>
      <x:c r="E33" s="2"/>
      <x:c r="F33" s="2"/>
      <x:c r="G33" s="2"/>
      <x:c r="H33" s="9"/>
      <x:c r="I33" s="1"/>
      <x:c r="J33" s="1"/>
    </x:row>
    <x:row r="34">
      <x:c r="A34" s="1"/>
      <x:c r="B34" s="1" t="s">
        <x:v>79</x:v>
      </x:c>
      <x:c r="C34" s="2"/>
      <x:c r="D34" s="2"/>
      <x:c r="E34" s="2"/>
      <x:c r="F34" s="2"/>
      <x:c r="G34" s="2"/>
      <x:c r="H34" s="9"/>
      <x:c r="I34" s="1"/>
      <x:c r="J34" s="1"/>
    </x:row>
    <x:row r="35">
      <x:c r="A35" s="1"/>
      <x:c r="B35" s="1" t="s">
        <x:v>80</x:v>
      </x:c>
      <x:c r="C35" s="2"/>
      <x:c r="D35" s="2"/>
      <x:c r="E35" s="2"/>
      <x:c r="F35" s="2"/>
      <x:c r="G35" s="2"/>
      <x:c r="H35" s="9"/>
      <x:c r="I35" s="1"/>
      <x:c r="J35" s="1"/>
    </x:row>
    <x:row r="36">
      <x:c r="A36" s="1"/>
      <x:c r="B36" s="1" t="s">
        <x:v>81</x:v>
      </x:c>
      <x:c r="C36" s="2"/>
      <x:c r="D36" s="2"/>
      <x:c r="E36" s="2"/>
      <x:c r="F36" s="2"/>
      <x:c r="G36" s="2"/>
      <x:c r="H36" s="9"/>
      <x:c r="I36" s="1"/>
      <x:c r="J36" s="1"/>
    </x:row>
    <x:row r="37">
      <x:c r="A37" s="1"/>
      <x:c r="B37" s="1" t="s">
        <x:v>82</x:v>
      </x:c>
      <x:c r="C37" s="2"/>
      <x:c r="D37" s="2"/>
      <x:c r="E37" s="2"/>
      <x:c r="F37" s="2"/>
      <x:c r="G37" s="2"/>
      <x:c r="H37" s="9"/>
      <x:c r="I37" s="1"/>
      <x:c r="J37" s="1"/>
    </x:row>
    <x:row r="38">
      <x:c r="A38" s="1"/>
      <x:c r="B38" s="1" t="s">
        <x:v>83</x:v>
      </x:c>
      <x:c r="C38" s="2"/>
      <x:c r="D38" s="2"/>
      <x:c r="E38" s="2"/>
      <x:c r="F38" s="2"/>
      <x:c r="G38" s="2"/>
      <x:c r="H38" s="9"/>
      <x:c r="I38" s="1"/>
      <x:c r="J38" s="1"/>
    </x:row>
    <x:row r="39">
      <x:c r="A39" s="1"/>
      <x:c r="B39" s="1" t="s">
        <x:v>84</x:v>
      </x:c>
      <x:c r="C39" s="2"/>
      <x:c r="D39" s="2"/>
      <x:c r="E39" s="2"/>
      <x:c r="F39" s="2"/>
      <x:c r="G39" s="2"/>
      <x:c r="H39" s="9"/>
      <x:c r="I39" s="1"/>
      <x:c r="J39" s="1"/>
    </x:row>
    <x:row r="40">
      <x:c r="A40" s="1"/>
      <x:c r="B40" s="1" t="s">
        <x:v>85</x:v>
      </x:c>
      <x:c r="C40" s="15"/>
      <x:c r="D40" s="15"/>
      <x:c r="E40" s="15"/>
      <x:c r="F40" s="15"/>
      <x:c r="G40" s="15"/>
      <x:c r="H40" s="14" t="n">
        <x:f>H10/D10-1</x:f>
        <x:v>0.07131055449078061</x:v>
      </x:c>
      <x:c r="I40" s="1"/>
      <x:c r="J40" s="1"/>
    </x:row>
    <x:row r="41">
      <x:c r="A41" s="1"/>
      <x:c r="B41" s="1" t="s">
        <x:v>86</x:v>
      </x:c>
      <x:c r="C41" s="1"/>
      <x:c r="D41" s="1"/>
      <x:c r="E41" s="1"/>
      <x:c r="F41" s="1"/>
      <x:c r="G41" s="1"/>
      <x:c r="H41" s="9" t="n">
        <x:f>H10-G10</x:f>
        <x:v>15.099999999999909</x:v>
      </x:c>
      <x:c r="I41" s="1"/>
      <x:c r="J41" s="1"/>
    </x:row>
    <x:row r="42">
      <x:c r="A42" s="1"/>
      <x:c r="B42" s="1" t="s">
        <x:v>87</x:v>
      </x:c>
      <x:c r="C42" s="1"/>
      <x:c r="D42" s="1"/>
      <x:c r="E42" s="25" t="n">
        <x:f>E13/(Inputs!E205-Inputs!D205)-1</x:f>
        <x:v>-0.3736263736263624</x:v>
      </x:c>
      <x:c r="F42" s="25" t="n">
        <x:f>F13/(Inputs!F205-Inputs!E205)-1</x:f>
        <x:v>-0.17759562841529475</x:v>
      </x:c>
      <x:c r="G42" s="25" t="n">
        <x:f>G13/(Inputs!G205-Inputs!F205)-1</x:f>
        <x:v>0.25833333333332575</x:v>
      </x:c>
      <x:c r="H42" s="19" t="n">
        <x:f>H13/(D14-Inputs!G205)-1</x:f>
        <x:v>-0.543859649122807</x:v>
      </x:c>
      <x:c r="I42" s="1"/>
      <x:c r="J42" s="1"/>
    </x:row>
    <x:row r="43">
      <x:c r="A43" s="1"/>
      <x:c r="B43" s="1" t="s">
        <x:v>88</x:v>
      </x:c>
      <x:c r="C43" s="1"/>
      <x:c r="D43" s="1"/>
      <x:c r="E43" s="2" t="n">
        <x:f>E13-D13</x:f>
        <x:v>-51.299999999999955</x:v>
      </x:c>
      <x:c r="F43" s="2" t="n">
        <x:f>F13-E13</x:f>
        <x:v>24.40000000000009</x:v>
      </x:c>
      <x:c r="G43" s="2" t="n">
        <x:f>G13-F13</x:f>
        <x:v>-15.000000000000227</x:v>
      </x:c>
      <x:c r="H43" s="9" t="n">
        <x:f>H13-G13</x:f>
        <x:v>10.900000000000091</x:v>
      </x:c>
      <x:c r="I43" s="1"/>
      <x:c r="J43" s="1"/>
    </x:row>
    <x:row r="44">
      <x:c r="A44" s="1"/>
      <x:c r="B44" s="1" t="s">
        <x:v>89</x:v>
      </x:c>
      <x:c r="C44" s="1"/>
      <x:c r="D44" s="1"/>
      <x:c r="E44" s="1"/>
      <x:c r="F44" s="1"/>
      <x:c r="G44" s="1"/>
      <x:c r="H44" s="9" t="n">
        <x:f>H17-G17</x:f>
        <x:v>20.549999999999955</x:v>
      </x:c>
      <x:c r="I44" s="1"/>
      <x:c r="J44" s="1"/>
    </x:row>
    <x:row r="45">
      <x:c r="A45" s="1"/>
      <x:c r="B45" s="1" t="s">
        <x:v>90</x:v>
      </x:c>
      <x:c r="C45" s="1"/>
      <x:c r="D45" s="1"/>
      <x:c r="E45" s="1"/>
      <x:c r="F45" s="1"/>
      <x:c r="G45" s="1"/>
      <x:c r="H45" s="32" t="n">
        <x:f>(H18-G18)*Inputs!$H$85</x:f>
        <x:v>62.98931492089599</x:v>
      </x:c>
      <x:c r="I45" s="1"/>
      <x:c r="J45" s="1"/>
    </x:row>
    <x:row r="46">
      <x:c r="A46" s="1"/>
      <x:c r="B46" s="1" t="s">
        <x:v>91</x:v>
      </x:c>
      <x:c r="C46" s="1"/>
      <x:c r="D46" s="1"/>
      <x:c r="E46" s="1"/>
      <x:c r="F46" s="1"/>
      <x:c r="G46" s="1"/>
      <x:c r="H46" s="9" t="n">
        <x:f>H10-D10</x:f>
        <x:v>107.90000000000009</x:v>
      </x:c>
      <x:c r="I46" s="1"/>
      <x:c r="J46" s="1"/>
    </x:row>
    <x:row r="47">
      <x:c r="A47" s="1"/>
      <x:c r="B47" s="1" t="s">
        <x:v>92</x:v>
      </x:c>
      <x:c r="C47" s="15"/>
      <x:c r="D47" s="15"/>
      <x:c r="E47" s="15"/>
      <x:c r="F47" s="15"/>
      <x:c r="G47" s="15"/>
      <x:c r="H47" s="14" t="n">
        <x:f>H17/D17-1</x:f>
        <x:v>0.05993772703684486</x:v>
      </x:c>
      <x:c r="I47" s="1"/>
      <x:c r="J47" s="1"/>
    </x:row>
    <x:row r="48">
      <x:c r="A48" s="1"/>
      <x:c r="B48" s="1" t="s">
        <x:v>93</x:v>
      </x:c>
      <x:c r="C48" s="1"/>
      <x:c r="D48" s="1"/>
      <x:c r="E48" s="1"/>
      <x:c r="F48" s="1"/>
      <x:c r="G48" s="1"/>
      <x:c r="H48" s="32" t="n">
        <x:f>(H30-G30)*Inputs!$H$85</x:f>
        <x:v>234.5865828504079</x:v>
      </x:c>
      <x:c r="I48" s="1"/>
      <x:c r="J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>
      <x:c r="A51" s="1"/>
      <x:c r="B51" s="12" t="s">
        <x:v>94</x:v>
      </x:c>
      <x:c r="C51" s="12"/>
      <x:c r="D51" s="12"/>
      <x:c r="E51" s="12"/>
      <x:c r="F51" s="12"/>
      <x:c r="G51" s="12"/>
      <x:c r="H51" s="12"/>
      <x:c r="I51" s="1"/>
      <x:c r="J51" s="1" t="s">
        <x:v>95</x:v>
      </x:c>
    </x:row>
    <x:row r="52">
      <x:c r="A52" s="1"/>
      <x:c r="B52" s="1" t="s">
        <x:v>58</x:v>
      </x:c>
      <x:c r="C52" s="2" t="str">
        <x:f>IF(C10="","",C10)</x:f>
      </x:c>
      <x:c r="D52" s="2" t="n">
        <x:f>IF(D10="","",D10)</x:f>
        <x:v>1513.1</x:v>
      </x:c>
      <x:c r="E52" s="2" t="n">
        <x:f>IF(E10="","",E10)</x:f>
        <x:v>1570.1</x:v>
      </x:c>
      <x:c r="F52" s="2" t="n">
        <x:f>IF(F10="","",F10)</x:f>
        <x:v>1575.8</x:v>
      </x:c>
      <x:c r="G52" s="2" t="n">
        <x:f>IF(G10="","",G10)</x:f>
        <x:v>1605.9</x:v>
      </x:c>
      <x:c r="H52" s="9" t="n">
        <x:f>IF(H10="","",H10)</x:f>
        <x:v>1621</x:v>
      </x:c>
      <x:c r="I52" s="1"/>
      <x:c r="J52" s="1"/>
    </x:row>
    <x:row r="53">
      <x:c r="A53" s="1"/>
      <x:c r="B53" s="1" t="s">
        <x:v>96</x:v>
      </x:c>
      <x:c r="C53" s="15"/>
      <x:c r="D53" s="15"/>
      <x:c r="E53" s="16" t="n">
        <x:f>E52/Inputs!D205-1</x:f>
        <x:v>0.07880994915487127</x:v>
      </x:c>
      <x:c r="F53" s="16" t="n">
        <x:f>F52/Inputs!E205-1</x:f>
        <x:v>0.07599863434619314</x:v>
      </x:c>
      <x:c r="G53" s="16" t="n">
        <x:f>G52/Inputs!F205-1</x:f>
        <x:v>0.06981546865631882</x:v>
      </x:c>
      <x:c r="H53" s="19" t="n">
        <x:f>H52/Inputs!G205-1</x:f>
        <x:v>0.07131055449078061</x:v>
      </x:c>
      <x:c r="I53" s="1"/>
      <x:c r="J53" s="1"/>
    </x:row>
    <x:row r="54">
      <x:c r="A54" s="1"/>
      <x:c r="B54" s="1" t="s">
        <x:v>97</x:v>
      </x:c>
      <x:c r="C54" s="2"/>
      <x:c r="D54" s="2"/>
      <x:c r="E54" s="2"/>
      <x:c r="F54" s="2"/>
      <x:c r="G54" s="2"/>
      <x:c r="H54" s="9" t="n">
        <x:f>H52-G52</x:f>
        <x:v>15.099999999999909</x:v>
      </x:c>
      <x:c r="I54" s="1"/>
      <x:c r="J54" s="1"/>
    </x:row>
    <x:row r="55">
      <x:c r="A55" s="1"/>
      <x:c r="B55" s="1"/>
      <x:c r="C55" s="2"/>
      <x:c r="D55" s="2"/>
      <x:c r="E55" s="2"/>
      <x:c r="F55" s="2"/>
      <x:c r="G55" s="2"/>
      <x:c r="H55" s="9"/>
      <x:c r="I55" s="1"/>
      <x:c r="J55" s="1"/>
    </x:row>
    <x:row r="56">
      <x:c r="A56" s="1"/>
      <x:c r="B56" s="1" t="s">
        <x:v>98</x:v>
      </x:c>
      <x:c r="C56" s="2"/>
      <x:c r="D56" s="2"/>
      <x:c r="E56" s="2"/>
      <x:c r="F56" s="2"/>
      <x:c r="G56" s="2"/>
      <x:c r="H56" s="9"/>
      <x:c r="I56" s="1"/>
      <x:c r="J56" s="1"/>
    </x:row>
    <x:row r="57">
      <x:c r="A57" s="1"/>
      <x:c r="B57" s="1"/>
      <x:c r="C57" s="2"/>
      <x:c r="D57" s="2"/>
      <x:c r="E57" s="2"/>
      <x:c r="F57" s="2"/>
      <x:c r="G57" s="2"/>
      <x:c r="H57" s="9"/>
      <x:c r="I57" s="1"/>
      <x:c r="J57" s="1"/>
    </x:row>
    <x:row r="58">
      <x:c r="A58" s="1"/>
      <x:c r="B58" s="1"/>
      <x:c r="C58" s="2"/>
      <x:c r="D58" s="2"/>
      <x:c r="E58" s="2"/>
      <x:c r="F58" s="2"/>
      <x:c r="G58" s="2"/>
      <x:c r="H58" s="9"/>
      <x:c r="I58" s="1"/>
      <x:c r="J58" s="1"/>
    </x:row>
    <x:row r="59">
      <x:c r="A59" s="1"/>
      <x:c r="B59" s="1" t="s">
        <x:v>99</x:v>
      </x:c>
      <x:c r="C59" s="2"/>
      <x:c r="D59" s="2"/>
      <x:c r="E59" s="2"/>
      <x:c r="F59" s="2"/>
      <x:c r="G59" s="2"/>
      <x:c r="H59" s="9"/>
      <x:c r="I59" s="1"/>
      <x:c r="J59" s="1"/>
    </x:row>
    <x:row r="60">
      <x:c r="A60" s="1"/>
      <x:c r="B60" s="1"/>
      <x:c r="C60" s="2"/>
      <x:c r="D60" s="2"/>
      <x:c r="E60" s="2"/>
      <x:c r="F60" s="2"/>
      <x:c r="G60" s="2"/>
      <x:c r="H60" s="9"/>
      <x:c r="I60" s="1"/>
      <x:c r="J60" s="1"/>
    </x:row>
    <x:row r="61">
      <x:c r="A61" s="1"/>
      <x:c r="B61" s="1"/>
      <x:c r="C61" s="2"/>
      <x:c r="D61" s="2"/>
      <x:c r="E61" s="2"/>
      <x:c r="F61" s="2"/>
      <x:c r="G61" s="2"/>
      <x:c r="H61" s="9"/>
      <x:c r="I61" s="1"/>
      <x:c r="J61" s="1"/>
    </x:row>
    <x:row r="62">
      <x:c r="A62" s="1"/>
      <x:c r="B62" s="1" t="s">
        <x:v>100</x:v>
      </x:c>
      <x:c r="C62" s="2" t="str">
        <x:f>IF(C13="","",C13)</x:f>
      </x:c>
      <x:c r="D62" s="2" t="n">
        <x:f>IF(D13="","",D13)</x:f>
        <x:v>57</x:v>
      </x:c>
      <x:c r="E62" s="2" t="n">
        <x:f>IF(E13="","",E13)</x:f>
        <x:v>5.7000000000000455</x:v>
      </x:c>
      <x:c r="F62" s="2" t="n">
        <x:f>IF(F13="","",F13)</x:f>
        <x:v>30.100000000000136</x:v>
      </x:c>
      <x:c r="G62" s="2" t="n">
        <x:f>IF(G13="","",G13)</x:f>
        <x:v>15.099999999999909</x:v>
      </x:c>
      <x:c r="H62" s="9" t="n">
        <x:f>IF(H13="","",H13)</x:f>
        <x:v>26</x:v>
      </x:c>
      <x:c r="I62" s="1"/>
      <x:c r="J62" s="1"/>
    </x:row>
    <x:row r="63">
      <x:c r="A63" s="1"/>
      <x:c r="B63" s="1" t="s">
        <x:v>96</x:v>
      </x:c>
      <x:c r="C63" s="15"/>
      <x:c r="D63" s="15"/>
      <x:c r="E63" s="16" t="n">
        <x:f>E62/(Inputs!E205-Inputs!D205)-1</x:f>
        <x:v>-0.3736263736263624</x:v>
      </x:c>
      <x:c r="F63" s="16" t="n">
        <x:f>F62/(Inputs!F205-Inputs!E205)-1</x:f>
        <x:v>-0.17759562841529475</x:v>
      </x:c>
      <x:c r="G63" s="16" t="n">
        <x:f>G62/(Inputs!G205-Inputs!F205)-1</x:f>
        <x:v>0.25833333333332575</x:v>
      </x:c>
      <x:c r="H63" s="19" t="n">
        <x:f>H62/(D14-Inputs!G205)-1</x:f>
        <x:v>-0.543859649122807</x:v>
      </x:c>
      <x:c r="I63" s="1"/>
      <x:c r="J63" s="1"/>
    </x:row>
    <x:row r="64">
      <x:c r="A64" s="1"/>
      <x:c r="B64" s="1" t="s">
        <x:v>97</x:v>
      </x:c>
      <x:c r="C64" s="2"/>
      <x:c r="D64" s="2"/>
      <x:c r="E64" s="2" t="n">
        <x:f>IFERROR(E62-D62,"")</x:f>
        <x:v>-51.299999999999955</x:v>
      </x:c>
      <x:c r="F64" s="2" t="n">
        <x:f>IFERROR(F62-E62,"")</x:f>
        <x:v>24.40000000000009</x:v>
      </x:c>
      <x:c r="G64" s="2" t="n">
        <x:f>IFERROR(G62-F62,"")</x:f>
        <x:v>-15.000000000000227</x:v>
      </x:c>
      <x:c r="H64" s="9" t="n">
        <x:f>IFERROR(H62-G62,"")</x:f>
        <x:v>10.900000000000091</x:v>
      </x:c>
      <x:c r="I64" s="1"/>
      <x:c r="J64" s="1"/>
    </x:row>
    <x:row r="65">
      <x:c r="A65" s="1"/>
      <x:c r="B65" s="1"/>
      <x:c r="C65" s="2"/>
      <x:c r="D65" s="2"/>
      <x:c r="E65" s="2"/>
      <x:c r="F65" s="2"/>
      <x:c r="G65" s="2"/>
      <x:c r="H65" s="9"/>
      <x:c r="I65" s="1"/>
      <x:c r="J65" s="1"/>
    </x:row>
    <x:row r="66">
      <x:c r="B66" s="8" t="s">
        <x:v>63</x:v>
      </x:c>
      <x:c r="C66" s="3" t="n">
        <x:f>IF(C14="","",C14)</x:f>
        <x:v>1570.1</x:v>
      </x:c>
      <x:c r="D66" s="3" t="n">
        <x:f>IF(D14="","",D14)</x:f>
        <x:v>1570.1</x:v>
      </x:c>
      <x:c r="E66" s="3" t="n">
        <x:f>IF(E14="","",E14)</x:f>
        <x:v>1575.8</x:v>
      </x:c>
      <x:c r="F66" s="3" t="n">
        <x:f>IF(F14="","",F14)</x:f>
        <x:v>1605.9</x:v>
      </x:c>
      <x:c r="G66" s="3" t="n">
        <x:f>IF(G14="","",G14)</x:f>
        <x:v>1621</x:v>
      </x:c>
      <x:c r="H66" s="4" t="n">
        <x:f>IF(H14="","",H14)</x:f>
        <x:v>1647</x:v>
      </x:c>
    </x:row>
    <x:row r="67">
      <x:c r="B67" s="1" t="s">
        <x:v>96</x:v>
      </x:c>
      <x:c r="C67" s="15"/>
      <x:c r="D67" s="16" t="n">
        <x:f>D66/Inputs!D205-1</x:f>
        <x:v>0.07880994915487127</x:v>
      </x:c>
      <x:c r="E67" s="16" t="n">
        <x:f>E66/Inputs!E205-1</x:f>
        <x:v>0.07599863434619314</x:v>
      </x:c>
      <x:c r="F67" s="16" t="n">
        <x:f>F66/Inputs!F205-1</x:f>
        <x:v>0.06981546865631882</x:v>
      </x:c>
      <x:c r="G67" s="16" t="n">
        <x:f>G66/Inputs!G205-1</x:f>
        <x:v>0.07131055449078061</x:v>
      </x:c>
      <x:c r="H67" s="14" t="n">
        <x:f>H66/D66-1</x:f>
        <x:v>0.04897777211642573</x:v>
      </x:c>
    </x:row>
    <x:row r="68">
      <x:c r="B68" s="1" t="s">
        <x:v>97</x:v>
      </x:c>
      <x:c r="C68" s="2"/>
      <x:c r="D68" s="2" t="n">
        <x:f>IFERROR(D66-D52,"")</x:f>
        <x:v>57</x:v>
      </x:c>
      <x:c r="E68" s="2" t="n">
        <x:f>IFERROR(E66-E52,"")</x:f>
        <x:v>5.7000000000000455</x:v>
      </x:c>
      <x:c r="F68" s="2" t="n">
        <x:f>IFERROR(F66-F52,"")</x:f>
        <x:v>30.100000000000136</x:v>
      </x:c>
      <x:c r="G68" s="2" t="n">
        <x:f>IFERROR(G66-G52,"")</x:f>
        <x:v>15.099999999999909</x:v>
      </x:c>
      <x:c r="H68" s="9" t="n">
        <x:f>IFERROR(H66-H52,"")</x:f>
        <x:v>26</x:v>
      </x:c>
    </x:row>
    <x:row r="69">
      <x:c r="B69" s="1"/>
      <x:c r="C69" s="2"/>
      <x:c r="D69" s="2"/>
      <x:c r="E69" s="2"/>
      <x:c r="F69" s="2"/>
      <x:c r="G69" s="2"/>
      <x:c r="H69" s="9"/>
    </x:row>
    <x:row r="70">
      <x:c r="B70" s="1" t="s">
        <x:v>66</x:v>
      </x:c>
      <x:c r="C70" s="2" t="str">
        <x:f>IF(C17="","",C17)</x:f>
      </x:c>
      <x:c r="D70" s="2" t="n">
        <x:f>IF(D17="","",D17)</x:f>
        <x:v>1541.6</x:v>
      </x:c>
      <x:c r="E70" s="2" t="n">
        <x:f>IF(E17="","",E17)</x:f>
        <x:v>1572.9499999999998</x:v>
      </x:c>
      <x:c r="F70" s="2" t="n">
        <x:f>IF(F17="","",F17)</x:f>
        <x:v>1590.85</x:v>
      </x:c>
      <x:c r="G70" s="2" t="n">
        <x:f>IF(G17="","",G17)</x:f>
        <x:v>1613.45</x:v>
      </x:c>
      <x:c r="H70" s="9" t="n">
        <x:f>IF(H17="","",H17)</x:f>
        <x:v>1634</x:v>
      </x:c>
    </x:row>
    <x:row r="71">
      <x:c r="B71" s="1" t="s">
        <x:v>96</x:v>
      </x:c>
      <x:c r="C71" s="15"/>
      <x:c r="D71" s="15"/>
      <x:c r="E71" s="16" t="n">
        <x:f>E70/AVERAGE(Inputs!D205,Inputs!E205)-1</x:f>
        <x:v>0.07739991095585452</x:v>
      </x:c>
      <x:c r="F71" s="16" t="n">
        <x:f>F70/AVERAGE(Inputs!E205,Inputs!F205)-1</x:f>
        <x:v>0.07286889668195307</x:v>
      </x:c>
      <x:c r="G71" s="16" t="n">
        <x:f>G70/AVERAGE(Inputs!F205,Inputs!G205)-1</x:f>
        <x:v>0.07056598765841682</x:v>
      </x:c>
      <x:c r="H71" s="14" t="n">
        <x:f>H70/D70-1</x:f>
        <x:v>0.05993772703684486</x:v>
      </x:c>
    </x:row>
    <x:row r="72">
      <x:c r="B72" s="1" t="s">
        <x:v>97</x:v>
      </x:c>
      <x:c r="C72" s="2"/>
      <x:c r="D72" s="2"/>
      <x:c r="E72" s="2" t="n">
        <x:f>IFERROR(E70-D70,"")</x:f>
        <x:v>31.34999999999991</x:v>
      </x:c>
      <x:c r="F72" s="2" t="n">
        <x:f>IFERROR(F70-E70,"")</x:f>
        <x:v>17.90000000000009</x:v>
      </x:c>
      <x:c r="G72" s="2" t="n">
        <x:f>IFERROR(G70-F70,"")</x:f>
        <x:v>22.600000000000136</x:v>
      </x:c>
      <x:c r="H72" s="9" t="n">
        <x:f>IFERROR(H70-G70,"")</x:f>
        <x:v>20.549999999999955</x:v>
      </x:c>
    </x:row>
    <x:row r="73">
      <x:c r="B73" s="1"/>
      <x:c r="C73" s="2"/>
      <x:c r="D73" s="2"/>
      <x:c r="E73" s="2"/>
      <x:c r="F73" s="2"/>
      <x:c r="G73" s="2"/>
      <x:c r="H73" s="9"/>
    </x:row>
    <x:row r="74">
      <x:c r="B74" s="1" t="s">
        <x:v>101</x:v>
      </x:c>
      <x:c r="C74" s="17" t="str">
        <x:f>IF(C18="","",C18)</x:f>
      </x:c>
      <x:c r="D74" s="17" t="n">
        <x:f>IF(D18="","",D18)</x:f>
        <x:v>1.0085729112610273</x:v>
      </x:c>
      <x:c r="E74" s="17" t="n">
        <x:f>IF(E18="","",E18)</x:f>
        <x:v>1.0074725833624718</x:v>
      </x:c>
      <x:c r="F74" s="17" t="n">
        <x:f>IF(F18="","",F18)</x:f>
        <x:v>1.0049545840274068</x:v>
      </x:c>
      <x:c r="G74" s="17" t="n">
        <x:f>IF(G18="","",G18)</x:f>
        <x:v>1.0096129412129289</x:v>
      </x:c>
      <x:c r="H74" s="34" t="n">
        <x:f>IF(H18="","",H18)</x:f>
        <x:v>1.0159118727050185</x:v>
      </x:c>
    </x:row>
    <x:row r="75">
      <x:c r="B75" s="1" t="s">
        <x:v>102</x:v>
      </x:c>
      <x:c r="C75" s="2"/>
      <x:c r="D75" s="2"/>
      <x:c r="E75" s="5" t="n">
        <x:f>IFERROR((E74-D74)*Inputs!$H$85,"")</x:f>
        <x:v>-11.003278985555198</x:v>
      </x:c>
      <x:c r="F75" s="5" t="n">
        <x:f>IFERROR((F74-E74)*Inputs!$H$85,"")</x:f>
        <x:v>-25.179993350650243</x:v>
      </x:c>
      <x:c r="G75" s="5" t="n">
        <x:f>IFERROR((G74-F74)*Inputs!$H$85,"")</x:f>
        <x:v>46.583571855220995</x:v>
      </x:c>
      <x:c r="H75" s="31" t="n">
        <x:f>IFERROR((H74-G74)*Inputs!$H$85,"")</x:f>
        <x:v>62.98931492089599</x:v>
      </x:c>
    </x:row>
    <x:row r="76">
      <x:c r="B76" s="1" t="s">
        <x:v>103</x:v>
      </x:c>
      <x:c r="C76" s="2"/>
      <x:c r="D76" s="2"/>
      <x:c r="E76" s="2" t="n">
        <x:f>IFERROR(E74-D74,"")</x:f>
        <x:v>-0.0011003278985555198</x:v>
      </x:c>
      <x:c r="F76" s="2" t="n">
        <x:f>IFERROR(F74-E74,"")</x:f>
        <x:v>-0.0025179993350650243</x:v>
      </x:c>
      <x:c r="G76" s="2" t="n">
        <x:f>IFERROR(G74-F74,"")</x:f>
        <x:v>0.0046583571855220995</x:v>
      </x:c>
      <x:c r="H76" s="9" t="n">
        <x:f>IFERROR(H74-G74,"")</x:f>
        <x:v>0.006298931492089599</x:v>
      </x:c>
    </x:row>
    <x:row r="77">
      <x:c r="B77" s="1"/>
      <x:c r="C77" s="2"/>
      <x:c r="D77" s="2"/>
      <x:c r="E77" s="2"/>
      <x:c r="F77" s="2"/>
      <x:c r="G77" s="2"/>
      <x:c r="H77" s="9"/>
    </x:row>
    <x:row r="78">
      <x:c r="B78" s="8" t="s">
        <x:v>104</x:v>
      </x:c>
      <x:c r="C78" s="3" t="n">
        <x:f>IF(C21="","",C21)</x:f>
        <x:v>1506.108</x:v>
      </x:c>
      <x:c r="D78" s="3" t="n">
        <x:f>IF(D21="","",D21)</x:f>
        <x:v>388.7039999999999</x:v>
      </x:c>
      <x:c r="E78" s="3" t="n">
        <x:f>IF(E21="","",E21)</x:f>
        <x:v>396.176</x:v>
      </x:c>
      <x:c r="F78" s="3" t="n">
        <x:f>IF(F21="","",F21)</x:f>
        <x:v>399.683</x:v>
      </x:c>
      <x:c r="G78" s="3" t="n">
        <x:f>IF(G21="","",G21)</x:f>
        <x:v>407.24</x:v>
      </x:c>
      <x:c r="H78" s="4" t="n">
        <x:f>IF(H21="","",H21)</x:f>
        <x:v>415.00000000000006</x:v>
      </x:c>
    </x:row>
    <x:row r="79">
      <x:c r="B79" s="1" t="s">
        <x:v>32</x:v>
      </x:c>
      <x:c r="C79" s="15" t="str">
        <x:f>IF(C22="","",C22)</x:f>
      </x:c>
      <x:c r="D79" s="15" t="n">
        <x:f>IF(D22="","",D22)</x:f>
        <x:v>0.07228689655172382</x:v>
      </x:c>
      <x:c r="E79" s="15" t="n">
        <x:f>IF(E22="","",E22)</x:f>
        <x:v>0.07878728467876761</x:v>
      </x:c>
      <x:c r="F79" s="15" t="n">
        <x:f>IF(F22="","",F22)</x:f>
        <x:v>0.08121495099564191</x:v>
      </x:c>
      <x:c r="G79" s="15" t="n">
        <x:f>IF(G22="","",G22)</x:f>
        <x:v>0.07000000000000006</x:v>
      </x:c>
      <x:c r="H79" s="14" t="n">
        <x:f>IF(H22="","",H22)</x:f>
        <x:v>0.06765044867045411</x:v>
      </x:c>
    </x:row>
    <x:row r="80">
      <x:c r="B80" s="1" t="s">
        <x:v>33</x:v>
      </x:c>
      <x:c r="C80" s="15" t="str">
        <x:f>IF(C23="","",C23)</x:f>
      </x:c>
      <x:c r="D80" s="15" t="str">
        <x:f>IF(D23="","",D23)</x:f>
      </x:c>
      <x:c r="E80" s="15" t="str">
        <x:f>IF(E23="","",E23)</x:f>
      </x:c>
      <x:c r="F80" s="15" t="str">
        <x:f>IF(F23="","",F23)</x:f>
      </x:c>
      <x:c r="G80" s="15" t="n">
        <x:f>IF(G23="","",G23)</x:f>
        <x:v>0.00025527092207777713</x:v>
      </x:c>
      <x:c r="H80" s="14" t="str">
        <x:f>IF(H23="","",H23)</x:f>
      </x:c>
    </x:row>
    <x:row r="81">
      <x:c r="B81" s="1" t="s">
        <x:v>34</x:v>
      </x:c>
      <x:c r="C81" s="15" t="str">
        <x:f>IF(C24="","",C24)</x:f>
      </x:c>
      <x:c r="D81" s="15" t="str">
        <x:f>IF(D24="","",D24)</x:f>
      </x:c>
      <x:c r="E81" s="15" t="str">
        <x:f>IF(E24="","",E24)</x:f>
      </x:c>
      <x:c r="F81" s="15" t="str">
        <x:f>IF(F24="","",F24)</x:f>
      </x:c>
      <x:c r="G81" s="15" t="str">
        <x:f>IF(G24="","",G24)</x:f>
      </x:c>
      <x:c r="H81" s="14" t="str">
        <x:f>IF(H24="","",H24)</x:f>
      </x:c>
    </x:row>
    <x:row r="82">
      <x:c r="B82" s="1" t="s">
        <x:v>35</x:v>
      </x:c>
      <x:c r="C82" s="15" t="str">
        <x:f>IF(C25="","",C25)</x:f>
      </x:c>
      <x:c r="D82" s="15" t="n">
        <x:f>IF(D25="","",D25)</x:f>
        <x:v>0.07228689655172382</x:v>
      </x:c>
      <x:c r="E82" s="15" t="n">
        <x:f>IF(E25="","",E25)</x:f>
        <x:v>0.07878728467876761</x:v>
      </x:c>
      <x:c r="F82" s="15" t="n">
        <x:f>IF(F25="","",F25)</x:f>
        <x:v>0.08121495099564191</x:v>
      </x:c>
      <x:c r="G82" s="15" t="n">
        <x:f>IF(G25="","",G25)</x:f>
        <x:v>0.0702731398866232</x:v>
      </x:c>
      <x:c r="H82" s="14" t="n">
        <x:f>IF(H25="","",H25)</x:f>
        <x:v>0.06765044867045411</x:v>
      </x:c>
    </x:row>
    <x:row r="83">
      <x:c r="B83" s="1" t="s">
        <x:v>36</x:v>
      </x:c>
      <x:c r="C83" s="15" t="str">
        <x:f>IF(C26="","",C26)</x:f>
      </x:c>
      <x:c r="D83" s="15" t="str">
        <x:f>IF(D26="","",D26)</x:f>
      </x:c>
      <x:c r="E83" s="15" t="n">
        <x:f>IF(E26="","",E26)</x:f>
        <x:v>0.01922285337943541</x:v>
      </x:c>
      <x:c r="F83" s="15" t="n">
        <x:f>IF(F26="","",F26)</x:f>
        <x:v>0.008852126327692833</x:v>
      </x:c>
      <x:c r="G83" s="15" t="n">
        <x:f>IF(G26="","",G26)</x:f>
        <x:v>0.018907484181213574</x:v>
      </x:c>
      <x:c r="H83" s="14" t="n">
        <x:f>IF(H26="","",H26)</x:f>
        <x:v>0.019055102642176802</x:v>
      </x:c>
    </x:row>
    <x:row r="84">
      <x:c r="B84" s="1" t="s">
        <x:v>105</x:v>
      </x:c>
      <x:c r="C84" s="2"/>
      <x:c r="D84" s="5" t="n">
        <x:f>D78-Inputs!G185</x:f>
        <x:v>8.202999999999918</x:v>
      </x:c>
      <x:c r="E84" s="2" t="n">
        <x:f>E78-D78</x:f>
        <x:v>7.472000000000094</x:v>
      </x:c>
      <x:c r="F84" s="2" t="n">
        <x:f>F78-E78</x:f>
        <x:v>3.507000000000005</x:v>
      </x:c>
      <x:c r="G84" s="2" t="n">
        <x:f>G78-F78</x:f>
        <x:v>7.557000000000016</x:v>
      </x:c>
      <x:c r="H84" s="9" t="n">
        <x:f>H78-G78</x:f>
        <x:v>7.760000000000048</x:v>
      </x:c>
    </x:row>
    <x:row r="85">
      <x:c r="B85" s="8" t="s">
        <x:v>75</x:v>
      </x:c>
      <x:c r="C85" s="3" t="n">
        <x:f>IF(C29="","",C29)</x:f>
        <x:v>305.963</x:v>
      </x:c>
      <x:c r="D85" s="3" t="n">
        <x:f>IF(D29="","",D29)</x:f>
        <x:v>69.47300000000001</x:v>
      </x:c>
      <x:c r="E85" s="3" t="n">
        <x:f>IF(E29="","",E29)</x:f>
        <x:v>78.533</x:v>
      </x:c>
      <x:c r="F85" s="3" t="n">
        <x:f>IF(F29="","",F29)</x:f>
        <x:v>74.201</x:v>
      </x:c>
      <x:c r="G85" s="3" t="n">
        <x:f>IF(G29="","",G29)</x:f>
        <x:v>63.587</x:v>
      </x:c>
      <x:c r="H85" s="4" t="n">
        <x:f>IF(H29="","",H29)</x:f>
        <x:v>74.53400000000002</x:v>
      </x:c>
    </x:row>
    <x:row r="86">
      <x:c r="B86" s="1" t="s">
        <x:v>96</x:v>
      </x:c>
      <x:c r="C86" s="15"/>
      <x:c r="D86" s="15"/>
      <x:c r="E86" s="16" t="n">
        <x:f>E85/Inputs!E208-1</x:f>
        <x:v>-0.0399154013545564</x:v>
      </x:c>
      <x:c r="F86" s="16" t="n">
        <x:f>F85/Inputs!F208-1</x:f>
        <x:v>0.01468677779753036</x:v>
      </x:c>
      <x:c r="G86" s="16" t="n">
        <x:f>G85/Inputs!G208-1</x:f>
        <x:v>-0.22041316741249306</x:v>
      </x:c>
      <x:c r="H86" s="14" t="n">
        <x:f>H85/D85-1</x:f>
        <x:v>0.07284844471953145</x:v>
      </x:c>
    </x:row>
    <x:row r="87">
      <x:c r="B87" s="1" t="s">
        <x:v>97</x:v>
      </x:c>
      <x:c r="C87" s="2"/>
      <x:c r="D87" s="2"/>
      <x:c r="E87" s="2" t="n">
        <x:f>IFERROR(E85-D85,"")</x:f>
        <x:v>9.059999999999988</x:v>
      </x:c>
      <x:c r="F87" s="2" t="n">
        <x:f>IFERROR(F85-E85,"")</x:f>
        <x:v>-4.332000000000008</x:v>
      </x:c>
      <x:c r="G87" s="2" t="n">
        <x:f>IFERROR(G85-F85,"")</x:f>
        <x:v>-10.61399999999999</x:v>
      </x:c>
      <x:c r="H87" s="9" t="n">
        <x:f>IFERROR(H85-G85,"")</x:f>
        <x:v>10.947000000000017</x:v>
      </x:c>
    </x:row>
    <x:row r="88">
      <x:c r="B88" s="1" t="s">
        <x:v>76</x:v>
      </x:c>
      <x:c r="C88" s="15" t="n">
        <x:f>IF(C30="","",C30)</x:f>
        <x:v>0.20314811421226103</x:v>
      </x:c>
      <x:c r="D88" s="15" t="n">
        <x:f>IF(D30="","",D30)</x:f>
        <x:v>0.1787298304108011</x:v>
      </x:c>
      <x:c r="E88" s="15" t="n">
        <x:f>IF(E30="","",E30)</x:f>
        <x:v>0.19822755542990994</x:v>
      </x:c>
      <x:c r="F88" s="15" t="n">
        <x:f>IF(F30="","",F30)</x:f>
        <x:v>0.18564962732965873</x:v>
      </x:c>
      <x:c r="G88" s="15" t="n">
        <x:f>IF(G30="","",G30)</x:f>
        <x:v>0.15614134171495925</x:v>
      </x:c>
      <x:c r="H88" s="14" t="n">
        <x:f>IF(H30="","",H30)</x:f>
        <x:v>0.17960000000000004</x:v>
      </x:c>
    </x:row>
    <x:row r="89">
      <x:c r="B89" s="1" t="s">
        <x:v>102</x:v>
      </x:c>
      <x:c r="C89" s="2"/>
      <x:c r="D89" s="2"/>
      <x:c r="E89" s="5" t="n">
        <x:f>IFERROR((E88-D88)*Inputs!$H$85,"")</x:f>
        <x:v>194.97725019108847</x:v>
      </x:c>
      <x:c r="F89" s="5" t="n">
        <x:f>IFERROR((F88-E88)*Inputs!$H$85,"")</x:f>
        <x:v>-125.77928100251212</x:v>
      </x:c>
      <x:c r="G89" s="5" t="n">
        <x:f>IFERROR((G88-F88)*Inputs!$H$85,"")</x:f>
        <x:v>-295.0828561469948</x:v>
      </x:c>
      <x:c r="H89" s="31" t="n">
        <x:f>IFERROR((H88-G88)*Inputs!$H$85,"")</x:f>
        <x:v>234.5865828504079</x:v>
      </x:c>
    </x:row>
    <x:row r="90">
      <x:c r="B90" s="1"/>
      <x:c r="C90" s="2"/>
      <x:c r="D90" s="2"/>
      <x:c r="E90" s="2"/>
      <x:c r="F90" s="2"/>
      <x:c r="G90" s="2"/>
      <x:c r="H90" s="9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2" customWidth="1"/>
    <x:col min="3" max="8" width="12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1"/>
      <x:c r="B2" s="6" t="s">
        <x:v>0</x:v>
      </x:c>
      <x:c r="C2" s="6"/>
      <x:c r="D2" s="6"/>
      <x:c r="E2" s="6"/>
      <x:c r="F2" s="6"/>
      <x:c r="G2" s="6"/>
      <x:c r="H2" s="6"/>
      <x:c r="I2" s="1"/>
      <x:c r="J2" s="1"/>
    </x:row>
    <x:row r="3">
      <x:c r="A3" s="1"/>
      <x:c r="B3" s="6" t="s">
        <x:v>106</x:v>
      </x:c>
      <x:c r="C3" s="6"/>
      <x:c r="D3" s="6"/>
      <x:c r="E3" s="6"/>
      <x:c r="F3" s="6"/>
      <x:c r="G3" s="6"/>
      <x:c r="H3" s="6"/>
      <x:c r="I3" s="1"/>
      <x:c r="J3" s="1"/>
    </x:row>
    <x:row r="4">
      <x:c r="A4" s="1"/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A6" s="1"/>
      <x:c r="B6" s="12"/>
      <x:c r="C6" s="48" t="s">
        <x:v>3</x:v>
      </x:c>
      <x:c r="D6" s="48" t="s">
        <x:v>4</x:v>
      </x:c>
      <x:c r="E6" s="48" t="s">
        <x:v>5</x:v>
      </x:c>
      <x:c r="F6" s="48" t="s">
        <x:v>6</x:v>
      </x:c>
      <x:c r="G6" s="48" t="s">
        <x:v>7</x:v>
      </x:c>
      <x:c r="H6" s="48" t="s">
        <x:v>8</x:v>
      </x:c>
      <x:c r="I6" s="1"/>
      <x:c r="J6" s="1"/>
    </x:row>
    <x:row r="7">
      <x:c r="A7" s="1"/>
      <x:c r="B7" s="12"/>
      <x:c r="C7" s="7">
        <x:v>45900</x:v>
      </x:c>
      <x:c r="D7" s="7">
        <x:v>45900</x:v>
      </x:c>
      <x:c r="E7" s="7">
        <x:v>45991</x:v>
      </x:c>
      <x:c r="F7" s="7">
        <x:v>46081</x:v>
      </x:c>
      <x:c r="G7" s="7">
        <x:v>46173</x:v>
      </x:c>
      <x:c r="H7" s="7">
        <x:v>46265</x:v>
      </x:c>
      <x:c r="I7" s="1"/>
      <x:c r="J7" s="1"/>
    </x:row>
    <x:row r="8">
      <x:c r="A8" s="1"/>
      <x:c r="B8" s="12"/>
      <x:c r="C8" s="12">
        <x:v>365</x:v>
      </x:c>
      <x:c r="D8" s="12">
        <x:v>92</x:v>
      </x:c>
      <x:c r="E8" s="12">
        <x:v>91</x:v>
      </x:c>
      <x:c r="F8" s="12">
        <x:v>90</x:v>
      </x:c>
      <x:c r="G8" s="12">
        <x:v>92</x:v>
      </x:c>
      <x:c r="H8" s="12">
        <x:v>92</x:v>
      </x:c>
      <x:c r="I8" s="1"/>
      <x:c r="J8" s="1"/>
    </x:row>
    <x:row r="9">
      <x:c r="A9" s="1"/>
      <x:c r="B9" s="1"/>
      <x:c r="C9" s="2"/>
      <x:c r="D9" s="2"/>
      <x:c r="E9" s="2"/>
      <x:c r="F9" s="2"/>
      <x:c r="G9" s="2"/>
      <x:c r="H9" s="9"/>
      <x:c r="I9" s="1"/>
      <x:c r="J9" s="1"/>
    </x:row>
    <x:row r="10">
      <x:c r="A10" s="1"/>
      <x:c r="B10" s="1" t="s">
        <x:v>58</x:v>
      </x:c>
      <x:c r="D10" s="5" t="n">
        <x:f>Inputs!D198</x:f>
        <x:v>581.9</x:v>
      </x:c>
      <x:c r="E10" s="2" t="n">
        <x:f>D14</x:f>
        <x:v>591.6</x:v>
      </x:c>
      <x:c r="F10" s="2" t="n">
        <x:f>E14</x:f>
        <x:v>591</x:v>
      </x:c>
      <x:c r="G10" s="2" t="n">
        <x:f>F14</x:f>
        <x:v>595.2</x:v>
      </x:c>
      <x:c r="H10" s="9" t="n">
        <x:f>G14</x:f>
        <x:v>608.1</x:v>
      </x:c>
      <x:c r="I10" s="1"/>
      <x:c r="J10" s="1"/>
    </x:row>
    <x:row r="11">
      <x:c r="A11" s="1"/>
      <x:c r="B11" s="1" t="s">
        <x:v>59</x:v>
      </x:c>
      <x:c r="C11" s="2"/>
      <x:c r="D11" s="2"/>
      <x:c r="E11" s="2"/>
      <x:c r="F11" s="2"/>
      <x:c r="G11" s="2"/>
      <x:c r="H11" s="9"/>
      <x:c r="I11" s="1"/>
      <x:c r="J11" s="1" t="s">
        <x:v>60</x:v>
      </x:c>
    </x:row>
    <x:row r="12">
      <x:c r="A12" s="1"/>
      <x:c r="B12" s="1" t="s">
        <x:v>61</x:v>
      </x:c>
      <x:c r="C12" s="2"/>
      <x:c r="D12" s="2"/>
      <x:c r="E12" s="2"/>
      <x:c r="F12" s="2"/>
      <x:c r="G12" s="2"/>
      <x:c r="H12" s="9"/>
      <x:c r="I12" s="1"/>
      <x:c r="J12" s="1"/>
    </x:row>
    <x:row r="13">
      <x:c r="A13" s="1"/>
      <x:c r="B13" s="1" t="s">
        <x:v>62</x:v>
      </x:c>
      <x:c r="D13" s="2" t="n">
        <x:f>D14-D10</x:f>
        <x:v>9.700000000000045</x:v>
      </x:c>
      <x:c r="E13" s="2" t="n">
        <x:f>E14-E10</x:f>
        <x:v>-0.6000000000000227</x:v>
      </x:c>
      <x:c r="F13" s="2" t="n">
        <x:f>F14-F10</x:f>
        <x:v>4.2000000000000455</x:v>
      </x:c>
      <x:c r="G13" s="2" t="n">
        <x:f>G14-G10</x:f>
        <x:v>12.899999999999977</x:v>
      </x:c>
      <x:c r="H13" s="18">
        <x:v>6</x:v>
      </x:c>
      <x:c r="I13" s="1"/>
      <x:c r="J13" s="1"/>
    </x:row>
    <x:row r="14">
      <x:c r="A14" s="1"/>
      <x:c r="B14" s="8" t="s">
        <x:v>63</x:v>
      </x:c>
      <x:c r="C14" s="10" t="n">
        <x:f>Inputs!C112</x:f>
        <x:v>591.6</x:v>
      </x:c>
      <x:c r="D14" s="10" t="n">
        <x:f>Inputs!D112</x:f>
        <x:v>591.6</x:v>
      </x:c>
      <x:c r="E14" s="10" t="n">
        <x:f>Inputs!E112</x:f>
        <x:v>591</x:v>
      </x:c>
      <x:c r="F14" s="10" t="n">
        <x:f>Inputs!F112</x:f>
        <x:v>595.2</x:v>
      </x:c>
      <x:c r="G14" s="10" t="n">
        <x:f>Inputs!G112</x:f>
        <x:v>608.1</x:v>
      </x:c>
      <x:c r="H14" s="4" t="n">
        <x:f>SUM(H10,H13)</x:f>
        <x:v>614.1</x:v>
      </x:c>
      <x:c r="I14" s="1"/>
      <x:c r="J14" s="1"/>
    </x:row>
    <x:row r="15">
      <x:c r="A15" s="1"/>
      <x:c r="B15" s="1" t="s">
        <x:v>64</x:v>
      </x:c>
      <x:c r="C15" s="15"/>
      <x:c r="D15" s="16" t="n">
        <x:f>D14/Inputs!D206-1</x:f>
        <x:v>0.038441284886782556</x:v>
      </x:c>
      <x:c r="E15" s="16" t="n">
        <x:f>E14/Inputs!E206-1</x:f>
        <x:v>0.032494758909853205</x:v>
      </x:c>
      <x:c r="F15" s="16" t="n">
        <x:f>F14/Inputs!F206-1</x:f>
        <x:v>0.041834412742867366</x:v>
      </x:c>
      <x:c r="G15" s="16" t="n">
        <x:f>G14/Inputs!G206-1</x:f>
        <x:v>0.045024918370854206</x:v>
      </x:c>
      <x:c r="H15" s="14" t="n">
        <x:f>H14/D14-1</x:f>
        <x:v>0.038032454361054846</x:v>
      </x:c>
      <x:c r="I15" s="1"/>
      <x:c r="J15" s="1"/>
    </x:row>
    <x:row r="16">
      <x:c r="A16" s="1"/>
      <x:c r="B16" s="1" t="s">
        <x:v>65</x:v>
      </x:c>
      <x:c r="C16" s="2"/>
      <x:c r="D16" s="2" t="n">
        <x:f>D14-D10</x:f>
        <x:v>9.700000000000045</x:v>
      </x:c>
      <x:c r="E16" s="2" t="n">
        <x:f>E14-D14</x:f>
        <x:v>-0.6000000000000227</x:v>
      </x:c>
      <x:c r="F16" s="2" t="n">
        <x:f>F14-E14</x:f>
        <x:v>4.2000000000000455</x:v>
      </x:c>
      <x:c r="G16" s="2" t="n">
        <x:f>G14-F14</x:f>
        <x:v>12.899999999999977</x:v>
      </x:c>
      <x:c r="H16" s="9" t="n">
        <x:f>H14-G14</x:f>
        <x:v>6</x:v>
      </x:c>
      <x:c r="I16" s="1"/>
      <x:c r="J16" s="1"/>
    </x:row>
    <x:row r="17">
      <x:c r="A17" s="1"/>
      <x:c r="B17" s="1" t="s">
        <x:v>66</x:v>
      </x:c>
      <x:c r="D17" s="2" t="n">
        <x:f>AVERAGE(D10,D14)</x:f>
        <x:v>586.75</x:v>
      </x:c>
      <x:c r="E17" s="2" t="n">
        <x:f>AVERAGE(E10,E14)</x:f>
        <x:v>591.3</x:v>
      </x:c>
      <x:c r="F17" s="2" t="n">
        <x:f>AVERAGE(F10,F14)</x:f>
        <x:v>593.1</x:v>
      </x:c>
      <x:c r="G17" s="2" t="n">
        <x:f>AVERAGE(G10,G14)</x:f>
        <x:v>601.6500000000001</x:v>
      </x:c>
      <x:c r="H17" s="9" t="n">
        <x:f>AVERAGE(G14,H14)</x:f>
        <x:v>611.1</x:v>
      </x:c>
      <x:c r="I17" s="1"/>
      <x:c r="J17" s="1"/>
    </x:row>
    <x:row r="18">
      <x:c r="A18" s="1"/>
      <x:c r="B18" s="1" t="s">
        <x:v>67</x:v>
      </x:c>
      <x:c r="D18" s="23" t="n">
        <x:f>D19/(D17/Inputs!$H$84)</x:f>
        <x:v>1.0050685982104814</x:v>
      </x:c>
      <x:c r="E18" s="23" t="n">
        <x:f>E19/(E17/Inputs!$H$84)</x:f>
        <x:v>1.0114459665144597</x:v>
      </x:c>
      <x:c r="F18" s="23" t="n">
        <x:f>F19/(F17/Inputs!$H$84)</x:f>
        <x:v>1.0056988703422693</x:v>
      </x:c>
      <x:c r="G18" s="23" t="n">
        <x:f>G19/(G17/Inputs!$H$84)</x:f>
        <x:v>1.0101554059669242</x:v>
      </x:c>
      <x:c r="H18" s="33">
        <x:v>0.9752904598265424</x:v>
      </x:c>
      <x:c r="I18" s="1"/>
      <x:c r="J18" s="1" t="s">
        <x:v>107</x:v>
      </x:c>
    </x:row>
    <x:row r="19">
      <x:c r="A19" s="1"/>
      <x:c r="B19" s="8" t="s">
        <x:v>69</x:v>
      </x:c>
      <x:c r="C19" s="10" t="n">
        <x:f>Inputs!C151</x:f>
        <x:v>580.284</x:v>
      </x:c>
      <x:c r="D19" s="10" t="n">
        <x:f>Inputs!D151</x:f>
        <x:v>147.43099999999998</x:v>
      </x:c>
      <x:c r="E19" s="10" t="n">
        <x:f>Inputs!E151</x:f>
        <x:v>149.517</x:v>
      </x:c>
      <x:c r="F19" s="10" t="n">
        <x:f>Inputs!F151</x:f>
        <x:v>149.12</x:v>
      </x:c>
      <x:c r="G19" s="10" t="n">
        <x:f>Inputs!G151</x:f>
        <x:v>151.94</x:v>
      </x:c>
      <x:c r="H19" s="28" t="n">
        <x:f>H17/Inputs!$H$84*H18</x:f>
        <x:v>149.00000000000003</x:v>
      </x:c>
      <x:c r="I19" s="1"/>
      <x:c r="J19" s="1"/>
    </x:row>
    <x:row r="20">
      <x:c r="A20" s="1"/>
      <x:c r="B20" s="1" t="s">
        <x:v>70</x:v>
      </x:c>
      <x:c r="C20" s="2"/>
      <x:c r="D20" s="2"/>
      <x:c r="E20" s="2"/>
      <x:c r="F20" s="2"/>
      <x:c r="G20" s="2"/>
      <x:c r="H20" s="9"/>
      <x:c r="I20" s="1"/>
      <x:c r="J20" s="1"/>
    </x:row>
    <x:row r="21">
      <x:c r="A21" s="1"/>
      <x:c r="B21" s="8" t="s">
        <x:v>71</x:v>
      </x:c>
      <x:c r="C21" s="3" t="n">
        <x:f>C19</x:f>
        <x:v>580.284</x:v>
      </x:c>
      <x:c r="D21" s="3" t="n">
        <x:f>D19</x:f>
        <x:v>147.43099999999998</x:v>
      </x:c>
      <x:c r="E21" s="3" t="n">
        <x:f>E19</x:f>
        <x:v>149.517</x:v>
      </x:c>
      <x:c r="F21" s="3" t="n">
        <x:f>F19</x:f>
        <x:v>149.12</x:v>
      </x:c>
      <x:c r="G21" s="3" t="n">
        <x:f>G19</x:f>
        <x:v>151.94</x:v>
      </x:c>
      <x:c r="H21" s="4" t="n">
        <x:f>H19</x:f>
        <x:v>149.00000000000003</x:v>
      </x:c>
      <x:c r="I21" s="1"/>
      <x:c r="J21" s="1"/>
    </x:row>
    <x:row r="22">
      <x:c r="A22" s="1"/>
      <x:c r="B22" s="1" t="s">
        <x:v>32</x:v>
      </x:c>
      <x:c r="D22" s="29" t="n">
        <x:f>(1+D25)/((1+D23)*(1+D24))-1</x:f>
        <x:v>0.03026554856743524</x:v>
      </x:c>
      <x:c r="E22" s="15" t="n">
        <x:f>(1+E25)/((1+E23)*(1+E24))-1</x:f>
        <x:v>0.04029918246651598</x:v>
      </x:c>
      <x:c r="F22" s="15" t="n">
        <x:f>(1+F25)/((1+F23)*(1+F24))-1</x:f>
        <x:v>0.03998270415030647</x:v>
      </x:c>
      <x:c r="G22" s="15" t="n">
        <x:f>(1+G25)/((1+G23)*(1+G24))-1</x:f>
        <x:v>0.052999999999999936</x:v>
      </x:c>
      <x:c r="H22" s="14" t="n">
        <x:f>(1+H25)/((1+H23)*(1+H24))-1</x:f>
        <x:v>0.010642266551810886</x:v>
      </x:c>
      <x:c r="I22" s="1"/>
      <x:c r="J22" s="1"/>
    </x:row>
    <x:row r="23">
      <x:c r="A23" s="1"/>
      <x:c r="B23" s="1" t="s">
        <x:v>33</x:v>
      </x:c>
      <x:c r="D23" s="26">
        <x:v>0</x:v>
      </x:c>
      <x:c r="E23" s="26">
        <x:v>0</x:v>
      </x:c>
      <x:c r="F23" s="26">
        <x:v>0</x:v>
      </x:c>
      <x:c r="G23" s="16" t="n">
        <x:f>(1+G25)/(1+Inputs!G193)-1</x:f>
        <x:v>-0.009938880439746223</x:v>
      </x:c>
      <x:c r="H23" s="30">
        <x:v>0</x:v>
      </x:c>
      <x:c r="I23" s="1"/>
      <x:c r="J23" s="1"/>
    </x:row>
    <x:row r="24">
      <x:c r="A24" s="1"/>
      <x:c r="B24" s="1" t="s">
        <x:v>34</x:v>
      </x:c>
      <x:c r="D24" s="26">
        <x:v>0</x:v>
      </x:c>
      <x:c r="E24" s="26">
        <x:v>0</x:v>
      </x:c>
      <x:c r="F24" s="26">
        <x:v>0</x:v>
      </x:c>
      <x:c r="G24" s="26">
        <x:v>0</x:v>
      </x:c>
      <x:c r="H24" s="30">
        <x:v>0</x:v>
      </x:c>
      <x:c r="I24" s="1"/>
      <x:c r="J24" s="1"/>
    </x:row>
    <x:row r="25">
      <x:c r="A25" s="1"/>
      <x:c r="B25" s="1" t="s">
        <x:v>35</x:v>
      </x:c>
      <x:c r="D25" s="20" t="n">
        <x:f>D21/Inputs!D186-1</x:f>
        <x:v>0.03026554856743524</x:v>
      </x:c>
      <x:c r="E25" s="16" t="n">
        <x:f>E21/Inputs!E186-1</x:f>
        <x:v>0.04029918246651598</x:v>
      </x:c>
      <x:c r="F25" s="16" t="n">
        <x:f>F21/Inputs!F186-1</x:f>
        <x:v>0.03998270415030647</x:v>
      </x:c>
      <x:c r="G25" s="16" t="n">
        <x:f>G21/Inputs!G186-1</x:f>
        <x:v>0.04253435889694712</x:v>
      </x:c>
      <x:c r="H25" s="22" t="n">
        <x:f>H21/D21-1</x:f>
        <x:v>0.010642266551810886</x:v>
      </x:c>
      <x:c r="I25" s="1"/>
      <x:c r="J25" s="1"/>
    </x:row>
    <x:row r="26">
      <x:c r="A26" s="1"/>
      <x:c r="B26" s="1" t="s">
        <x:v>36</x:v>
      </x:c>
      <x:c r="E26" s="15" t="n">
        <x:f>E21/D21-1</x:f>
        <x:v>0.014148991731725458</x:v>
      </x:c>
      <x:c r="F26" s="15" t="n">
        <x:f>F21/E21-1</x:f>
        <x:v>-0.0026552164636796105</x:v>
      </x:c>
      <x:c r="G26" s="15" t="n">
        <x:f>G21/F21-1</x:f>
        <x:v>0.018910944206008473</x:v>
      </x:c>
      <x:c r="H26" s="14" t="n">
        <x:f>H21/G21-1</x:f>
        <x:v>-0.019349743319731272</x:v>
      </x:c>
      <x:c r="I26" s="1"/>
      <x:c r="J26" s="1"/>
    </x:row>
    <x:row r="27">
      <x:c r="A27" s="1"/>
      <x:c r="B27" s="1" t="s">
        <x:v>72</x:v>
      </x:c>
      <x:c r="C27" s="16" t="n">
        <x:f>C21/'Revenue summary'!C10</x:f>
        <x:v>0.2499341013753431</x:v>
      </x:c>
      <x:c r="D27" s="16" t="n">
        <x:f>D21/'Revenue summary'!D10</x:f>
        <x:v>0.2469940576410494</x:v>
      </x:c>
      <x:c r="E27" s="16" t="n">
        <x:f>E21/'Revenue summary'!E10</x:f>
        <x:v>0.24606950714343315</x:v>
      </x:c>
      <x:c r="F27" s="16" t="n">
        <x:f>F21/'Revenue summary'!F10</x:f>
        <x:v>0.2440513306460192</x:v>
      </x:c>
      <x:c r="G27" s="16" t="n">
        <x:f>G21/'Revenue summary'!G10</x:f>
        <x:v>0.24391653476059444</x:v>
      </x:c>
      <x:c r="H27" s="19" t="n">
        <x:f>H21/'Revenue summary'!H10</x:f>
        <x:v>0.23745019920318725</x:v>
      </x:c>
      <x:c r="I27" s="1"/>
      <x:c r="J27" s="1"/>
    </x:row>
    <x:row r="28">
      <x:c r="A28" s="1"/>
      <x:c r="B28" s="1" t="s">
        <x:v>73</x:v>
      </x:c>
      <x:c r="C28" s="2"/>
      <x:c r="D28" s="2"/>
      <x:c r="E28" s="2"/>
      <x:c r="F28" s="2"/>
      <x:c r="G28" s="2"/>
      <x:c r="H28" s="35">
        <x:v>0.4303</x:v>
      </x:c>
      <x:c r="I28" s="1"/>
      <x:c r="J28" s="1" t="s">
        <x:v>74</x:v>
      </x:c>
    </x:row>
    <x:row r="29">
      <x:c r="A29" s="1"/>
      <x:c r="B29" s="8" t="s">
        <x:v>75</x:v>
      </x:c>
      <x:c r="C29" s="10" t="n">
        <x:f>Inputs!C170</x:f>
        <x:v>274.002</x:v>
      </x:c>
      <x:c r="D29" s="10" t="n">
        <x:f>Inputs!D170</x:f>
        <x:v>65.369</x:v>
      </x:c>
      <x:c r="E29" s="10" t="n">
        <x:f>Inputs!E170</x:f>
        <x:v>68.154</x:v>
      </x:c>
      <x:c r="F29" s="10" t="n">
        <x:f>Inputs!F170</x:f>
        <x:v>66.242</x:v>
      </x:c>
      <x:c r="G29" s="10" t="n">
        <x:f>Inputs!G170</x:f>
        <x:v>58.182</x:v>
      </x:c>
      <x:c r="H29" s="4" t="n">
        <x:f>H21*H28</x:f>
        <x:v>64.11470000000001</x:v>
      </x:c>
      <x:c r="I29" s="1"/>
      <x:c r="J29" s="1"/>
    </x:row>
    <x:row r="30">
      <x:c r="A30" s="1"/>
      <x:c r="B30" s="1" t="s">
        <x:v>76</x:v>
      </x:c>
      <x:c r="C30" s="15" t="n">
        <x:f>C29/C21</x:f>
        <x:v>0.4721860330458879</x:v>
      </x:c>
      <x:c r="D30" s="15" t="n">
        <x:f>D29/D21</x:f>
        <x:v>0.4433870759880894</x:v>
      </x:c>
      <x:c r="E30" s="15" t="n">
        <x:f>E29/E21</x:f>
        <x:v>0.4558277654046028</x:v>
      </x:c>
      <x:c r="F30" s="15" t="n">
        <x:f>F29/F21</x:f>
        <x:v>0.4442194206008584</x:v>
      </x:c>
      <x:c r="G30" s="15" t="n">
        <x:f>G29/G21</x:f>
        <x:v>0.38292747137027777</x:v>
      </x:c>
      <x:c r="H30" s="14" t="n">
        <x:f>H29/H21</x:f>
        <x:v>0.4303</x:v>
      </x:c>
      <x:c r="I30" s="1"/>
      <x:c r="J30" s="1"/>
    </x:row>
    <x:row r="31">
      <x:c r="A31" s="1"/>
      <x:c r="B31" s="1" t="s">
        <x:v>77</x:v>
      </x:c>
      <x:c r="C31" s="2"/>
      <x:c r="D31" s="2"/>
      <x:c r="E31" s="5" t="n">
        <x:f>(E30-D30)*Inputs!$H$85</x:f>
        <x:v>124.40689416513383</x:v>
      </x:c>
      <x:c r="F31" s="5" t="n">
        <x:f>(F30-E30)*Inputs!$H$85</x:f>
        <x:v>-116.08344803744397</x:v>
      </x:c>
      <x:c r="G31" s="5" t="n">
        <x:f>(G30-F30)*Inputs!$H$85</x:f>
        <x:v>-612.9194923058062</x:v>
      </x:c>
      <x:c r="H31" s="31" t="n">
        <x:f>(H30-G30)*Inputs!$H$85</x:f>
        <x:v>473.72528629722245</x:v>
      </x:c>
      <x:c r="I31" s="1"/>
      <x:c r="J31" s="1"/>
    </x:row>
    <x:row r="32">
      <x:c r="A32" s="1"/>
      <x:c r="B32" s="1"/>
      <x:c r="C32" s="2"/>
      <x:c r="D32" s="2"/>
      <x:c r="E32" s="2"/>
      <x:c r="F32" s="2"/>
      <x:c r="G32" s="2"/>
      <x:c r="H32" s="9"/>
      <x:c r="I32" s="1"/>
      <x:c r="J32" s="1"/>
    </x:row>
    <x:row r="33">
      <x:c r="A33" s="1"/>
      <x:c r="B33" s="1" t="s">
        <x:v>78</x:v>
      </x:c>
      <x:c r="C33" s="2"/>
      <x:c r="D33" s="2"/>
      <x:c r="E33" s="2"/>
      <x:c r="F33" s="2"/>
      <x:c r="G33" s="2"/>
      <x:c r="H33" s="9"/>
      <x:c r="I33" s="1"/>
      <x:c r="J33" s="1"/>
    </x:row>
    <x:row r="34">
      <x:c r="A34" s="1"/>
      <x:c r="B34" s="1" t="s">
        <x:v>79</x:v>
      </x:c>
      <x:c r="C34" s="2"/>
      <x:c r="D34" s="2"/>
      <x:c r="E34" s="2"/>
      <x:c r="F34" s="2"/>
      <x:c r="G34" s="2"/>
      <x:c r="H34" s="9"/>
      <x:c r="I34" s="1"/>
      <x:c r="J34" s="1"/>
    </x:row>
    <x:row r="35">
      <x:c r="A35" s="1"/>
      <x:c r="B35" s="1" t="s">
        <x:v>80</x:v>
      </x:c>
      <x:c r="C35" s="2"/>
      <x:c r="D35" s="2"/>
      <x:c r="E35" s="2"/>
      <x:c r="F35" s="2"/>
      <x:c r="G35" s="2"/>
      <x:c r="H35" s="9"/>
      <x:c r="I35" s="1"/>
      <x:c r="J35" s="1"/>
    </x:row>
    <x:row r="36">
      <x:c r="A36" s="1"/>
      <x:c r="B36" s="1" t="s">
        <x:v>81</x:v>
      </x:c>
      <x:c r="C36" s="2"/>
      <x:c r="D36" s="2"/>
      <x:c r="E36" s="2"/>
      <x:c r="F36" s="2"/>
      <x:c r="G36" s="2"/>
      <x:c r="H36" s="9"/>
      <x:c r="I36" s="1"/>
      <x:c r="J36" s="1"/>
    </x:row>
    <x:row r="37">
      <x:c r="A37" s="1"/>
      <x:c r="B37" s="1" t="s">
        <x:v>82</x:v>
      </x:c>
      <x:c r="C37" s="2"/>
      <x:c r="D37" s="2"/>
      <x:c r="E37" s="2"/>
      <x:c r="F37" s="2"/>
      <x:c r="G37" s="2"/>
      <x:c r="H37" s="9"/>
      <x:c r="I37" s="1"/>
      <x:c r="J37" s="1"/>
    </x:row>
    <x:row r="38">
      <x:c r="A38" s="1"/>
      <x:c r="B38" s="1" t="s">
        <x:v>83</x:v>
      </x:c>
      <x:c r="C38" s="2"/>
      <x:c r="D38" s="2"/>
      <x:c r="E38" s="2"/>
      <x:c r="F38" s="2"/>
      <x:c r="G38" s="2"/>
      <x:c r="H38" s="9"/>
      <x:c r="I38" s="1"/>
      <x:c r="J38" s="1"/>
    </x:row>
    <x:row r="39">
      <x:c r="A39" s="1"/>
      <x:c r="B39" s="1" t="s">
        <x:v>84</x:v>
      </x:c>
      <x:c r="C39" s="2"/>
      <x:c r="D39" s="2"/>
      <x:c r="E39" s="2"/>
      <x:c r="F39" s="2"/>
      <x:c r="G39" s="2"/>
      <x:c r="H39" s="9"/>
      <x:c r="I39" s="1"/>
      <x:c r="J39" s="1"/>
    </x:row>
    <x:row r="40">
      <x:c r="A40" s="1"/>
      <x:c r="B40" s="1" t="s">
        <x:v>85</x:v>
      </x:c>
      <x:c r="C40" s="15"/>
      <x:c r="D40" s="15"/>
      <x:c r="E40" s="15"/>
      <x:c r="F40" s="15"/>
      <x:c r="G40" s="15"/>
      <x:c r="H40" s="14" t="n">
        <x:f>H10/D10-1</x:f>
        <x:v>0.045024918370854206</x:v>
      </x:c>
      <x:c r="I40" s="1"/>
      <x:c r="J40" s="1"/>
    </x:row>
    <x:row r="41">
      <x:c r="A41" s="1"/>
      <x:c r="B41" s="1" t="s">
        <x:v>86</x:v>
      </x:c>
      <x:c r="C41" s="1"/>
      <x:c r="D41" s="1"/>
      <x:c r="E41" s="1"/>
      <x:c r="F41" s="1"/>
      <x:c r="G41" s="1"/>
      <x:c r="H41" s="9" t="n">
        <x:f>H10-G10</x:f>
        <x:v>12.899999999999977</x:v>
      </x:c>
      <x:c r="I41" s="1"/>
      <x:c r="J41" s="1"/>
    </x:row>
    <x:row r="42">
      <x:c r="A42" s="1"/>
      <x:c r="B42" s="1" t="s">
        <x:v>87</x:v>
      </x:c>
      <x:c r="C42" s="1"/>
      <x:c r="D42" s="1"/>
      <x:c r="E42" s="25" t="n">
        <x:f>E13/(Inputs!E206-Inputs!D206)-1</x:f>
        <x:v>-1.2222222222222363</x:v>
      </x:c>
      <x:c r="F42" s="25" t="n">
        <x:f>F13/(Inputs!F206-Inputs!E206)-1</x:f>
        <x:v>-4.818181818181781</x:v>
      </x:c>
      <x:c r="G42" s="25" t="n">
        <x:f>G13/(Inputs!G206-Inputs!F206)-1</x:f>
        <x:v>0.21698113207546688</x:v>
      </x:c>
      <x:c r="H42" s="19" t="n">
        <x:f>H13/(D14-Inputs!G206)-1</x:f>
        <x:v>-0.38144329896907503</x:v>
      </x:c>
      <x:c r="I42" s="1"/>
      <x:c r="J42" s="1"/>
    </x:row>
    <x:row r="43">
      <x:c r="A43" s="1"/>
      <x:c r="B43" s="1" t="s">
        <x:v>88</x:v>
      </x:c>
      <x:c r="C43" s="1"/>
      <x:c r="D43" s="1"/>
      <x:c r="E43" s="2" t="n">
        <x:f>E13-D13</x:f>
        <x:v>-10.300000000000068</x:v>
      </x:c>
      <x:c r="F43" s="2" t="n">
        <x:f>F13-E13</x:f>
        <x:v>4.800000000000068</x:v>
      </x:c>
      <x:c r="G43" s="2" t="n">
        <x:f>G13-F13</x:f>
        <x:v>8.699999999999932</x:v>
      </x:c>
      <x:c r="H43" s="9" t="n">
        <x:f>H13-G13</x:f>
        <x:v>-6.899999999999977</x:v>
      </x:c>
      <x:c r="I43" s="1"/>
      <x:c r="J43" s="1"/>
    </x:row>
    <x:row r="44">
      <x:c r="A44" s="1"/>
      <x:c r="B44" s="1" t="s">
        <x:v>89</x:v>
      </x:c>
      <x:c r="C44" s="1"/>
      <x:c r="D44" s="1"/>
      <x:c r="E44" s="1"/>
      <x:c r="F44" s="1"/>
      <x:c r="G44" s="1"/>
      <x:c r="H44" s="9" t="n">
        <x:f>H17-G17</x:f>
        <x:v>9.449999999999932</x:v>
      </x:c>
      <x:c r="I44" s="1"/>
      <x:c r="J44" s="1"/>
    </x:row>
    <x:row r="45">
      <x:c r="A45" s="1"/>
      <x:c r="B45" s="1" t="s">
        <x:v>90</x:v>
      </x:c>
      <x:c r="C45" s="1"/>
      <x:c r="D45" s="1"/>
      <x:c r="E45" s="1"/>
      <x:c r="F45" s="1"/>
      <x:c r="G45" s="1"/>
      <x:c r="H45" s="32" t="n">
        <x:f>(H18-G18)*Inputs!$H$85</x:f>
        <x:v>-348.64946140381824</x:v>
      </x:c>
      <x:c r="I45" s="1"/>
      <x:c r="J45" s="1"/>
    </x:row>
    <x:row r="46">
      <x:c r="A46" s="1"/>
      <x:c r="B46" s="1" t="s">
        <x:v>91</x:v>
      </x:c>
      <x:c r="C46" s="1"/>
      <x:c r="D46" s="1"/>
      <x:c r="E46" s="1"/>
      <x:c r="F46" s="1"/>
      <x:c r="G46" s="1"/>
      <x:c r="H46" s="9" t="n">
        <x:f>H10-D10</x:f>
        <x:v>26.200000000000045</x:v>
      </x:c>
      <x:c r="I46" s="1"/>
      <x:c r="J46" s="1"/>
    </x:row>
    <x:row r="47">
      <x:c r="A47" s="1"/>
      <x:c r="B47" s="1" t="s">
        <x:v>92</x:v>
      </x:c>
      <x:c r="C47" s="15"/>
      <x:c r="D47" s="15"/>
      <x:c r="E47" s="15"/>
      <x:c r="F47" s="15"/>
      <x:c r="G47" s="15"/>
      <x:c r="H47" s="14" t="n">
        <x:f>H17/D17-1</x:f>
        <x:v>0.04149978696207923</x:v>
      </x:c>
      <x:c r="I47" s="1"/>
      <x:c r="J47" s="1"/>
    </x:row>
    <x:row r="48">
      <x:c r="A48" s="1"/>
      <x:c r="B48" s="1" t="s">
        <x:v>93</x:v>
      </x:c>
      <x:c r="C48" s="1"/>
      <x:c r="D48" s="1"/>
      <x:c r="E48" s="1"/>
      <x:c r="F48" s="1"/>
      <x:c r="G48" s="1"/>
      <x:c r="H48" s="32" t="n">
        <x:f>(H30-G30)*Inputs!$H$85</x:f>
        <x:v>473.72528629722245</x:v>
      </x:c>
      <x:c r="I48" s="1"/>
      <x:c r="J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>
      <x:c r="A51" s="1"/>
      <x:c r="B51" s="12" t="s">
        <x:v>94</x:v>
      </x:c>
      <x:c r="C51" s="12"/>
      <x:c r="D51" s="12"/>
      <x:c r="E51" s="12"/>
      <x:c r="F51" s="12"/>
      <x:c r="G51" s="12"/>
      <x:c r="H51" s="12"/>
      <x:c r="I51" s="1"/>
      <x:c r="J51" s="1" t="s">
        <x:v>95</x:v>
      </x:c>
    </x:row>
    <x:row r="52">
      <x:c r="A52" s="1"/>
      <x:c r="B52" s="1" t="s">
        <x:v>58</x:v>
      </x:c>
      <x:c r="C52" s="2" t="str">
        <x:f>IF(C10="","",C10)</x:f>
      </x:c>
      <x:c r="D52" s="2" t="n">
        <x:f>IF(D10="","",D10)</x:f>
        <x:v>581.9</x:v>
      </x:c>
      <x:c r="E52" s="2" t="n">
        <x:f>IF(E10="","",E10)</x:f>
        <x:v>591.6</x:v>
      </x:c>
      <x:c r="F52" s="2" t="n">
        <x:f>IF(F10="","",F10)</x:f>
        <x:v>591</x:v>
      </x:c>
      <x:c r="G52" s="2" t="n">
        <x:f>IF(G10="","",G10)</x:f>
        <x:v>595.2</x:v>
      </x:c>
      <x:c r="H52" s="9" t="n">
        <x:f>IF(H10="","",H10)</x:f>
        <x:v>608.1</x:v>
      </x:c>
      <x:c r="I52" s="1"/>
      <x:c r="J52" s="1"/>
    </x:row>
    <x:row r="53">
      <x:c r="A53" s="1"/>
      <x:c r="B53" s="1" t="s">
        <x:v>96</x:v>
      </x:c>
      <x:c r="C53" s="15"/>
      <x:c r="D53" s="15"/>
      <x:c r="E53" s="16" t="n">
        <x:f>E52/Inputs!D206-1</x:f>
        <x:v>0.038441284886782556</x:v>
      </x:c>
      <x:c r="F53" s="16" t="n">
        <x:f>F52/Inputs!E206-1</x:f>
        <x:v>0.032494758909853205</x:v>
      </x:c>
      <x:c r="G53" s="16" t="n">
        <x:f>G52/Inputs!F206-1</x:f>
        <x:v>0.041834412742867366</x:v>
      </x:c>
      <x:c r="H53" s="19" t="n">
        <x:f>H52/Inputs!G206-1</x:f>
        <x:v>0.045024918370854206</x:v>
      </x:c>
      <x:c r="I53" s="1"/>
      <x:c r="J53" s="1"/>
    </x:row>
    <x:row r="54">
      <x:c r="A54" s="1"/>
      <x:c r="B54" s="1" t="s">
        <x:v>97</x:v>
      </x:c>
      <x:c r="C54" s="2"/>
      <x:c r="D54" s="2"/>
      <x:c r="E54" s="2"/>
      <x:c r="F54" s="2"/>
      <x:c r="G54" s="2"/>
      <x:c r="H54" s="9" t="n">
        <x:f>H52-G52</x:f>
        <x:v>12.899999999999977</x:v>
      </x:c>
      <x:c r="I54" s="1"/>
      <x:c r="J54" s="1"/>
    </x:row>
    <x:row r="55">
      <x:c r="A55" s="1"/>
      <x:c r="B55" s="1"/>
      <x:c r="C55" s="2"/>
      <x:c r="D55" s="2"/>
      <x:c r="E55" s="2"/>
      <x:c r="F55" s="2"/>
      <x:c r="G55" s="2"/>
      <x:c r="H55" s="9"/>
      <x:c r="I55" s="1"/>
      <x:c r="J55" s="1"/>
    </x:row>
    <x:row r="56">
      <x:c r="A56" s="1"/>
      <x:c r="B56" s="1" t="s">
        <x:v>98</x:v>
      </x:c>
      <x:c r="C56" s="2"/>
      <x:c r="D56" s="2"/>
      <x:c r="E56" s="2"/>
      <x:c r="F56" s="2"/>
      <x:c r="G56" s="2"/>
      <x:c r="H56" s="9"/>
      <x:c r="I56" s="1"/>
      <x:c r="J56" s="1"/>
    </x:row>
    <x:row r="57">
      <x:c r="A57" s="1"/>
      <x:c r="B57" s="1"/>
      <x:c r="C57" s="2"/>
      <x:c r="D57" s="2"/>
      <x:c r="E57" s="2"/>
      <x:c r="F57" s="2"/>
      <x:c r="G57" s="2"/>
      <x:c r="H57" s="9"/>
      <x:c r="I57" s="1"/>
      <x:c r="J57" s="1"/>
    </x:row>
    <x:row r="58">
      <x:c r="A58" s="1"/>
      <x:c r="B58" s="1"/>
      <x:c r="C58" s="2"/>
      <x:c r="D58" s="2"/>
      <x:c r="E58" s="2"/>
      <x:c r="F58" s="2"/>
      <x:c r="G58" s="2"/>
      <x:c r="H58" s="9"/>
      <x:c r="I58" s="1"/>
      <x:c r="J58" s="1"/>
    </x:row>
    <x:row r="59">
      <x:c r="A59" s="1"/>
      <x:c r="B59" s="1" t="s">
        <x:v>99</x:v>
      </x:c>
      <x:c r="C59" s="2"/>
      <x:c r="D59" s="2"/>
      <x:c r="E59" s="2"/>
      <x:c r="F59" s="2"/>
      <x:c r="G59" s="2"/>
      <x:c r="H59" s="9"/>
      <x:c r="I59" s="1"/>
      <x:c r="J59" s="1"/>
    </x:row>
    <x:row r="60">
      <x:c r="A60" s="1"/>
      <x:c r="B60" s="1"/>
      <x:c r="C60" s="2"/>
      <x:c r="D60" s="2"/>
      <x:c r="E60" s="2"/>
      <x:c r="F60" s="2"/>
      <x:c r="G60" s="2"/>
      <x:c r="H60" s="9"/>
      <x:c r="I60" s="1"/>
      <x:c r="J60" s="1"/>
    </x:row>
    <x:row r="61">
      <x:c r="A61" s="1"/>
      <x:c r="B61" s="1"/>
      <x:c r="C61" s="2"/>
      <x:c r="D61" s="2"/>
      <x:c r="E61" s="2"/>
      <x:c r="F61" s="2"/>
      <x:c r="G61" s="2"/>
      <x:c r="H61" s="9"/>
      <x:c r="I61" s="1"/>
      <x:c r="J61" s="1"/>
    </x:row>
    <x:row r="62">
      <x:c r="A62" s="1"/>
      <x:c r="B62" s="1" t="s">
        <x:v>100</x:v>
      </x:c>
      <x:c r="C62" s="2" t="str">
        <x:f>IF(C13="","",C13)</x:f>
      </x:c>
      <x:c r="D62" s="2" t="n">
        <x:f>IF(D13="","",D13)</x:f>
        <x:v>9.700000000000045</x:v>
      </x:c>
      <x:c r="E62" s="2" t="n">
        <x:f>IF(E13="","",E13)</x:f>
        <x:v>-0.6000000000000227</x:v>
      </x:c>
      <x:c r="F62" s="2" t="n">
        <x:f>IF(F13="","",F13)</x:f>
        <x:v>4.2000000000000455</x:v>
      </x:c>
      <x:c r="G62" s="2" t="n">
        <x:f>IF(G13="","",G13)</x:f>
        <x:v>12.899999999999977</x:v>
      </x:c>
      <x:c r="H62" s="9" t="n">
        <x:f>IF(H13="","",H13)</x:f>
        <x:v>6</x:v>
      </x:c>
      <x:c r="I62" s="1"/>
      <x:c r="J62" s="1"/>
    </x:row>
    <x:row r="63">
      <x:c r="A63" s="1"/>
      <x:c r="B63" s="1" t="s">
        <x:v>96</x:v>
      </x:c>
      <x:c r="C63" s="15"/>
      <x:c r="D63" s="15"/>
      <x:c r="E63" s="16" t="n">
        <x:f>E62/(Inputs!E206-Inputs!D206)-1</x:f>
        <x:v>-1.2222222222222363</x:v>
      </x:c>
      <x:c r="F63" s="16" t="n">
        <x:f>F62/(Inputs!F206-Inputs!E206)-1</x:f>
        <x:v>-4.818181818181781</x:v>
      </x:c>
      <x:c r="G63" s="16" t="n">
        <x:f>G62/(Inputs!G206-Inputs!F206)-1</x:f>
        <x:v>0.21698113207546688</x:v>
      </x:c>
      <x:c r="H63" s="19" t="n">
        <x:f>H62/(D14-Inputs!G206)-1</x:f>
        <x:v>-0.38144329896907503</x:v>
      </x:c>
      <x:c r="I63" s="1"/>
      <x:c r="J63" s="1"/>
    </x:row>
    <x:row r="64">
      <x:c r="A64" s="1"/>
      <x:c r="B64" s="1" t="s">
        <x:v>97</x:v>
      </x:c>
      <x:c r="C64" s="2"/>
      <x:c r="D64" s="2"/>
      <x:c r="E64" s="2" t="n">
        <x:f>IFERROR(E62-D62,"")</x:f>
        <x:v>-10.300000000000068</x:v>
      </x:c>
      <x:c r="F64" s="2" t="n">
        <x:f>IFERROR(F62-E62,"")</x:f>
        <x:v>4.800000000000068</x:v>
      </x:c>
      <x:c r="G64" s="2" t="n">
        <x:f>IFERROR(G62-F62,"")</x:f>
        <x:v>8.699999999999932</x:v>
      </x:c>
      <x:c r="H64" s="9" t="n">
        <x:f>IFERROR(H62-G62,"")</x:f>
        <x:v>-6.899999999999977</x:v>
      </x:c>
      <x:c r="I64" s="1"/>
      <x:c r="J64" s="1"/>
    </x:row>
    <x:row r="65">
      <x:c r="A65" s="1"/>
      <x:c r="B65" s="1"/>
      <x:c r="C65" s="2"/>
      <x:c r="D65" s="2"/>
      <x:c r="E65" s="2"/>
      <x:c r="F65" s="2"/>
      <x:c r="G65" s="2"/>
      <x:c r="H65" s="9"/>
      <x:c r="I65" s="1"/>
      <x:c r="J65" s="1"/>
    </x:row>
    <x:row r="66">
      <x:c r="B66" s="8" t="s">
        <x:v>63</x:v>
      </x:c>
      <x:c r="C66" s="3" t="n">
        <x:f>IF(C14="","",C14)</x:f>
        <x:v>591.6</x:v>
      </x:c>
      <x:c r="D66" s="3" t="n">
        <x:f>IF(D14="","",D14)</x:f>
        <x:v>591.6</x:v>
      </x:c>
      <x:c r="E66" s="3" t="n">
        <x:f>IF(E14="","",E14)</x:f>
        <x:v>591</x:v>
      </x:c>
      <x:c r="F66" s="3" t="n">
        <x:f>IF(F14="","",F14)</x:f>
        <x:v>595.2</x:v>
      </x:c>
      <x:c r="G66" s="3" t="n">
        <x:f>IF(G14="","",G14)</x:f>
        <x:v>608.1</x:v>
      </x:c>
      <x:c r="H66" s="4" t="n">
        <x:f>IF(H14="","",H14)</x:f>
        <x:v>614.1</x:v>
      </x:c>
    </x:row>
    <x:row r="67">
      <x:c r="B67" s="1" t="s">
        <x:v>96</x:v>
      </x:c>
      <x:c r="C67" s="15"/>
      <x:c r="D67" s="16" t="n">
        <x:f>D66/Inputs!D206-1</x:f>
        <x:v>0.038441284886782556</x:v>
      </x:c>
      <x:c r="E67" s="16" t="n">
        <x:f>E66/Inputs!E206-1</x:f>
        <x:v>0.032494758909853205</x:v>
      </x:c>
      <x:c r="F67" s="16" t="n">
        <x:f>F66/Inputs!F206-1</x:f>
        <x:v>0.041834412742867366</x:v>
      </x:c>
      <x:c r="G67" s="16" t="n">
        <x:f>G66/Inputs!G206-1</x:f>
        <x:v>0.045024918370854206</x:v>
      </x:c>
      <x:c r="H67" s="14" t="n">
        <x:f>H66/D66-1</x:f>
        <x:v>0.038032454361054846</x:v>
      </x:c>
    </x:row>
    <x:row r="68">
      <x:c r="B68" s="1" t="s">
        <x:v>97</x:v>
      </x:c>
      <x:c r="C68" s="2"/>
      <x:c r="D68" s="2" t="n">
        <x:f>IFERROR(D66-D52,"")</x:f>
        <x:v>9.700000000000045</x:v>
      </x:c>
      <x:c r="E68" s="2" t="n">
        <x:f>IFERROR(E66-E52,"")</x:f>
        <x:v>-0.6000000000000227</x:v>
      </x:c>
      <x:c r="F68" s="2" t="n">
        <x:f>IFERROR(F66-F52,"")</x:f>
        <x:v>4.2000000000000455</x:v>
      </x:c>
      <x:c r="G68" s="2" t="n">
        <x:f>IFERROR(G66-G52,"")</x:f>
        <x:v>12.899999999999977</x:v>
      </x:c>
      <x:c r="H68" s="9" t="n">
        <x:f>IFERROR(H66-H52,"")</x:f>
        <x:v>6</x:v>
      </x:c>
    </x:row>
    <x:row r="69">
      <x:c r="B69" s="1"/>
      <x:c r="C69" s="2"/>
      <x:c r="D69" s="2"/>
      <x:c r="E69" s="2"/>
      <x:c r="F69" s="2"/>
      <x:c r="G69" s="2"/>
      <x:c r="H69" s="9"/>
    </x:row>
    <x:row r="70">
      <x:c r="B70" s="1" t="s">
        <x:v>66</x:v>
      </x:c>
      <x:c r="C70" s="2" t="str">
        <x:f>IF(C17="","",C17)</x:f>
      </x:c>
      <x:c r="D70" s="2" t="n">
        <x:f>IF(D17="","",D17)</x:f>
        <x:v>586.75</x:v>
      </x:c>
      <x:c r="E70" s="2" t="n">
        <x:f>IF(E17="","",E17)</x:f>
        <x:v>591.3</x:v>
      </x:c>
      <x:c r="F70" s="2" t="n">
        <x:f>IF(F17="","",F17)</x:f>
        <x:v>593.1</x:v>
      </x:c>
      <x:c r="G70" s="2" t="n">
        <x:f>IF(G17="","",G17)</x:f>
        <x:v>601.6500000000001</x:v>
      </x:c>
      <x:c r="H70" s="9" t="n">
        <x:f>IF(H17="","",H17)</x:f>
        <x:v>611.1</x:v>
      </x:c>
    </x:row>
    <x:row r="71">
      <x:c r="B71" s="1" t="s">
        <x:v>96</x:v>
      </x:c>
      <x:c r="C71" s="15"/>
      <x:c r="D71" s="15"/>
      <x:c r="E71" s="16" t="n">
        <x:f>E70/AVERAGE(Inputs!D206,Inputs!E206)-1</x:f>
        <x:v>0.03546099290780136</x:v>
      </x:c>
      <x:c r="F71" s="16" t="n">
        <x:f>F70/AVERAGE(Inputs!E206,Inputs!F206)-1</x:f>
        <x:v>0.03716009443035784</x:v>
      </x:c>
      <x:c r="G71" s="16" t="n">
        <x:f>G70/AVERAGE(Inputs!F206,Inputs!G206)-1</x:f>
        <x:v>0.04344432882414173</x:v>
      </x:c>
      <x:c r="H71" s="14" t="n">
        <x:f>H70/D70-1</x:f>
        <x:v>0.04149978696207923</x:v>
      </x:c>
    </x:row>
    <x:row r="72">
      <x:c r="B72" s="1" t="s">
        <x:v>97</x:v>
      </x:c>
      <x:c r="C72" s="2"/>
      <x:c r="D72" s="2"/>
      <x:c r="E72" s="2" t="n">
        <x:f>IFERROR(E70-D70,"")</x:f>
        <x:v>4.5499999999999545</x:v>
      </x:c>
      <x:c r="F72" s="2" t="n">
        <x:f>IFERROR(F70-E70,"")</x:f>
        <x:v>1.8000000000000682</x:v>
      </x:c>
      <x:c r="G72" s="2" t="n">
        <x:f>IFERROR(G70-F70,"")</x:f>
        <x:v>8.550000000000068</x:v>
      </x:c>
      <x:c r="H72" s="9" t="n">
        <x:f>IFERROR(H70-G70,"")</x:f>
        <x:v>9.449999999999932</x:v>
      </x:c>
    </x:row>
    <x:row r="73">
      <x:c r="B73" s="1"/>
      <x:c r="C73" s="2"/>
      <x:c r="D73" s="2"/>
      <x:c r="E73" s="2"/>
      <x:c r="F73" s="2"/>
      <x:c r="G73" s="2"/>
      <x:c r="H73" s="9"/>
    </x:row>
    <x:row r="74">
      <x:c r="B74" s="1" t="s">
        <x:v>101</x:v>
      </x:c>
      <x:c r="C74" s="17" t="str">
        <x:f>IF(C18="","",C18)</x:f>
      </x:c>
      <x:c r="D74" s="17" t="n">
        <x:f>IF(D18="","",D18)</x:f>
        <x:v>1.0050685982104814</x:v>
      </x:c>
      <x:c r="E74" s="17" t="n">
        <x:f>IF(E18="","",E18)</x:f>
        <x:v>1.0114459665144597</x:v>
      </x:c>
      <x:c r="F74" s="17" t="n">
        <x:f>IF(F18="","",F18)</x:f>
        <x:v>1.0056988703422693</x:v>
      </x:c>
      <x:c r="G74" s="17" t="n">
        <x:f>IF(G18="","",G18)</x:f>
        <x:v>1.0101554059669242</x:v>
      </x:c>
      <x:c r="H74" s="34" t="n">
        <x:f>IF(H18="","",H18)</x:f>
        <x:v>0.9752904598265424</x:v>
      </x:c>
    </x:row>
    <x:row r="75">
      <x:c r="B75" s="1" t="s">
        <x:v>102</x:v>
      </x:c>
      <x:c r="C75" s="2"/>
      <x:c r="D75" s="2"/>
      <x:c r="E75" s="5" t="n">
        <x:f>IFERROR((E74-D74)*Inputs!$H$85,"")</x:f>
        <x:v>63.77368303978281</x:v>
      </x:c>
      <x:c r="F75" s="5" t="n">
        <x:f>IFERROR((F74-E74)*Inputs!$H$85,"")</x:f>
        <x:v>-57.470961721903805</x:v>
      </x:c>
      <x:c r="G75" s="5" t="n">
        <x:f>IFERROR((G74-F74)*Inputs!$H$85,"")</x:f>
        <x:v>44.565356246548674</x:v>
      </x:c>
      <x:c r="H75" s="31" t="n">
        <x:f>IFERROR((H74-G74)*Inputs!$H$85,"")</x:f>
        <x:v>-348.64946140381824</x:v>
      </x:c>
    </x:row>
    <x:row r="76">
      <x:c r="B76" s="1" t="s">
        <x:v>103</x:v>
      </x:c>
      <x:c r="C76" s="2"/>
      <x:c r="D76" s="2"/>
      <x:c r="E76" s="2" t="n">
        <x:f>IFERROR(E74-D74,"")</x:f>
        <x:v>0.006377368303978281</x:v>
      </x:c>
      <x:c r="F76" s="2" t="n">
        <x:f>IFERROR(F74-E74,"")</x:f>
        <x:v>-0.00574709617219038</x:v>
      </x:c>
      <x:c r="G76" s="2" t="n">
        <x:f>IFERROR(G74-F74,"")</x:f>
        <x:v>0.004456535624654867</x:v>
      </x:c>
      <x:c r="H76" s="9" t="n">
        <x:f>IFERROR(H74-G74,"")</x:f>
        <x:v>-0.034864946140381825</x:v>
      </x:c>
    </x:row>
    <x:row r="77">
      <x:c r="B77" s="1"/>
      <x:c r="C77" s="2"/>
      <x:c r="D77" s="2"/>
      <x:c r="E77" s="2"/>
      <x:c r="F77" s="2"/>
      <x:c r="G77" s="2"/>
      <x:c r="H77" s="9"/>
    </x:row>
    <x:row r="78">
      <x:c r="B78" s="8" t="s">
        <x:v>104</x:v>
      </x:c>
      <x:c r="C78" s="3" t="n">
        <x:f>IF(C21="","",C21)</x:f>
        <x:v>580.284</x:v>
      </x:c>
      <x:c r="D78" s="3" t="n">
        <x:f>IF(D21="","",D21)</x:f>
        <x:v>147.43099999999998</x:v>
      </x:c>
      <x:c r="E78" s="3" t="n">
        <x:f>IF(E21="","",E21)</x:f>
        <x:v>149.517</x:v>
      </x:c>
      <x:c r="F78" s="3" t="n">
        <x:f>IF(F21="","",F21)</x:f>
        <x:v>149.12</x:v>
      </x:c>
      <x:c r="G78" s="3" t="n">
        <x:f>IF(G21="","",G21)</x:f>
        <x:v>151.94</x:v>
      </x:c>
      <x:c r="H78" s="4" t="n">
        <x:f>IF(H21="","",H21)</x:f>
        <x:v>149.00000000000003</x:v>
      </x:c>
    </x:row>
    <x:row r="79">
      <x:c r="B79" s="1" t="s">
        <x:v>32</x:v>
      </x:c>
      <x:c r="C79" s="15" t="str">
        <x:f>IF(C22="","",C22)</x:f>
      </x:c>
      <x:c r="D79" s="15" t="n">
        <x:f>IF(D22="","",D22)</x:f>
        <x:v>0.03026554856743524</x:v>
      </x:c>
      <x:c r="E79" s="15" t="n">
        <x:f>IF(E22="","",E22)</x:f>
        <x:v>0.04029918246651598</x:v>
      </x:c>
      <x:c r="F79" s="15" t="n">
        <x:f>IF(F22="","",F22)</x:f>
        <x:v>0.03998270415030647</x:v>
      </x:c>
      <x:c r="G79" s="15" t="n">
        <x:f>IF(G22="","",G22)</x:f>
        <x:v>0.052999999999999936</x:v>
      </x:c>
      <x:c r="H79" s="14" t="n">
        <x:f>IF(H22="","",H22)</x:f>
        <x:v>0.010642266551810886</x:v>
      </x:c>
    </x:row>
    <x:row r="80">
      <x:c r="B80" s="1" t="s">
        <x:v>33</x:v>
      </x:c>
      <x:c r="C80" s="15" t="str">
        <x:f>IF(C23="","",C23)</x:f>
      </x:c>
      <x:c r="D80" s="15" t="str">
        <x:f>IF(D23="","",D23)</x:f>
      </x:c>
      <x:c r="E80" s="15" t="str">
        <x:f>IF(E23="","",E23)</x:f>
      </x:c>
      <x:c r="F80" s="15" t="str">
        <x:f>IF(F23="","",F23)</x:f>
      </x:c>
      <x:c r="G80" s="15" t="n">
        <x:f>IF(G23="","",G23)</x:f>
        <x:v>-0.009938880439746223</x:v>
      </x:c>
      <x:c r="H80" s="14" t="str">
        <x:f>IF(H23="","",H23)</x:f>
      </x:c>
    </x:row>
    <x:row r="81">
      <x:c r="B81" s="1" t="s">
        <x:v>34</x:v>
      </x:c>
      <x:c r="C81" s="15" t="str">
        <x:f>IF(C24="","",C24)</x:f>
      </x:c>
      <x:c r="D81" s="15" t="str">
        <x:f>IF(D24="","",D24)</x:f>
      </x:c>
      <x:c r="E81" s="15" t="str">
        <x:f>IF(E24="","",E24)</x:f>
      </x:c>
      <x:c r="F81" s="15" t="str">
        <x:f>IF(F24="","",F24)</x:f>
      </x:c>
      <x:c r="G81" s="15" t="str">
        <x:f>IF(G24="","",G24)</x:f>
      </x:c>
      <x:c r="H81" s="14" t="str">
        <x:f>IF(H24="","",H24)</x:f>
      </x:c>
    </x:row>
    <x:row r="82">
      <x:c r="B82" s="1" t="s">
        <x:v>35</x:v>
      </x:c>
      <x:c r="C82" s="15" t="str">
        <x:f>IF(C25="","",C25)</x:f>
      </x:c>
      <x:c r="D82" s="15" t="n">
        <x:f>IF(D25="","",D25)</x:f>
        <x:v>0.03026554856743524</x:v>
      </x:c>
      <x:c r="E82" s="15" t="n">
        <x:f>IF(E25="","",E25)</x:f>
        <x:v>0.04029918246651598</x:v>
      </x:c>
      <x:c r="F82" s="15" t="n">
        <x:f>IF(F25="","",F25)</x:f>
        <x:v>0.03998270415030647</x:v>
      </x:c>
      <x:c r="G82" s="15" t="n">
        <x:f>IF(G25="","",G25)</x:f>
        <x:v>0.04253435889694712</x:v>
      </x:c>
      <x:c r="H82" s="14" t="n">
        <x:f>IF(H25="","",H25)</x:f>
        <x:v>0.010642266551810886</x:v>
      </x:c>
    </x:row>
    <x:row r="83">
      <x:c r="B83" s="1" t="s">
        <x:v>36</x:v>
      </x:c>
      <x:c r="C83" s="15" t="str">
        <x:f>IF(C26="","",C26)</x:f>
      </x:c>
      <x:c r="D83" s="15" t="str">
        <x:f>IF(D26="","",D26)</x:f>
      </x:c>
      <x:c r="E83" s="15" t="n">
        <x:f>IF(E26="","",E26)</x:f>
        <x:v>0.014148991731725458</x:v>
      </x:c>
      <x:c r="F83" s="15" t="n">
        <x:f>IF(F26="","",F26)</x:f>
        <x:v>-0.0026552164636796105</x:v>
      </x:c>
      <x:c r="G83" s="15" t="n">
        <x:f>IF(G26="","",G26)</x:f>
        <x:v>0.018910944206008473</x:v>
      </x:c>
      <x:c r="H83" s="14" t="n">
        <x:f>IF(H26="","",H26)</x:f>
        <x:v>-0.019349743319731272</x:v>
      </x:c>
    </x:row>
    <x:row r="84">
      <x:c r="B84" s="1" t="s">
        <x:v>105</x:v>
      </x:c>
      <x:c r="C84" s="2"/>
      <x:c r="D84" s="5" t="n">
        <x:f>D78-Inputs!G186</x:f>
        <x:v>1.6899999999999693</x:v>
      </x:c>
      <x:c r="E84" s="2" t="n">
        <x:f>E78-D78</x:f>
        <x:v>2.0860000000000127</x:v>
      </x:c>
      <x:c r="F84" s="2" t="n">
        <x:f>F78-E78</x:f>
        <x:v>-0.39699999999999136</x:v>
      </x:c>
      <x:c r="G84" s="2" t="n">
        <x:f>G78-F78</x:f>
        <x:v>2.819999999999993</x:v>
      </x:c>
      <x:c r="H84" s="9" t="n">
        <x:f>H78-G78</x:f>
        <x:v>-2.9399999999999693</x:v>
      </x:c>
    </x:row>
    <x:row r="85">
      <x:c r="B85" s="8" t="s">
        <x:v>75</x:v>
      </x:c>
      <x:c r="C85" s="3" t="n">
        <x:f>IF(C29="","",C29)</x:f>
        <x:v>274.002</x:v>
      </x:c>
      <x:c r="D85" s="3" t="n">
        <x:f>IF(D29="","",D29)</x:f>
        <x:v>65.369</x:v>
      </x:c>
      <x:c r="E85" s="3" t="n">
        <x:f>IF(E29="","",E29)</x:f>
        <x:v>68.154</x:v>
      </x:c>
      <x:c r="F85" s="3" t="n">
        <x:f>IF(F29="","",F29)</x:f>
        <x:v>66.242</x:v>
      </x:c>
      <x:c r="G85" s="3" t="n">
        <x:f>IF(G29="","",G29)</x:f>
        <x:v>58.182</x:v>
      </x:c>
      <x:c r="H85" s="4" t="n">
        <x:f>IF(H29="","",H29)</x:f>
        <x:v>64.11470000000001</x:v>
      </x:c>
    </x:row>
    <x:row r="86">
      <x:c r="B86" s="1" t="s">
        <x:v>96</x:v>
      </x:c>
      <x:c r="C86" s="15"/>
      <x:c r="D86" s="15"/>
      <x:c r="E86" s="16" t="n">
        <x:f>E85/Inputs!E209-1</x:f>
        <x:v>-0.012804542425910337</x:v>
      </x:c>
      <x:c r="F86" s="16" t="n">
        <x:f>F85/Inputs!F209-1</x:f>
        <x:v>-0.06130257340437584</x:v>
      </x:c>
      <x:c r="G86" s="16" t="n">
        <x:f>G85/Inputs!G209-1</x:f>
        <x:v>-0.15711243426485288</x:v>
      </x:c>
      <x:c r="H86" s="14" t="n">
        <x:f>H85/D85-1</x:f>
        <x:v>-0.019187994309228906</x:v>
      </x:c>
    </x:row>
    <x:row r="87">
      <x:c r="B87" s="1" t="s">
        <x:v>97</x:v>
      </x:c>
      <x:c r="C87" s="2"/>
      <x:c r="D87" s="2"/>
      <x:c r="E87" s="2" t="n">
        <x:f>IFERROR(E85-D85,"")</x:f>
        <x:v>2.7849999999999966</x:v>
      </x:c>
      <x:c r="F87" s="2" t="n">
        <x:f>IFERROR(F85-E85,"")</x:f>
        <x:v>-1.911999999999992</x:v>
      </x:c>
      <x:c r="G87" s="2" t="n">
        <x:f>IFERROR(G85-F85,"")</x:f>
        <x:v>-8.060000000000002</x:v>
      </x:c>
      <x:c r="H87" s="9" t="n">
        <x:f>IFERROR(H85-G85,"")</x:f>
        <x:v>5.932700000000011</x:v>
      </x:c>
    </x:row>
    <x:row r="88">
      <x:c r="B88" s="1" t="s">
        <x:v>76</x:v>
      </x:c>
      <x:c r="C88" s="15" t="n">
        <x:f>IF(C30="","",C30)</x:f>
        <x:v>0.4721860330458879</x:v>
      </x:c>
      <x:c r="D88" s="15" t="n">
        <x:f>IF(D30="","",D30)</x:f>
        <x:v>0.4433870759880894</x:v>
      </x:c>
      <x:c r="E88" s="15" t="n">
        <x:f>IF(E30="","",E30)</x:f>
        <x:v>0.4558277654046028</x:v>
      </x:c>
      <x:c r="F88" s="15" t="n">
        <x:f>IF(F30="","",F30)</x:f>
        <x:v>0.4442194206008584</x:v>
      </x:c>
      <x:c r="G88" s="15" t="n">
        <x:f>IF(G30="","",G30)</x:f>
        <x:v>0.38292747137027777</x:v>
      </x:c>
      <x:c r="H88" s="14" t="n">
        <x:f>IF(H30="","",H30)</x:f>
        <x:v>0.4303</x:v>
      </x:c>
    </x:row>
    <x:row r="89">
      <x:c r="B89" s="1" t="s">
        <x:v>102</x:v>
      </x:c>
      <x:c r="C89" s="2"/>
      <x:c r="D89" s="2"/>
      <x:c r="E89" s="5" t="n">
        <x:f>IFERROR((E88-D88)*Inputs!$H$85,"")</x:f>
        <x:v>124.40689416513383</x:v>
      </x:c>
      <x:c r="F89" s="5" t="n">
        <x:f>IFERROR((F88-E88)*Inputs!$H$85,"")</x:f>
        <x:v>-116.08344803744397</x:v>
      </x:c>
      <x:c r="G89" s="5" t="n">
        <x:f>IFERROR((G88-F88)*Inputs!$H$85,"")</x:f>
        <x:v>-612.9194923058062</x:v>
      </x:c>
      <x:c r="H89" s="31" t="n">
        <x:f>IFERROR((H88-G88)*Inputs!$H$85,"")</x:f>
        <x:v>473.72528629722245</x:v>
      </x:c>
    </x:row>
    <x:row r="90">
      <x:c r="B90" s="1"/>
      <x:c r="C90" s="2"/>
      <x:c r="D90" s="2"/>
      <x:c r="E90" s="2"/>
      <x:c r="F90" s="2"/>
      <x:c r="G90" s="2"/>
      <x:c r="H90" s="9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2" customWidth="1"/>
    <x:col min="3" max="8" width="12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1"/>
      <x:c r="B2" s="6" t="s">
        <x:v>0</x:v>
      </x:c>
      <x:c r="C2" s="6"/>
      <x:c r="D2" s="6"/>
      <x:c r="E2" s="6"/>
      <x:c r="F2" s="6"/>
      <x:c r="G2" s="6"/>
      <x:c r="H2" s="6"/>
      <x:c r="I2" s="1"/>
      <x:c r="J2" s="1"/>
    </x:row>
    <x:row r="3">
      <x:c r="A3" s="1"/>
      <x:c r="B3" s="6" t="s">
        <x:v>108</x:v>
      </x:c>
      <x:c r="C3" s="6"/>
      <x:c r="D3" s="6"/>
      <x:c r="E3" s="6"/>
      <x:c r="F3" s="6"/>
      <x:c r="G3" s="6"/>
      <x:c r="H3" s="6"/>
      <x:c r="I3" s="1"/>
      <x:c r="J3" s="1"/>
    </x:row>
    <x:row r="4">
      <x:c r="A4" s="1"/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A6" s="1"/>
      <x:c r="B6" s="12"/>
      <x:c r="C6" s="48" t="s">
        <x:v>3</x:v>
      </x:c>
      <x:c r="D6" s="48" t="s">
        <x:v>4</x:v>
      </x:c>
      <x:c r="E6" s="48" t="s">
        <x:v>5</x:v>
      </x:c>
      <x:c r="F6" s="48" t="s">
        <x:v>6</x:v>
      </x:c>
      <x:c r="G6" s="48" t="s">
        <x:v>7</x:v>
      </x:c>
      <x:c r="H6" s="48" t="s">
        <x:v>8</x:v>
      </x:c>
      <x:c r="I6" s="1"/>
      <x:c r="J6" s="1"/>
    </x:row>
    <x:row r="7">
      <x:c r="A7" s="1"/>
      <x:c r="B7" s="12"/>
      <x:c r="C7" s="7">
        <x:v>45900</x:v>
      </x:c>
      <x:c r="D7" s="7">
        <x:v>45900</x:v>
      </x:c>
      <x:c r="E7" s="7">
        <x:v>45991</x:v>
      </x:c>
      <x:c r="F7" s="7">
        <x:v>46081</x:v>
      </x:c>
      <x:c r="G7" s="7">
        <x:v>46173</x:v>
      </x:c>
      <x:c r="H7" s="7">
        <x:v>46265</x:v>
      </x:c>
      <x:c r="I7" s="1"/>
      <x:c r="J7" s="1"/>
    </x:row>
    <x:row r="8">
      <x:c r="A8" s="1"/>
      <x:c r="B8" s="12"/>
      <x:c r="C8" s="12">
        <x:v>365</x:v>
      </x:c>
      <x:c r="D8" s="12">
        <x:v>92</x:v>
      </x:c>
      <x:c r="E8" s="12">
        <x:v>91</x:v>
      </x:c>
      <x:c r="F8" s="12">
        <x:v>90</x:v>
      </x:c>
      <x:c r="G8" s="12">
        <x:v>92</x:v>
      </x:c>
      <x:c r="H8" s="12">
        <x:v>92</x:v>
      </x:c>
      <x:c r="I8" s="1"/>
      <x:c r="J8" s="1"/>
    </x:row>
    <x:row r="9">
      <x:c r="A9" s="1"/>
      <x:c r="B9" s="1"/>
      <x:c r="C9" s="2"/>
      <x:c r="D9" s="2"/>
      <x:c r="E9" s="2"/>
      <x:c r="F9" s="2"/>
      <x:c r="G9" s="2"/>
      <x:c r="H9" s="9"/>
      <x:c r="I9" s="1"/>
      <x:c r="J9" s="1"/>
    </x:row>
    <x:row r="10">
      <x:c r="A10" s="1"/>
      <x:c r="B10" s="1" t="s">
        <x:v>58</x:v>
      </x:c>
      <x:c r="D10" s="5" t="n">
        <x:f>Inputs!D199</x:f>
        <x:v>240.1</x:v>
      </x:c>
      <x:c r="E10" s="2" t="n">
        <x:f>D14</x:f>
        <x:v>243.9</x:v>
      </x:c>
      <x:c r="F10" s="2" t="n">
        <x:f>E14</x:f>
        <x:v>244.3</x:v>
      </x:c>
      <x:c r="G10" s="2" t="n">
        <x:f>F14</x:f>
        <x:v>249.1</x:v>
      </x:c>
      <x:c r="H10" s="9" t="n">
        <x:f>G14</x:f>
        <x:v>255.2</x:v>
      </x:c>
      <x:c r="I10" s="1"/>
      <x:c r="J10" s="1"/>
    </x:row>
    <x:row r="11">
      <x:c r="A11" s="1"/>
      <x:c r="B11" s="1" t="s">
        <x:v>59</x:v>
      </x:c>
      <x:c r="C11" s="2"/>
      <x:c r="D11" s="2"/>
      <x:c r="E11" s="2"/>
      <x:c r="F11" s="2"/>
      <x:c r="G11" s="2"/>
      <x:c r="H11" s="9"/>
      <x:c r="I11" s="1"/>
      <x:c r="J11" s="1" t="s">
        <x:v>60</x:v>
      </x:c>
    </x:row>
    <x:row r="12">
      <x:c r="A12" s="1"/>
      <x:c r="B12" s="1" t="s">
        <x:v>61</x:v>
      </x:c>
      <x:c r="C12" s="2"/>
      <x:c r="D12" s="2"/>
      <x:c r="E12" s="2"/>
      <x:c r="F12" s="2"/>
      <x:c r="G12" s="2"/>
      <x:c r="H12" s="9"/>
      <x:c r="I12" s="1"/>
      <x:c r="J12" s="1"/>
    </x:row>
    <x:row r="13">
      <x:c r="A13" s="1"/>
      <x:c r="B13" s="1" t="s">
        <x:v>62</x:v>
      </x:c>
      <x:c r="D13" s="2" t="n">
        <x:f>D14-D10</x:f>
        <x:v>3.8000000000000114</x:v>
      </x:c>
      <x:c r="E13" s="2" t="n">
        <x:f>E14-E10</x:f>
        <x:v>0.4000000000000057</x:v>
      </x:c>
      <x:c r="F13" s="2" t="n">
        <x:f>F14-F10</x:f>
        <x:v>4.799999999999983</x:v>
      </x:c>
      <x:c r="G13" s="2" t="n">
        <x:f>G14-G10</x:f>
        <x:v>6.099999999999994</x:v>
      </x:c>
      <x:c r="H13" s="18">
        <x:v>4.8</x:v>
      </x:c>
      <x:c r="I13" s="1"/>
      <x:c r="J13" s="1"/>
    </x:row>
    <x:row r="14">
      <x:c r="A14" s="1"/>
      <x:c r="B14" s="8" t="s">
        <x:v>63</x:v>
      </x:c>
      <x:c r="C14" s="10" t="n">
        <x:f>Inputs!C111</x:f>
        <x:v>243.9</x:v>
      </x:c>
      <x:c r="D14" s="10" t="n">
        <x:f>Inputs!D111</x:f>
        <x:v>243.9</x:v>
      </x:c>
      <x:c r="E14" s="10" t="n">
        <x:f>Inputs!E111</x:f>
        <x:v>244.3</x:v>
      </x:c>
      <x:c r="F14" s="10" t="n">
        <x:f>Inputs!F111</x:f>
        <x:v>249.1</x:v>
      </x:c>
      <x:c r="G14" s="10" t="n">
        <x:f>Inputs!G111</x:f>
        <x:v>255.2</x:v>
      </x:c>
      <x:c r="H14" s="4" t="n">
        <x:f>SUM(H10,H13)</x:f>
        <x:v>260</x:v>
      </x:c>
      <x:c r="I14" s="1"/>
      <x:c r="J14" s="1"/>
    </x:row>
    <x:row r="15">
      <x:c r="A15" s="1"/>
      <x:c r="B15" s="1" t="s">
        <x:v>64</x:v>
      </x:c>
      <x:c r="C15" s="15"/>
      <x:c r="D15" s="16" t="n">
        <x:f>D14/Inputs!D207-1</x:f>
        <x:v>0.05905340859748143</x:v>
      </x:c>
      <x:c r="E15" s="16" t="n">
        <x:f>E14/Inputs!E207-1</x:f>
        <x:v>0.06681222707423595</x:v>
      </x:c>
      <x:c r="F15" s="16" t="n">
        <x:f>F14/Inputs!F207-1</x:f>
        <x:v>0.06589644843816855</x:v>
      </x:c>
      <x:c r="G15" s="16" t="n">
        <x:f>G14/Inputs!G207-1</x:f>
        <x:v>0.06289046230737183</x:v>
      </x:c>
      <x:c r="H15" s="14" t="n">
        <x:f>H14/D14-1</x:f>
        <x:v>0.06601066010660106</x:v>
      </x:c>
      <x:c r="I15" s="1"/>
      <x:c r="J15" s="1"/>
    </x:row>
    <x:row r="16">
      <x:c r="A16" s="1"/>
      <x:c r="B16" s="1" t="s">
        <x:v>65</x:v>
      </x:c>
      <x:c r="C16" s="2"/>
      <x:c r="D16" s="2" t="n">
        <x:f>D14-D10</x:f>
        <x:v>3.8000000000000114</x:v>
      </x:c>
      <x:c r="E16" s="2" t="n">
        <x:f>E14-D14</x:f>
        <x:v>0.4000000000000057</x:v>
      </x:c>
      <x:c r="F16" s="2" t="n">
        <x:f>F14-E14</x:f>
        <x:v>4.799999999999983</x:v>
      </x:c>
      <x:c r="G16" s="2" t="n">
        <x:f>G14-F14</x:f>
        <x:v>6.099999999999994</x:v>
      </x:c>
      <x:c r="H16" s="9" t="n">
        <x:f>H14-G14</x:f>
        <x:v>4.800000000000011</x:v>
      </x:c>
      <x:c r="I16" s="1"/>
      <x:c r="J16" s="1"/>
    </x:row>
    <x:row r="17">
      <x:c r="A17" s="1"/>
      <x:c r="B17" s="1" t="s">
        <x:v>66</x:v>
      </x:c>
      <x:c r="D17" s="2" t="n">
        <x:f>AVERAGE(D10,D14)</x:f>
        <x:v>242</x:v>
      </x:c>
      <x:c r="E17" s="2" t="n">
        <x:f>AVERAGE(E10,E14)</x:f>
        <x:v>244.10000000000002</x:v>
      </x:c>
      <x:c r="F17" s="2" t="n">
        <x:f>AVERAGE(F10,F14)</x:f>
        <x:v>246.7</x:v>
      </x:c>
      <x:c r="G17" s="2" t="n">
        <x:f>AVERAGE(G10,G14)</x:f>
        <x:v>252.14999999999998</x:v>
      </x:c>
      <x:c r="H17" s="9" t="n">
        <x:f>AVERAGE(G14,H14)</x:f>
        <x:v>257.6</x:v>
      </x:c>
      <x:c r="I17" s="1"/>
      <x:c r="J17" s="1"/>
    </x:row>
    <x:row r="18">
      <x:c r="A18" s="1"/>
      <x:c r="B18" s="1" t="s">
        <x:v>67</x:v>
      </x:c>
      <x:c r="D18" s="23" t="n">
        <x:f>D19/(D17/Inputs!$H$84)</x:f>
        <x:v>1.0043966942148759</x:v>
      </x:c>
      <x:c r="E18" s="23" t="n">
        <x:f>E19/(E17/Inputs!$H$84)</x:f>
        <x:v>1.014797214256452</x:v>
      </x:c>
      <x:c r="F18" s="23" t="n">
        <x:f>F19/(F17/Inputs!$H$84)</x:f>
        <x:v>1.0087717875962707</x:v>
      </x:c>
      <x:c r="G18" s="23" t="n">
        <x:f>G19/(G17/Inputs!$H$84)</x:f>
        <x:v>1.0111124330755503</x:v>
      </x:c>
      <x:c r="H18" s="33">
        <x:v>0.986024844720497</x:v>
      </x:c>
      <x:c r="I18" s="1"/>
      <x:c r="J18" s="1" t="s">
        <x:v>109</x:v>
      </x:c>
    </x:row>
    <x:row r="19">
      <x:c r="A19" s="1"/>
      <x:c r="B19" s="8" t="s">
        <x:v>69</x:v>
      </x:c>
      <x:c r="C19" s="10" t="n">
        <x:f>Inputs!C107</x:f>
        <x:v>235.356</x:v>
      </x:c>
      <x:c r="D19" s="10" t="n">
        <x:f>Inputs!D107</x:f>
        <x:v>60.76599999999999</x:v>
      </x:c>
      <x:c r="E19" s="10" t="n">
        <x:f>Inputs!E107</x:f>
        <x:v>61.928</x:v>
      </x:c>
      <x:c r="F19" s="10" t="n">
        <x:f>Inputs!F107</x:f>
        <x:v>62.216</x:v>
      </x:c>
      <x:c r="G19" s="10" t="n">
        <x:f>Inputs!G107</x:f>
        <x:v>63.738</x:v>
      </x:c>
      <x:c r="H19" s="28" t="n">
        <x:f>H17/Inputs!$H$84*H18</x:f>
        <x:v>63.500000000000014</x:v>
      </x:c>
      <x:c r="I19" s="1"/>
      <x:c r="J19" s="1"/>
    </x:row>
    <x:row r="20">
      <x:c r="A20" s="1"/>
      <x:c r="B20" s="1" t="s">
        <x:v>70</x:v>
      </x:c>
      <x:c r="C20" s="2"/>
      <x:c r="D20" s="2"/>
      <x:c r="E20" s="2"/>
      <x:c r="F20" s="2"/>
      <x:c r="G20" s="2"/>
      <x:c r="H20" s="9"/>
      <x:c r="I20" s="1"/>
      <x:c r="J20" s="1"/>
    </x:row>
    <x:row r="21">
      <x:c r="A21" s="1"/>
      <x:c r="B21" s="8" t="s">
        <x:v>71</x:v>
      </x:c>
      <x:c r="C21" s="3" t="n">
        <x:f>C19</x:f>
        <x:v>235.356</x:v>
      </x:c>
      <x:c r="D21" s="3" t="n">
        <x:f>D19</x:f>
        <x:v>60.76599999999999</x:v>
      </x:c>
      <x:c r="E21" s="3" t="n">
        <x:f>E19</x:f>
        <x:v>61.928</x:v>
      </x:c>
      <x:c r="F21" s="3" t="n">
        <x:f>F19</x:f>
        <x:v>62.216</x:v>
      </x:c>
      <x:c r="G21" s="3" t="n">
        <x:f>G19</x:f>
        <x:v>63.738</x:v>
      </x:c>
      <x:c r="H21" s="4" t="n">
        <x:f>H19</x:f>
        <x:v>63.500000000000014</x:v>
      </x:c>
      <x:c r="I21" s="1"/>
      <x:c r="J21" s="1"/>
    </x:row>
    <x:row r="22">
      <x:c r="A22" s="1"/>
      <x:c r="B22" s="1" t="s">
        <x:v>32</x:v>
      </x:c>
      <x:c r="D22" s="29" t="n">
        <x:f>(1+D25)/((1+D23)*(1+D24))-1</x:f>
        <x:v>0.07360424028268531</x:v>
      </x:c>
      <x:c r="E22" s="15" t="n">
        <x:f>(1+E25)/((1+E23)*(1+E24))-1</x:f>
        <x:v>0.07327556325823203</x:v>
      </x:c>
      <x:c r="F22" s="15" t="n">
        <x:f>(1+F25)/((1+F23)*(1+F24))-1</x:f>
        <x:v>0.07991390682496702</x:v>
      </x:c>
      <x:c r="G22" s="15" t="n">
        <x:f>(1+G25)/((1+G23)*(1+G24))-1</x:f>
        <x:v>0.10499999999999998</x:v>
      </x:c>
      <x:c r="H22" s="14" t="n">
        <x:f>(1+H25)/((1+H23)*(1+H24))-1</x:f>
        <x:v>0.0449922654115793</x:v>
      </x:c>
      <x:c r="I22" s="1"/>
      <x:c r="J22" s="1"/>
    </x:row>
    <x:row r="23">
      <x:c r="A23" s="1"/>
      <x:c r="B23" s="1" t="s">
        <x:v>33</x:v>
      </x:c>
      <x:c r="D23" s="26">
        <x:v>0</x:v>
      </x:c>
      <x:c r="E23" s="26">
        <x:v>0</x:v>
      </x:c>
      <x:c r="F23" s="26">
        <x:v>0</x:v>
      </x:c>
      <x:c r="G23" s="16" t="n">
        <x:f>(1+G25)/(1+Inputs!G194)-1</x:f>
        <x:v>-0.026933297955381352</x:v>
      </x:c>
      <x:c r="H23" s="30">
        <x:v>0</x:v>
      </x:c>
      <x:c r="I23" s="1"/>
      <x:c r="J23" s="1"/>
    </x:row>
    <x:row r="24">
      <x:c r="A24" s="1"/>
      <x:c r="B24" s="1" t="s">
        <x:v>34</x:v>
      </x:c>
      <x:c r="D24" s="26">
        <x:v>0</x:v>
      </x:c>
      <x:c r="E24" s="26">
        <x:v>0</x:v>
      </x:c>
      <x:c r="F24" s="26">
        <x:v>0</x:v>
      </x:c>
      <x:c r="G24" s="26">
        <x:v>0</x:v>
      </x:c>
      <x:c r="H24" s="30">
        <x:v>0</x:v>
      </x:c>
      <x:c r="I24" s="1"/>
      <x:c r="J24" s="1"/>
    </x:row>
    <x:row r="25">
      <x:c r="A25" s="1"/>
      <x:c r="B25" s="1" t="s">
        <x:v>35</x:v>
      </x:c>
      <x:c r="D25" s="20" t="n">
        <x:f>D21/Inputs!D187-1</x:f>
        <x:v>0.07360424028268531</x:v>
      </x:c>
      <x:c r="E25" s="16" t="n">
        <x:f>E21/Inputs!E187-1</x:f>
        <x:v>0.07327556325823203</x:v>
      </x:c>
      <x:c r="F25" s="16" t="n">
        <x:f>F21/Inputs!F187-1</x:f>
        <x:v>0.07991390682496702</x:v>
      </x:c>
      <x:c r="G25" s="16" t="n">
        <x:f>G21/Inputs!G187-1</x:f>
        <x:v>0.07523870575930358</x:v>
      </x:c>
      <x:c r="H25" s="22" t="n">
        <x:f>H21/D21-1</x:f>
        <x:v>0.0449922654115793</x:v>
      </x:c>
      <x:c r="I25" s="1"/>
      <x:c r="J25" s="1"/>
    </x:row>
    <x:row r="26">
      <x:c r="A26" s="1"/>
      <x:c r="B26" s="1" t="s">
        <x:v>36</x:v>
      </x:c>
      <x:c r="E26" s="15" t="n">
        <x:f>E21/D21-1</x:f>
        <x:v>0.019122535628476545</x:v>
      </x:c>
      <x:c r="F26" s="15" t="n">
        <x:f>F21/E21-1</x:f>
        <x:v>0.004650561942901588</x:v>
      </x:c>
      <x:c r="G26" s="15" t="n">
        <x:f>G21/F21-1</x:f>
        <x:v>0.024463160601774447</x:v>
      </x:c>
      <x:c r="H26" s="14" t="n">
        <x:f>H21/G21-1</x:f>
        <x:v>-0.0037340362107374236</x:v>
      </x:c>
      <x:c r="I26" s="1"/>
      <x:c r="J26" s="1"/>
    </x:row>
    <x:row r="27">
      <x:c r="A27" s="1"/>
      <x:c r="B27" s="1" t="s">
        <x:v>72</x:v>
      </x:c>
      <x:c r="C27" s="16" t="n">
        <x:f>C21/'Revenue summary'!C10</x:f>
        <x:v>0.10137017454090626</x:v>
      </x:c>
      <x:c r="D27" s="16" t="n">
        <x:f>D21/'Revenue summary'!D10</x:f>
        <x:v>0.10180247645757003</x:v>
      </x:c>
      <x:c r="E27" s="16" t="n">
        <x:f>E21/'Revenue summary'!E10</x:f>
        <x:v>0.10191879477503246</x:v>
      </x:c>
      <x:c r="F27" s="16" t="n">
        <x:f>F21/'Revenue summary'!F10</x:f>
        <x:v>0.10182334755547699</x:v>
      </x:c>
      <x:c r="G27" s="16" t="n">
        <x:f>G21/'Revenue summary'!G10</x:f>
        <x:v>0.10232165389344984</x:v>
      </x:c>
      <x:c r="H27" s="19" t="n">
        <x:f>H21/'Revenue summary'!H10</x:f>
        <x:v>0.10119521912350599</x:v>
      </x:c>
      <x:c r="I27" s="1"/>
      <x:c r="J27" s="1"/>
    </x:row>
    <x:row r="28">
      <x:c r="A28" s="1"/>
      <x:c r="B28" s="1" t="s">
        <x:v>73</x:v>
      </x:c>
      <x:c r="C28" s="2"/>
      <x:c r="D28" s="2"/>
      <x:c r="E28" s="2"/>
      <x:c r="F28" s="2"/>
      <x:c r="G28" s="2"/>
      <x:c r="H28" s="35">
        <x:v>0.6638</x:v>
      </x:c>
      <x:c r="I28" s="1"/>
      <x:c r="J28" s="1" t="s">
        <x:v>74</x:v>
      </x:c>
    </x:row>
    <x:row r="29">
      <x:c r="A29" s="1"/>
      <x:c r="B29" s="8" t="s">
        <x:v>75</x:v>
      </x:c>
      <x:c r="C29" s="10" t="n">
        <x:f>Inputs!C169</x:f>
        <x:v>168.338</x:v>
      </x:c>
      <x:c r="D29" s="10" t="n">
        <x:f>Inputs!D169</x:f>
        <x:v>42.479</x:v>
      </x:c>
      <x:c r="E29" s="10" t="n">
        <x:f>Inputs!E169</x:f>
        <x:v>45.384</x:v>
      </x:c>
      <x:c r="F29" s="10" t="n">
        <x:f>Inputs!F169</x:f>
        <x:v>44.518</x:v>
      </x:c>
      <x:c r="G29" s="10" t="n">
        <x:f>Inputs!G169</x:f>
        <x:v>44.532</x:v>
      </x:c>
      <x:c r="H29" s="4" t="n">
        <x:f>H21*H28</x:f>
        <x:v>42.151300000000006</x:v>
      </x:c>
      <x:c r="I29" s="1"/>
      <x:c r="J29" s="1"/>
    </x:row>
    <x:row r="30">
      <x:c r="A30" s="1"/>
      <x:c r="B30" s="1" t="s">
        <x:v>76</x:v>
      </x:c>
      <x:c r="C30" s="15" t="n">
        <x:f>C29/C21</x:f>
        <x:v>0.7152483896735159</x:v>
      </x:c>
      <x:c r="D30" s="15" t="n">
        <x:f>D29/D21</x:f>
        <x:v>0.6990586841325742</x:v>
      </x:c>
      <x:c r="E30" s="15" t="n">
        <x:f>E29/E21</x:f>
        <x:v>0.732851052835551</x:v>
      </x:c>
      <x:c r="F30" s="15" t="n">
        <x:f>F29/F21</x:f>
        <x:v>0.7155394110839656</x:v>
      </x:c>
      <x:c r="G30" s="15" t="n">
        <x:f>G29/G21</x:f>
        <x:v>0.6986726913301327</x:v>
      </x:c>
      <x:c r="H30" s="14" t="n">
        <x:f>H29/H21</x:f>
        <x:v>0.6638</x:v>
      </x:c>
      <x:c r="I30" s="1"/>
      <x:c r="J30" s="1"/>
    </x:row>
    <x:row r="31">
      <x:c r="A31" s="1"/>
      <x:c r="B31" s="1" t="s">
        <x:v>77</x:v>
      </x:c>
      <x:c r="C31" s="2"/>
      <x:c r="D31" s="2"/>
      <x:c r="E31" s="5" t="n">
        <x:f>(E30-D30)*Inputs!$H$85</x:f>
        <x:v>337.9236870297675</x:v>
      </x:c>
      <x:c r="F31" s="5" t="n">
        <x:f>(F30-E30)*Inputs!$H$85</x:f>
        <x:v>-173.11641751585393</x:v>
      </x:c>
      <x:c r="G31" s="5" t="n">
        <x:f>(G30-F30)*Inputs!$H$85</x:f>
        <x:v>-168.66719753832916</x:v>
      </x:c>
      <x:c r="H31" s="31" t="n">
        <x:f>(H30-G30)*Inputs!$H$85</x:f>
        <x:v>-348.7269133013271</x:v>
      </x:c>
      <x:c r="I31" s="1"/>
      <x:c r="J31" s="1"/>
    </x:row>
    <x:row r="32">
      <x:c r="A32" s="1"/>
      <x:c r="B32" s="1"/>
      <x:c r="C32" s="2"/>
      <x:c r="D32" s="2"/>
      <x:c r="E32" s="2"/>
      <x:c r="F32" s="2"/>
      <x:c r="G32" s="2"/>
      <x:c r="H32" s="9"/>
      <x:c r="I32" s="1"/>
      <x:c r="J32" s="1"/>
    </x:row>
    <x:row r="33">
      <x:c r="A33" s="1"/>
      <x:c r="B33" s="1" t="s">
        <x:v>78</x:v>
      </x:c>
      <x:c r="C33" s="2"/>
      <x:c r="D33" s="2"/>
      <x:c r="E33" s="2"/>
      <x:c r="F33" s="2"/>
      <x:c r="G33" s="2"/>
      <x:c r="H33" s="9"/>
      <x:c r="I33" s="1"/>
      <x:c r="J33" s="1"/>
    </x:row>
    <x:row r="34">
      <x:c r="A34" s="1"/>
      <x:c r="B34" s="1" t="s">
        <x:v>79</x:v>
      </x:c>
      <x:c r="C34" s="2"/>
      <x:c r="D34" s="2"/>
      <x:c r="E34" s="2"/>
      <x:c r="F34" s="2"/>
      <x:c r="G34" s="2"/>
      <x:c r="H34" s="9"/>
      <x:c r="I34" s="1"/>
      <x:c r="J34" s="1"/>
    </x:row>
    <x:row r="35">
      <x:c r="A35" s="1"/>
      <x:c r="B35" s="1" t="s">
        <x:v>80</x:v>
      </x:c>
      <x:c r="C35" s="2"/>
      <x:c r="D35" s="2"/>
      <x:c r="E35" s="2"/>
      <x:c r="F35" s="2"/>
      <x:c r="G35" s="2"/>
      <x:c r="H35" s="9"/>
      <x:c r="I35" s="1"/>
      <x:c r="J35" s="1"/>
    </x:row>
    <x:row r="36">
      <x:c r="A36" s="1"/>
      <x:c r="B36" s="1" t="s">
        <x:v>81</x:v>
      </x:c>
      <x:c r="C36" s="2"/>
      <x:c r="D36" s="2"/>
      <x:c r="E36" s="2"/>
      <x:c r="F36" s="2"/>
      <x:c r="G36" s="2"/>
      <x:c r="H36" s="9"/>
      <x:c r="I36" s="1"/>
      <x:c r="J36" s="1"/>
    </x:row>
    <x:row r="37">
      <x:c r="A37" s="1"/>
      <x:c r="B37" s="1" t="s">
        <x:v>82</x:v>
      </x:c>
      <x:c r="C37" s="2"/>
      <x:c r="D37" s="2"/>
      <x:c r="E37" s="2"/>
      <x:c r="F37" s="2"/>
      <x:c r="G37" s="2"/>
      <x:c r="H37" s="9"/>
      <x:c r="I37" s="1"/>
      <x:c r="J37" s="1"/>
    </x:row>
    <x:row r="38">
      <x:c r="A38" s="1"/>
      <x:c r="B38" s="1" t="s">
        <x:v>83</x:v>
      </x:c>
      <x:c r="C38" s="2"/>
      <x:c r="D38" s="2"/>
      <x:c r="E38" s="2"/>
      <x:c r="F38" s="2"/>
      <x:c r="G38" s="2"/>
      <x:c r="H38" s="9"/>
      <x:c r="I38" s="1"/>
      <x:c r="J38" s="1"/>
    </x:row>
    <x:row r="39">
      <x:c r="A39" s="1"/>
      <x:c r="B39" s="1" t="s">
        <x:v>84</x:v>
      </x:c>
      <x:c r="C39" s="2"/>
      <x:c r="D39" s="2"/>
      <x:c r="E39" s="2"/>
      <x:c r="F39" s="2"/>
      <x:c r="G39" s="2"/>
      <x:c r="H39" s="9"/>
      <x:c r="I39" s="1"/>
      <x:c r="J39" s="1"/>
    </x:row>
    <x:row r="40">
      <x:c r="A40" s="1"/>
      <x:c r="B40" s="1" t="s">
        <x:v>85</x:v>
      </x:c>
      <x:c r="C40" s="15"/>
      <x:c r="D40" s="15"/>
      <x:c r="E40" s="15"/>
      <x:c r="F40" s="15"/>
      <x:c r="G40" s="15"/>
      <x:c r="H40" s="14" t="n">
        <x:f>H10/D10-1</x:f>
        <x:v>0.06289046230737183</x:v>
      </x:c>
      <x:c r="I40" s="1"/>
      <x:c r="J40" s="1"/>
    </x:row>
    <x:row r="41">
      <x:c r="A41" s="1"/>
      <x:c r="B41" s="1" t="s">
        <x:v>86</x:v>
      </x:c>
      <x:c r="C41" s="1"/>
      <x:c r="D41" s="1"/>
      <x:c r="E41" s="1"/>
      <x:c r="F41" s="1"/>
      <x:c r="G41" s="1"/>
      <x:c r="H41" s="9" t="n">
        <x:f>H10-G10</x:f>
        <x:v>6.099999999999994</x:v>
      </x:c>
      <x:c r="I41" s="1"/>
      <x:c r="J41" s="1"/>
    </x:row>
    <x:row r="42">
      <x:c r="A42" s="1"/>
      <x:c r="B42" s="1" t="s">
        <x:v>87</x:v>
      </x:c>
      <x:c r="C42" s="1"/>
      <x:c r="D42" s="1"/>
      <x:c r="E42" s="25" t="n">
        <x:f>E13/(Inputs!E207-Inputs!D207)-1</x:f>
        <x:v>-1.3076923076923093</x:v>
      </x:c>
      <x:c r="F42" s="25" t="n">
        <x:f>F13/(Inputs!F207-Inputs!E207)-1</x:f>
        <x:v>0.02127659574467966</x:v>
      </x:c>
      <x:c r="G42" s="25" t="n">
        <x:f>G13/(Inputs!G207-Inputs!F207)-1</x:f>
        <x:v>-0.046875000000001776</x:v>
      </x:c>
      <x:c r="H42" s="19" t="n">
        <x:f>H13/(D14-Inputs!G207)-1</x:f>
        <x:v>0.26315789473683826</x:v>
      </x:c>
      <x:c r="I42" s="1"/>
      <x:c r="J42" s="1"/>
    </x:row>
    <x:row r="43">
      <x:c r="A43" s="1"/>
      <x:c r="B43" s="1" t="s">
        <x:v>88</x:v>
      </x:c>
      <x:c r="C43" s="1"/>
      <x:c r="D43" s="1"/>
      <x:c r="E43" s="2" t="n">
        <x:f>E13-D13</x:f>
        <x:v>-3.4000000000000057</x:v>
      </x:c>
      <x:c r="F43" s="2" t="n">
        <x:f>F13-E13</x:f>
        <x:v>4.399999999999977</x:v>
      </x:c>
      <x:c r="G43" s="2" t="n">
        <x:f>G13-F13</x:f>
        <x:v>1.3000000000000114</x:v>
      </x:c>
      <x:c r="H43" s="9" t="n">
        <x:f>H13-G13</x:f>
        <x:v>-1.2999999999999945</x:v>
      </x:c>
      <x:c r="I43" s="1"/>
      <x:c r="J43" s="1"/>
    </x:row>
    <x:row r="44">
      <x:c r="A44" s="1"/>
      <x:c r="B44" s="1" t="s">
        <x:v>89</x:v>
      </x:c>
      <x:c r="C44" s="1"/>
      <x:c r="D44" s="1"/>
      <x:c r="E44" s="1"/>
      <x:c r="F44" s="1"/>
      <x:c r="G44" s="1"/>
      <x:c r="H44" s="9" t="n">
        <x:f>H17-G17</x:f>
        <x:v>5.4500000000000455</x:v>
      </x:c>
      <x:c r="I44" s="1"/>
      <x:c r="J44" s="1"/>
    </x:row>
    <x:row r="45">
      <x:c r="A45" s="1"/>
      <x:c r="B45" s="1" t="s">
        <x:v>90</x:v>
      </x:c>
      <x:c r="C45" s="1"/>
      <x:c r="D45" s="1"/>
      <x:c r="E45" s="1"/>
      <x:c r="F45" s="1"/>
      <x:c r="G45" s="1"/>
      <x:c r="H45" s="32" t="n">
        <x:f>(H18-G18)*Inputs!$H$85</x:f>
        <x:v>-250.87588355053313</x:v>
      </x:c>
      <x:c r="I45" s="1"/>
      <x:c r="J45" s="1"/>
    </x:row>
    <x:row r="46">
      <x:c r="A46" s="1"/>
      <x:c r="B46" s="1" t="s">
        <x:v>91</x:v>
      </x:c>
      <x:c r="C46" s="1"/>
      <x:c r="D46" s="1"/>
      <x:c r="E46" s="1"/>
      <x:c r="F46" s="1"/>
      <x:c r="G46" s="1"/>
      <x:c r="H46" s="9" t="n">
        <x:f>H10-D10</x:f>
        <x:v>15.099999999999994</x:v>
      </x:c>
      <x:c r="I46" s="1"/>
      <x:c r="J46" s="1"/>
    </x:row>
    <x:row r="47">
      <x:c r="A47" s="1"/>
      <x:c r="B47" s="1" t="s">
        <x:v>92</x:v>
      </x:c>
      <x:c r="C47" s="15"/>
      <x:c r="D47" s="15"/>
      <x:c r="E47" s="15"/>
      <x:c r="F47" s="15"/>
      <x:c r="G47" s="15"/>
      <x:c r="H47" s="14" t="n">
        <x:f>H17/D17-1</x:f>
        <x:v>0.06446280991735542</x:v>
      </x:c>
      <x:c r="I47" s="1"/>
      <x:c r="J47" s="1"/>
    </x:row>
    <x:row r="48">
      <x:c r="A48" s="1"/>
      <x:c r="B48" s="1" t="s">
        <x:v>93</x:v>
      </x:c>
      <x:c r="C48" s="1"/>
      <x:c r="D48" s="1"/>
      <x:c r="E48" s="1"/>
      <x:c r="F48" s="1"/>
      <x:c r="G48" s="1"/>
      <x:c r="H48" s="32" t="n">
        <x:f>(H30-G30)*Inputs!$H$85</x:f>
        <x:v>-348.7269133013271</x:v>
      </x:c>
      <x:c r="I48" s="1"/>
      <x:c r="J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>
      <x:c r="A51" s="1"/>
      <x:c r="B51" s="12" t="s">
        <x:v>94</x:v>
      </x:c>
      <x:c r="C51" s="12"/>
      <x:c r="D51" s="12"/>
      <x:c r="E51" s="12"/>
      <x:c r="F51" s="12"/>
      <x:c r="G51" s="12"/>
      <x:c r="H51" s="12"/>
      <x:c r="I51" s="1"/>
      <x:c r="J51" s="1" t="s">
        <x:v>95</x:v>
      </x:c>
    </x:row>
    <x:row r="52">
      <x:c r="A52" s="1"/>
      <x:c r="B52" s="1" t="s">
        <x:v>58</x:v>
      </x:c>
      <x:c r="C52" s="2" t="str">
        <x:f>IF(C10="","",C10)</x:f>
      </x:c>
      <x:c r="D52" s="2" t="n">
        <x:f>IF(D10="","",D10)</x:f>
        <x:v>240.1</x:v>
      </x:c>
      <x:c r="E52" s="2" t="n">
        <x:f>IF(E10="","",E10)</x:f>
        <x:v>243.9</x:v>
      </x:c>
      <x:c r="F52" s="2" t="n">
        <x:f>IF(F10="","",F10)</x:f>
        <x:v>244.3</x:v>
      </x:c>
      <x:c r="G52" s="2" t="n">
        <x:f>IF(G10="","",G10)</x:f>
        <x:v>249.1</x:v>
      </x:c>
      <x:c r="H52" s="9" t="n">
        <x:f>IF(H10="","",H10)</x:f>
        <x:v>255.2</x:v>
      </x:c>
      <x:c r="I52" s="1"/>
      <x:c r="J52" s="1"/>
    </x:row>
    <x:row r="53">
      <x:c r="A53" s="1"/>
      <x:c r="B53" s="1" t="s">
        <x:v>96</x:v>
      </x:c>
      <x:c r="C53" s="15"/>
      <x:c r="D53" s="15"/>
      <x:c r="E53" s="16" t="n">
        <x:f>E52/Inputs!D207-1</x:f>
        <x:v>0.05905340859748143</x:v>
      </x:c>
      <x:c r="F53" s="16" t="n">
        <x:f>F52/Inputs!E207-1</x:f>
        <x:v>0.06681222707423595</x:v>
      </x:c>
      <x:c r="G53" s="16" t="n">
        <x:f>G52/Inputs!F207-1</x:f>
        <x:v>0.06589644843816855</x:v>
      </x:c>
      <x:c r="H53" s="19" t="n">
        <x:f>H52/Inputs!G207-1</x:f>
        <x:v>0.06289046230737183</x:v>
      </x:c>
      <x:c r="I53" s="1"/>
      <x:c r="J53" s="1"/>
    </x:row>
    <x:row r="54">
      <x:c r="A54" s="1"/>
      <x:c r="B54" s="1" t="s">
        <x:v>97</x:v>
      </x:c>
      <x:c r="C54" s="2"/>
      <x:c r="D54" s="2"/>
      <x:c r="E54" s="2"/>
      <x:c r="F54" s="2"/>
      <x:c r="G54" s="2"/>
      <x:c r="H54" s="9" t="n">
        <x:f>H52-G52</x:f>
        <x:v>6.099999999999994</x:v>
      </x:c>
      <x:c r="I54" s="1"/>
      <x:c r="J54" s="1"/>
    </x:row>
    <x:row r="55">
      <x:c r="A55" s="1"/>
      <x:c r="B55" s="1"/>
      <x:c r="C55" s="2"/>
      <x:c r="D55" s="2"/>
      <x:c r="E55" s="2"/>
      <x:c r="F55" s="2"/>
      <x:c r="G55" s="2"/>
      <x:c r="H55" s="9"/>
      <x:c r="I55" s="1"/>
      <x:c r="J55" s="1"/>
    </x:row>
    <x:row r="56">
      <x:c r="A56" s="1"/>
      <x:c r="B56" s="1" t="s">
        <x:v>98</x:v>
      </x:c>
      <x:c r="C56" s="2"/>
      <x:c r="D56" s="2"/>
      <x:c r="E56" s="2"/>
      <x:c r="F56" s="2"/>
      <x:c r="G56" s="2"/>
      <x:c r="H56" s="9"/>
      <x:c r="I56" s="1"/>
      <x:c r="J56" s="1"/>
    </x:row>
    <x:row r="57">
      <x:c r="A57" s="1"/>
      <x:c r="B57" s="1"/>
      <x:c r="C57" s="2"/>
      <x:c r="D57" s="2"/>
      <x:c r="E57" s="2"/>
      <x:c r="F57" s="2"/>
      <x:c r="G57" s="2"/>
      <x:c r="H57" s="9"/>
      <x:c r="I57" s="1"/>
      <x:c r="J57" s="1"/>
    </x:row>
    <x:row r="58">
      <x:c r="A58" s="1"/>
      <x:c r="B58" s="1"/>
      <x:c r="C58" s="2"/>
      <x:c r="D58" s="2"/>
      <x:c r="E58" s="2"/>
      <x:c r="F58" s="2"/>
      <x:c r="G58" s="2"/>
      <x:c r="H58" s="9"/>
      <x:c r="I58" s="1"/>
      <x:c r="J58" s="1"/>
    </x:row>
    <x:row r="59">
      <x:c r="A59" s="1"/>
      <x:c r="B59" s="1" t="s">
        <x:v>99</x:v>
      </x:c>
      <x:c r="C59" s="2"/>
      <x:c r="D59" s="2"/>
      <x:c r="E59" s="2"/>
      <x:c r="F59" s="2"/>
      <x:c r="G59" s="2"/>
      <x:c r="H59" s="9"/>
      <x:c r="I59" s="1"/>
      <x:c r="J59" s="1"/>
    </x:row>
    <x:row r="60">
      <x:c r="A60" s="1"/>
      <x:c r="B60" s="1"/>
      <x:c r="C60" s="2"/>
      <x:c r="D60" s="2"/>
      <x:c r="E60" s="2"/>
      <x:c r="F60" s="2"/>
      <x:c r="G60" s="2"/>
      <x:c r="H60" s="9"/>
      <x:c r="I60" s="1"/>
      <x:c r="J60" s="1"/>
    </x:row>
    <x:row r="61">
      <x:c r="A61" s="1"/>
      <x:c r="B61" s="1"/>
      <x:c r="C61" s="2"/>
      <x:c r="D61" s="2"/>
      <x:c r="E61" s="2"/>
      <x:c r="F61" s="2"/>
      <x:c r="G61" s="2"/>
      <x:c r="H61" s="9"/>
      <x:c r="I61" s="1"/>
      <x:c r="J61" s="1"/>
    </x:row>
    <x:row r="62">
      <x:c r="A62" s="1"/>
      <x:c r="B62" s="1" t="s">
        <x:v>100</x:v>
      </x:c>
      <x:c r="C62" s="2" t="str">
        <x:f>IF(C13="","",C13)</x:f>
      </x:c>
      <x:c r="D62" s="2" t="n">
        <x:f>IF(D13="","",D13)</x:f>
        <x:v>3.8000000000000114</x:v>
      </x:c>
      <x:c r="E62" s="2" t="n">
        <x:f>IF(E13="","",E13)</x:f>
        <x:v>0.4000000000000057</x:v>
      </x:c>
      <x:c r="F62" s="2" t="n">
        <x:f>IF(F13="","",F13)</x:f>
        <x:v>4.799999999999983</x:v>
      </x:c>
      <x:c r="G62" s="2" t="n">
        <x:f>IF(G13="","",G13)</x:f>
        <x:v>6.099999999999994</x:v>
      </x:c>
      <x:c r="H62" s="9" t="n">
        <x:f>IF(H13="","",H13)</x:f>
        <x:v>4.8</x:v>
      </x:c>
      <x:c r="I62" s="1"/>
      <x:c r="J62" s="1"/>
    </x:row>
    <x:row r="63">
      <x:c r="A63" s="1"/>
      <x:c r="B63" s="1" t="s">
        <x:v>96</x:v>
      </x:c>
      <x:c r="C63" s="15"/>
      <x:c r="D63" s="15"/>
      <x:c r="E63" s="16" t="n">
        <x:f>E62/(Inputs!E207-Inputs!D207)-1</x:f>
        <x:v>-1.3076923076923093</x:v>
      </x:c>
      <x:c r="F63" s="16" t="n">
        <x:f>F62/(Inputs!F207-Inputs!E207)-1</x:f>
        <x:v>0.02127659574467966</x:v>
      </x:c>
      <x:c r="G63" s="16" t="n">
        <x:f>G62/(Inputs!G207-Inputs!F207)-1</x:f>
        <x:v>-0.046875000000001776</x:v>
      </x:c>
      <x:c r="H63" s="19" t="n">
        <x:f>H62/(D14-Inputs!G207)-1</x:f>
        <x:v>0.26315789473683826</x:v>
      </x:c>
      <x:c r="I63" s="1"/>
      <x:c r="J63" s="1"/>
    </x:row>
    <x:row r="64">
      <x:c r="A64" s="1"/>
      <x:c r="B64" s="1" t="s">
        <x:v>97</x:v>
      </x:c>
      <x:c r="C64" s="2"/>
      <x:c r="D64" s="2"/>
      <x:c r="E64" s="2" t="n">
        <x:f>IFERROR(E62-D62,"")</x:f>
        <x:v>-3.4000000000000057</x:v>
      </x:c>
      <x:c r="F64" s="2" t="n">
        <x:f>IFERROR(F62-E62,"")</x:f>
        <x:v>4.399999999999977</x:v>
      </x:c>
      <x:c r="G64" s="2" t="n">
        <x:f>IFERROR(G62-F62,"")</x:f>
        <x:v>1.3000000000000114</x:v>
      </x:c>
      <x:c r="H64" s="9" t="n">
        <x:f>IFERROR(H62-G62,"")</x:f>
        <x:v>-1.2999999999999945</x:v>
      </x:c>
      <x:c r="I64" s="1"/>
      <x:c r="J64" s="1"/>
    </x:row>
    <x:row r="65">
      <x:c r="A65" s="1"/>
      <x:c r="B65" s="1"/>
      <x:c r="C65" s="2"/>
      <x:c r="D65" s="2"/>
      <x:c r="E65" s="2"/>
      <x:c r="F65" s="2"/>
      <x:c r="G65" s="2"/>
      <x:c r="H65" s="9"/>
      <x:c r="I65" s="1"/>
      <x:c r="J65" s="1"/>
    </x:row>
    <x:row r="66">
      <x:c r="B66" s="8" t="s">
        <x:v>63</x:v>
      </x:c>
      <x:c r="C66" s="3" t="n">
        <x:f>IF(C14="","",C14)</x:f>
        <x:v>243.9</x:v>
      </x:c>
      <x:c r="D66" s="3" t="n">
        <x:f>IF(D14="","",D14)</x:f>
        <x:v>243.9</x:v>
      </x:c>
      <x:c r="E66" s="3" t="n">
        <x:f>IF(E14="","",E14)</x:f>
        <x:v>244.3</x:v>
      </x:c>
      <x:c r="F66" s="3" t="n">
        <x:f>IF(F14="","",F14)</x:f>
        <x:v>249.1</x:v>
      </x:c>
      <x:c r="G66" s="3" t="n">
        <x:f>IF(G14="","",G14)</x:f>
        <x:v>255.2</x:v>
      </x:c>
      <x:c r="H66" s="4" t="n">
        <x:f>IF(H14="","",H14)</x:f>
        <x:v>260</x:v>
      </x:c>
    </x:row>
    <x:row r="67">
      <x:c r="B67" s="1" t="s">
        <x:v>96</x:v>
      </x:c>
      <x:c r="C67" s="15"/>
      <x:c r="D67" s="16" t="n">
        <x:f>D66/Inputs!D207-1</x:f>
        <x:v>0.05905340859748143</x:v>
      </x:c>
      <x:c r="E67" s="16" t="n">
        <x:f>E66/Inputs!E207-1</x:f>
        <x:v>0.06681222707423595</x:v>
      </x:c>
      <x:c r="F67" s="16" t="n">
        <x:f>F66/Inputs!F207-1</x:f>
        <x:v>0.06589644843816855</x:v>
      </x:c>
      <x:c r="G67" s="16" t="n">
        <x:f>G66/Inputs!G207-1</x:f>
        <x:v>0.06289046230737183</x:v>
      </x:c>
      <x:c r="H67" s="14" t="n">
        <x:f>H66/D66-1</x:f>
        <x:v>0.06601066010660106</x:v>
      </x:c>
    </x:row>
    <x:row r="68">
      <x:c r="B68" s="1" t="s">
        <x:v>97</x:v>
      </x:c>
      <x:c r="C68" s="2"/>
      <x:c r="D68" s="2" t="n">
        <x:f>IFERROR(D66-D52,"")</x:f>
        <x:v>3.8000000000000114</x:v>
      </x:c>
      <x:c r="E68" s="2" t="n">
        <x:f>IFERROR(E66-E52,"")</x:f>
        <x:v>0.4000000000000057</x:v>
      </x:c>
      <x:c r="F68" s="2" t="n">
        <x:f>IFERROR(F66-F52,"")</x:f>
        <x:v>4.799999999999983</x:v>
      </x:c>
      <x:c r="G68" s="2" t="n">
        <x:f>IFERROR(G66-G52,"")</x:f>
        <x:v>6.099999999999994</x:v>
      </x:c>
      <x:c r="H68" s="9" t="n">
        <x:f>IFERROR(H66-H52,"")</x:f>
        <x:v>4.800000000000011</x:v>
      </x:c>
    </x:row>
    <x:row r="69">
      <x:c r="B69" s="1"/>
      <x:c r="C69" s="2"/>
      <x:c r="D69" s="2"/>
      <x:c r="E69" s="2"/>
      <x:c r="F69" s="2"/>
      <x:c r="G69" s="2"/>
      <x:c r="H69" s="9"/>
    </x:row>
    <x:row r="70">
      <x:c r="B70" s="1" t="s">
        <x:v>66</x:v>
      </x:c>
      <x:c r="C70" s="2" t="str">
        <x:f>IF(C17="","",C17)</x:f>
      </x:c>
      <x:c r="D70" s="2" t="n">
        <x:f>IF(D17="","",D17)</x:f>
        <x:v>242</x:v>
      </x:c>
      <x:c r="E70" s="2" t="n">
        <x:f>IF(E17="","",E17)</x:f>
        <x:v>244.10000000000002</x:v>
      </x:c>
      <x:c r="F70" s="2" t="n">
        <x:f>IF(F17="","",F17)</x:f>
        <x:v>246.7</x:v>
      </x:c>
      <x:c r="G70" s="2" t="n">
        <x:f>IF(G17="","",G17)</x:f>
        <x:v>252.14999999999998</x:v>
      </x:c>
      <x:c r="H70" s="9" t="n">
        <x:f>IF(H17="","",H17)</x:f>
        <x:v>257.6</x:v>
      </x:c>
    </x:row>
    <x:row r="71">
      <x:c r="B71" s="1" t="s">
        <x:v>96</x:v>
      </x:c>
      <x:c r="C71" s="15"/>
      <x:c r="D71" s="15"/>
      <x:c r="E71" s="16" t="n">
        <x:f>E70/AVERAGE(Inputs!D207,Inputs!E207)-1</x:f>
        <x:v>0.06292183757892444</x:v>
      </x:c>
      <x:c r="F71" s="16" t="n">
        <x:f>F70/AVERAGE(Inputs!E207,Inputs!F207)-1</x:f>
        <x:v>0.06634968662200125</x:v>
      </x:c>
      <x:c r="G71" s="16" t="n">
        <x:f>G70/AVERAGE(Inputs!F207,Inputs!G207)-1</x:f>
        <x:v>0.06437315322921067</x:v>
      </x:c>
      <x:c r="H71" s="14" t="n">
        <x:f>H70/D70-1</x:f>
        <x:v>0.06446280991735542</x:v>
      </x:c>
    </x:row>
    <x:row r="72">
      <x:c r="B72" s="1" t="s">
        <x:v>97</x:v>
      </x:c>
      <x:c r="C72" s="2"/>
      <x:c r="D72" s="2"/>
      <x:c r="E72" s="2" t="n">
        <x:f>IFERROR(E70-D70,"")</x:f>
        <x:v>2.1000000000000227</x:v>
      </x:c>
      <x:c r="F72" s="2" t="n">
        <x:f>IFERROR(F70-E70,"")</x:f>
        <x:v>2.599999999999966</x:v>
      </x:c>
      <x:c r="G72" s="2" t="n">
        <x:f>IFERROR(G70-F70,"")</x:f>
        <x:v>5.449999999999989</x:v>
      </x:c>
      <x:c r="H72" s="9" t="n">
        <x:f>IFERROR(H70-G70,"")</x:f>
        <x:v>5.4500000000000455</x:v>
      </x:c>
    </x:row>
    <x:row r="73">
      <x:c r="B73" s="1"/>
      <x:c r="C73" s="2"/>
      <x:c r="D73" s="2"/>
      <x:c r="E73" s="2"/>
      <x:c r="F73" s="2"/>
      <x:c r="G73" s="2"/>
      <x:c r="H73" s="9"/>
    </x:row>
    <x:row r="74">
      <x:c r="B74" s="1" t="s">
        <x:v>101</x:v>
      </x:c>
      <x:c r="C74" s="17" t="str">
        <x:f>IF(C18="","",C18)</x:f>
      </x:c>
      <x:c r="D74" s="17" t="n">
        <x:f>IF(D18="","",D18)</x:f>
        <x:v>1.0043966942148759</x:v>
      </x:c>
      <x:c r="E74" s="17" t="n">
        <x:f>IF(E18="","",E18)</x:f>
        <x:v>1.014797214256452</x:v>
      </x:c>
      <x:c r="F74" s="17" t="n">
        <x:f>IF(F18="","",F18)</x:f>
        <x:v>1.0087717875962707</x:v>
      </x:c>
      <x:c r="G74" s="17" t="n">
        <x:f>IF(G18="","",G18)</x:f>
        <x:v>1.0111124330755503</x:v>
      </x:c>
      <x:c r="H74" s="34" t="n">
        <x:f>IF(H18="","",H18)</x:f>
        <x:v>0.986024844720497</x:v>
      </x:c>
    </x:row>
    <x:row r="75">
      <x:c r="B75" s="1" t="s">
        <x:v>102</x:v>
      </x:c>
      <x:c r="C75" s="2"/>
      <x:c r="D75" s="2"/>
      <x:c r="E75" s="5" t="n">
        <x:f>IFERROR((E74-D74)*Inputs!$H$85,"")</x:f>
        <x:v>104.00520041576212</x:v>
      </x:c>
      <x:c r="F75" s="5" t="n">
        <x:f>IFERROR((F74-E74)*Inputs!$H$85,"")</x:f>
        <x:v>-60.25426660181354</x:v>
      </x:c>
      <x:c r="G75" s="5" t="n">
        <x:f>IFERROR((G74-F74)*Inputs!$H$85,"")</x:f>
        <x:v>23.406454792795905</x:v>
      </x:c>
      <x:c r="H75" s="31" t="n">
        <x:f>IFERROR((H74-G74)*Inputs!$H$85,"")</x:f>
        <x:v>-250.87588355053313</x:v>
      </x:c>
    </x:row>
    <x:row r="76">
      <x:c r="B76" s="1" t="s">
        <x:v>103</x:v>
      </x:c>
      <x:c r="C76" s="2"/>
      <x:c r="D76" s="2"/>
      <x:c r="E76" s="2" t="n">
        <x:f>IFERROR(E74-D74,"")</x:f>
        <x:v>0.010400520041576211</x:v>
      </x:c>
      <x:c r="F76" s="2" t="n">
        <x:f>IFERROR(F74-E74,"")</x:f>
        <x:v>-0.006025426660181354</x:v>
      </x:c>
      <x:c r="G76" s="2" t="n">
        <x:f>IFERROR(G74-F74,"")</x:f>
        <x:v>0.0023406454792795905</x:v>
      </x:c>
      <x:c r="H76" s="9" t="n">
        <x:f>IFERROR(H74-G74,"")</x:f>
        <x:v>-0.025087588355053314</x:v>
      </x:c>
    </x:row>
    <x:row r="77">
      <x:c r="B77" s="1"/>
      <x:c r="C77" s="2"/>
      <x:c r="D77" s="2"/>
      <x:c r="E77" s="2"/>
      <x:c r="F77" s="2"/>
      <x:c r="G77" s="2"/>
      <x:c r="H77" s="9"/>
    </x:row>
    <x:row r="78">
      <x:c r="B78" s="8" t="s">
        <x:v>104</x:v>
      </x:c>
      <x:c r="C78" s="3" t="n">
        <x:f>IF(C21="","",C21)</x:f>
        <x:v>235.356</x:v>
      </x:c>
      <x:c r="D78" s="3" t="n">
        <x:f>IF(D21="","",D21)</x:f>
        <x:v>60.76599999999999</x:v>
      </x:c>
      <x:c r="E78" s="3" t="n">
        <x:f>IF(E21="","",E21)</x:f>
        <x:v>61.928</x:v>
      </x:c>
      <x:c r="F78" s="3" t="n">
        <x:f>IF(F21="","",F21)</x:f>
        <x:v>62.216</x:v>
      </x:c>
      <x:c r="G78" s="3" t="n">
        <x:f>IF(G21="","",G21)</x:f>
        <x:v>63.738</x:v>
      </x:c>
      <x:c r="H78" s="4" t="n">
        <x:f>IF(H21="","",H21)</x:f>
        <x:v>63.500000000000014</x:v>
      </x:c>
    </x:row>
    <x:row r="79">
      <x:c r="B79" s="1" t="s">
        <x:v>32</x:v>
      </x:c>
      <x:c r="C79" s="15" t="str">
        <x:f>IF(C22="","",C22)</x:f>
      </x:c>
      <x:c r="D79" s="15" t="n">
        <x:f>IF(D22="","",D22)</x:f>
        <x:v>0.07360424028268531</x:v>
      </x:c>
      <x:c r="E79" s="15" t="n">
        <x:f>IF(E22="","",E22)</x:f>
        <x:v>0.07327556325823203</x:v>
      </x:c>
      <x:c r="F79" s="15" t="n">
        <x:f>IF(F22="","",F22)</x:f>
        <x:v>0.07991390682496702</x:v>
      </x:c>
      <x:c r="G79" s="15" t="n">
        <x:f>IF(G22="","",G22)</x:f>
        <x:v>0.10499999999999998</x:v>
      </x:c>
      <x:c r="H79" s="14" t="n">
        <x:f>IF(H22="","",H22)</x:f>
        <x:v>0.0449922654115793</x:v>
      </x:c>
    </x:row>
    <x:row r="80">
      <x:c r="B80" s="1" t="s">
        <x:v>33</x:v>
      </x:c>
      <x:c r="C80" s="15" t="str">
        <x:f>IF(C23="","",C23)</x:f>
      </x:c>
      <x:c r="D80" s="15" t="str">
        <x:f>IF(D23="","",D23)</x:f>
      </x:c>
      <x:c r="E80" s="15" t="str">
        <x:f>IF(E23="","",E23)</x:f>
      </x:c>
      <x:c r="F80" s="15" t="str">
        <x:f>IF(F23="","",F23)</x:f>
      </x:c>
      <x:c r="G80" s="15" t="n">
        <x:f>IF(G23="","",G23)</x:f>
        <x:v>-0.026933297955381352</x:v>
      </x:c>
      <x:c r="H80" s="14" t="str">
        <x:f>IF(H23="","",H23)</x:f>
      </x:c>
    </x:row>
    <x:row r="81">
      <x:c r="B81" s="1" t="s">
        <x:v>34</x:v>
      </x:c>
      <x:c r="C81" s="15" t="str">
        <x:f>IF(C24="","",C24)</x:f>
      </x:c>
      <x:c r="D81" s="15" t="str">
        <x:f>IF(D24="","",D24)</x:f>
      </x:c>
      <x:c r="E81" s="15" t="str">
        <x:f>IF(E24="","",E24)</x:f>
      </x:c>
      <x:c r="F81" s="15" t="str">
        <x:f>IF(F24="","",F24)</x:f>
      </x:c>
      <x:c r="G81" s="15" t="str">
        <x:f>IF(G24="","",G24)</x:f>
      </x:c>
      <x:c r="H81" s="14" t="str">
        <x:f>IF(H24="","",H24)</x:f>
      </x:c>
    </x:row>
    <x:row r="82">
      <x:c r="B82" s="1" t="s">
        <x:v>35</x:v>
      </x:c>
      <x:c r="C82" s="15" t="str">
        <x:f>IF(C25="","",C25)</x:f>
      </x:c>
      <x:c r="D82" s="15" t="n">
        <x:f>IF(D25="","",D25)</x:f>
        <x:v>0.07360424028268531</x:v>
      </x:c>
      <x:c r="E82" s="15" t="n">
        <x:f>IF(E25="","",E25)</x:f>
        <x:v>0.07327556325823203</x:v>
      </x:c>
      <x:c r="F82" s="15" t="n">
        <x:f>IF(F25="","",F25)</x:f>
        <x:v>0.07991390682496702</x:v>
      </x:c>
      <x:c r="G82" s="15" t="n">
        <x:f>IF(G25="","",G25)</x:f>
        <x:v>0.07523870575930358</x:v>
      </x:c>
      <x:c r="H82" s="14" t="n">
        <x:f>IF(H25="","",H25)</x:f>
        <x:v>0.0449922654115793</x:v>
      </x:c>
    </x:row>
    <x:row r="83">
      <x:c r="B83" s="1" t="s">
        <x:v>36</x:v>
      </x:c>
      <x:c r="C83" s="15" t="str">
        <x:f>IF(C26="","",C26)</x:f>
      </x:c>
      <x:c r="D83" s="15" t="str">
        <x:f>IF(D26="","",D26)</x:f>
      </x:c>
      <x:c r="E83" s="15" t="n">
        <x:f>IF(E26="","",E26)</x:f>
        <x:v>0.019122535628476545</x:v>
      </x:c>
      <x:c r="F83" s="15" t="n">
        <x:f>IF(F26="","",F26)</x:f>
        <x:v>0.004650561942901588</x:v>
      </x:c>
      <x:c r="G83" s="15" t="n">
        <x:f>IF(G26="","",G26)</x:f>
        <x:v>0.024463160601774447</x:v>
      </x:c>
      <x:c r="H83" s="14" t="n">
        <x:f>IF(H26="","",H26)</x:f>
        <x:v>-0.0037340362107374236</x:v>
      </x:c>
    </x:row>
    <x:row r="84">
      <x:c r="B84" s="1" t="s">
        <x:v>105</x:v>
      </x:c>
      <x:c r="C84" s="2"/>
      <x:c r="D84" s="5" t="n">
        <x:f>D78-Inputs!G187</x:f>
        <x:v>1.4879999999999924</x:v>
      </x:c>
      <x:c r="E84" s="2" t="n">
        <x:f>E78-D78</x:f>
        <x:v>1.1620000000000061</x:v>
      </x:c>
      <x:c r="F84" s="2" t="n">
        <x:f>F78-E78</x:f>
        <x:v>0.2880000000000038</x:v>
      </x:c>
      <x:c r="G84" s="2" t="n">
        <x:f>G78-F78</x:f>
        <x:v>1.5219999999999985</x:v>
      </x:c>
      <x:c r="H84" s="9" t="n">
        <x:f>H78-G78</x:f>
        <x:v>-0.23799999999998533</x:v>
      </x:c>
    </x:row>
    <x:row r="85">
      <x:c r="B85" s="8" t="s">
        <x:v>75</x:v>
      </x:c>
      <x:c r="C85" s="3" t="n">
        <x:f>IF(C29="","",C29)</x:f>
        <x:v>168.338</x:v>
      </x:c>
      <x:c r="D85" s="3" t="n">
        <x:f>IF(D29="","",D29)</x:f>
        <x:v>42.479</x:v>
      </x:c>
      <x:c r="E85" s="3" t="n">
        <x:f>IF(E29="","",E29)</x:f>
        <x:v>45.384</x:v>
      </x:c>
      <x:c r="F85" s="3" t="n">
        <x:f>IF(F29="","",F29)</x:f>
        <x:v>44.518</x:v>
      </x:c>
      <x:c r="G85" s="3" t="n">
        <x:f>IF(G29="","",G29)</x:f>
        <x:v>44.532</x:v>
      </x:c>
      <x:c r="H85" s="4" t="n">
        <x:f>IF(H29="","",H29)</x:f>
        <x:v>42.151300000000006</x:v>
      </x:c>
    </x:row>
    <x:row r="86">
      <x:c r="B86" s="1" t="s">
        <x:v>96</x:v>
      </x:c>
      <x:c r="C86" s="15"/>
      <x:c r="D86" s="15"/>
      <x:c r="E86" s="16" t="n">
        <x:f>E85/Inputs!E210-1</x:f>
        <x:v>0.12062026222869693</x:v>
      </x:c>
      <x:c r="F86" s="16" t="n">
        <x:f>F85/Inputs!F210-1</x:f>
        <x:v>0.06510036605498004</x:v>
      </x:c>
      <x:c r="G86" s="16" t="n">
        <x:f>G85/Inputs!G210-1</x:f>
        <x:v>0.022243647131740207</x:v>
      </x:c>
      <x:c r="H86" s="14" t="n">
        <x:f>H85/D85-1</x:f>
        <x:v>-0.007714400056498372</x:v>
      </x:c>
    </x:row>
    <x:row r="87">
      <x:c r="B87" s="1" t="s">
        <x:v>97</x:v>
      </x:c>
      <x:c r="C87" s="2"/>
      <x:c r="D87" s="2"/>
      <x:c r="E87" s="2" t="n">
        <x:f>IFERROR(E85-D85,"")</x:f>
        <x:v>2.905000000000001</x:v>
      </x:c>
      <x:c r="F87" s="2" t="n">
        <x:f>IFERROR(F85-E85,"")</x:f>
        <x:v>-0.8659999999999997</x:v>
      </x:c>
      <x:c r="G87" s="2" t="n">
        <x:f>IFERROR(G85-F85,"")</x:f>
        <x:v>0.013999999999995794</x:v>
      </x:c>
      <x:c r="H87" s="9" t="n">
        <x:f>IFERROR(H85-G85,"")</x:f>
        <x:v>-2.3806999999999903</x:v>
      </x:c>
    </x:row>
    <x:row r="88">
      <x:c r="B88" s="1" t="s">
        <x:v>76</x:v>
      </x:c>
      <x:c r="C88" s="15" t="n">
        <x:f>IF(C30="","",C30)</x:f>
        <x:v>0.7152483896735159</x:v>
      </x:c>
      <x:c r="D88" s="15" t="n">
        <x:f>IF(D30="","",D30)</x:f>
        <x:v>0.6990586841325742</x:v>
      </x:c>
      <x:c r="E88" s="15" t="n">
        <x:f>IF(E30="","",E30)</x:f>
        <x:v>0.732851052835551</x:v>
      </x:c>
      <x:c r="F88" s="15" t="n">
        <x:f>IF(F30="","",F30)</x:f>
        <x:v>0.7155394110839656</x:v>
      </x:c>
      <x:c r="G88" s="15" t="n">
        <x:f>IF(G30="","",G30)</x:f>
        <x:v>0.6986726913301327</x:v>
      </x:c>
      <x:c r="H88" s="14" t="n">
        <x:f>IF(H30="","",H30)</x:f>
        <x:v>0.6638</x:v>
      </x:c>
    </x:row>
    <x:row r="89">
      <x:c r="B89" s="1" t="s">
        <x:v>102</x:v>
      </x:c>
      <x:c r="C89" s="2"/>
      <x:c r="D89" s="2"/>
      <x:c r="E89" s="5" t="n">
        <x:f>IFERROR((E88-D88)*Inputs!$H$85,"")</x:f>
        <x:v>337.9236870297675</x:v>
      </x:c>
      <x:c r="F89" s="5" t="n">
        <x:f>IFERROR((F88-E88)*Inputs!$H$85,"")</x:f>
        <x:v>-173.11641751585393</x:v>
      </x:c>
      <x:c r="G89" s="5" t="n">
        <x:f>IFERROR((G88-F88)*Inputs!$H$85,"")</x:f>
        <x:v>-168.66719753832916</x:v>
      </x:c>
      <x:c r="H89" s="31" t="n">
        <x:f>IFERROR((H88-G88)*Inputs!$H$85,"")</x:f>
        <x:v>-348.7269133013271</x:v>
      </x:c>
    </x:row>
    <x:row r="90">
      <x:c r="B90" s="1"/>
      <x:c r="C90" s="2"/>
      <x:c r="D90" s="2"/>
      <x:c r="E90" s="2"/>
      <x:c r="F90" s="2"/>
      <x:c r="G90" s="2"/>
      <x:c r="H90" s="9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2" customWidth="1"/>
    <x:col min="3" max="8" width="12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1"/>
      <x:c r="B2" s="6" t="s">
        <x:v>0</x:v>
      </x:c>
      <x:c r="C2" s="6"/>
      <x:c r="D2" s="6"/>
      <x:c r="E2" s="6"/>
      <x:c r="F2" s="6"/>
      <x:c r="G2" s="6"/>
      <x:c r="H2" s="6"/>
      <x:c r="I2" s="1"/>
      <x:c r="J2" s="1"/>
    </x:row>
    <x:row r="3">
      <x:c r="A3" s="1"/>
      <x:c r="B3" s="6" t="s">
        <x:v>110</x:v>
      </x:c>
      <x:c r="C3" s="6"/>
      <x:c r="D3" s="6"/>
      <x:c r="E3" s="6"/>
      <x:c r="F3" s="6"/>
      <x:c r="G3" s="6"/>
      <x:c r="H3" s="6"/>
      <x:c r="I3" s="1"/>
      <x:c r="J3" s="1"/>
    </x:row>
    <x:row r="4">
      <x:c r="A4" s="1"/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A6" s="1"/>
      <x:c r="B6" s="12"/>
      <x:c r="C6" s="48" t="s">
        <x:v>3</x:v>
      </x:c>
      <x:c r="D6" s="48" t="s">
        <x:v>4</x:v>
      </x:c>
      <x:c r="E6" s="48" t="s">
        <x:v>5</x:v>
      </x:c>
      <x:c r="F6" s="48" t="s">
        <x:v>6</x:v>
      </x:c>
      <x:c r="G6" s="48" t="s">
        <x:v>7</x:v>
      </x:c>
      <x:c r="H6" s="48" t="s">
        <x:v>8</x:v>
      </x:c>
      <x:c r="I6" s="1"/>
      <x:c r="J6" s="1"/>
    </x:row>
    <x:row r="7">
      <x:c r="A7" s="1"/>
      <x:c r="B7" s="12"/>
      <x:c r="C7" s="7">
        <x:v>45900</x:v>
      </x:c>
      <x:c r="D7" s="7">
        <x:v>45900</x:v>
      </x:c>
      <x:c r="E7" s="7">
        <x:v>45991</x:v>
      </x:c>
      <x:c r="F7" s="7">
        <x:v>46081</x:v>
      </x:c>
      <x:c r="G7" s="7">
        <x:v>46173</x:v>
      </x:c>
      <x:c r="H7" s="7">
        <x:v>46265</x:v>
      </x:c>
      <x:c r="I7" s="1"/>
      <x:c r="J7" s="1"/>
    </x:row>
    <x:row r="8">
      <x:c r="A8" s="1"/>
      <x:c r="B8" s="12"/>
      <x:c r="C8" s="12">
        <x:v>365</x:v>
      </x:c>
      <x:c r="D8" s="12">
        <x:v>92</x:v>
      </x:c>
      <x:c r="E8" s="12">
        <x:v>91</x:v>
      </x:c>
      <x:c r="F8" s="12">
        <x:v>90</x:v>
      </x:c>
      <x:c r="G8" s="12">
        <x:v>92</x:v>
      </x:c>
      <x:c r="H8" s="12">
        <x:v>92</x:v>
      </x:c>
      <x:c r="I8" s="1"/>
      <x:c r="J8" s="1"/>
    </x:row>
    <x:row r="9">
      <x:c r="A9" s="1"/>
      <x:c r="B9" s="1"/>
      <x:c r="C9" s="2"/>
      <x:c r="D9" s="2"/>
      <x:c r="E9" s="2"/>
      <x:c r="F9" s="2"/>
      <x:c r="G9" s="2"/>
      <x:c r="H9" s="9"/>
      <x:c r="I9" s="1"/>
      <x:c r="J9" s="1"/>
    </x:row>
    <x:row r="10">
      <x:c r="A10" s="1"/>
      <x:c r="B10" s="8" t="s">
        <x:v>111</x:v>
      </x:c>
      <x:c r="C10" s="10" t="n">
        <x:f>'Revenue summary'!C10</x:f>
        <x:v>2321.7479999999996</x:v>
      </x:c>
      <x:c r="D10" s="10" t="n">
        <x:f>'Revenue summary'!D10</x:f>
        <x:v>596.9009999999998</x:v>
      </x:c>
      <x:c r="E10" s="10" t="n">
        <x:f>'Revenue summary'!E10</x:f>
        <x:v>607.621</x:v>
      </x:c>
      <x:c r="F10" s="10" t="n">
        <x:f>'Revenue summary'!F10</x:f>
        <x:v>611.019</x:v>
      </x:c>
      <x:c r="G10" s="10" t="n">
        <x:f>'Revenue summary'!G10</x:f>
        <x:v>622.9180000000001</x:v>
      </x:c>
      <x:c r="H10" s="28" t="n">
        <x:f>'Revenue summary'!H10</x:f>
        <x:v>627.5000000000001</x:v>
      </x:c>
      <x:c r="I10" s="1"/>
      <x:c r="J10" s="1"/>
    </x:row>
    <x:row r="11">
      <x:c r="A11" s="1"/>
      <x:c r="B11" s="1" t="s">
        <x:v>112</x:v>
      </x:c>
      <x:c r="C11" s="5" t="n">
        <x:f>IF(Inputs!C142="","",Inputs!C142)</x:f>
        <x:v>1097.782</x:v>
      </x:c>
      <x:c r="D11" s="5" t="n">
        <x:f>IF(Inputs!D142="","",Inputs!D142)</x:f>
        <x:v>288.67</x:v>
      </x:c>
      <x:c r="E11" s="5" t="n">
        <x:f>IF(Inputs!E142="","",Inputs!E142)</x:f>
        <x:v>287.916</x:v>
      </x:c>
      <x:c r="F11" s="5" t="n">
        <x:f>IF(Inputs!F142="","",Inputs!F142)</x:f>
        <x:v>296.742</x:v>
      </x:c>
      <x:c r="G11" s="5" t="n">
        <x:f>IF(Inputs!G142="","",Inputs!G142)</x:f>
        <x:v>312.19</x:v>
      </x:c>
      <x:c r="H11" s="18">
        <x:v>305.7</x:v>
      </x:c>
      <x:c r="I11" s="1"/>
      <x:c r="J11" s="1"/>
    </x:row>
    <x:row r="12">
      <x:c r="A12" s="1"/>
      <x:c r="B12" s="8" t="s">
        <x:v>113</x:v>
      </x:c>
      <x:c r="C12" s="3" t="n">
        <x:f>C10-C11</x:f>
        <x:v>1223.9659999999997</x:v>
      </x:c>
      <x:c r="D12" s="3" t="n">
        <x:f>D10-D11</x:f>
        <x:v>308.2309999999998</x:v>
      </x:c>
      <x:c r="E12" s="3" t="n">
        <x:f>E10-E11</x:f>
        <x:v>319.705</x:v>
      </x:c>
      <x:c r="F12" s="3" t="n">
        <x:f>F10-F11</x:f>
        <x:v>314.277</x:v>
      </x:c>
      <x:c r="G12" s="3" t="n">
        <x:f>G10-G11</x:f>
        <x:v>310.7280000000001</x:v>
      </x:c>
      <x:c r="H12" s="4" t="n">
        <x:f>H10-H11</x:f>
        <x:v>321.8000000000001</x:v>
      </x:c>
      <x:c r="I12" s="1"/>
      <x:c r="J12" s="1"/>
    </x:row>
    <x:row r="13">
      <x:c r="A13" s="1"/>
      <x:c r="B13" s="1" t="s">
        <x:v>114</x:v>
      </x:c>
      <x:c r="C13" s="15" t="n">
        <x:f>C12/C10</x:f>
        <x:v>0.5271743531167034</x:v>
      </x:c>
      <x:c r="D13" s="15" t="n">
        <x:f>D12/D10</x:f>
        <x:v>0.5163854642562166</x:v>
      </x:c>
      <x:c r="E13" s="15" t="n">
        <x:f>E12/E10</x:f>
        <x:v>0.5261585758227579</x:v>
      </x:c>
      <x:c r="F13" s="15" t="n">
        <x:f>F12/F10</x:f>
        <x:v>0.5143489809645854</x:v>
      </x:c>
      <x:c r="G13" s="15" t="n">
        <x:f>G12/G10</x:f>
        <x:v>0.49882649080617364</x:v>
      </x:c>
      <x:c r="H13" s="14" t="n">
        <x:f>H12/H10</x:f>
        <x:v>0.5128286852589643</x:v>
      </x:c>
      <x:c r="I13" s="1"/>
      <x:c r="J13" s="1"/>
    </x:row>
    <x:row r="14">
      <x:c r="A14" s="1"/>
      <x:c r="B14" s="1" t="s">
        <x:v>115</x:v>
      </x:c>
      <x:c r="C14" s="5" t="n">
        <x:f>IF(Inputs!C173="","",Inputs!C173)</x:f>
        <x:v>475.663</x:v>
      </x:c>
      <x:c r="D14" s="5" t="n">
        <x:f>IF(Inputs!D173="","",Inputs!D173)</x:f>
        <x:v>130.91</x:v>
      </x:c>
      <x:c r="E14" s="5" t="n">
        <x:f>IF(Inputs!E173="","",Inputs!E173)</x:f>
        <x:v>127.634</x:v>
      </x:c>
      <x:c r="F14" s="5" t="n">
        <x:f>IF(Inputs!F173="","",Inputs!F173)</x:f>
        <x:v>129.316</x:v>
      </x:c>
      <x:c r="G14" s="5" t="n">
        <x:f>IF(Inputs!G173="","",Inputs!G173)</x:f>
        <x:v>144.427</x:v>
      </x:c>
      <x:c r="H14" s="18">
        <x:v>141</x:v>
      </x:c>
      <x:c r="I14" s="1"/>
      <x:c r="J14" s="1"/>
    </x:row>
    <x:row r="15">
      <x:c r="A15" s="1"/>
      <x:c r="B15" s="8" t="s">
        <x:v>116</x:v>
      </x:c>
      <x:c r="C15" s="3" t="n">
        <x:f>SUM(C11,C14)</x:f>
        <x:v>1573.445</x:v>
      </x:c>
      <x:c r="D15" s="3" t="n">
        <x:f>SUM(D11,D14)</x:f>
        <x:v>419.58000000000004</x:v>
      </x:c>
      <x:c r="E15" s="3" t="n">
        <x:f>SUM(E11,E14)</x:f>
        <x:v>415.55</x:v>
      </x:c>
      <x:c r="F15" s="3" t="n">
        <x:f>SUM(F11,F14)</x:f>
        <x:v>426.058</x:v>
      </x:c>
      <x:c r="G15" s="3" t="n">
        <x:f>SUM(G11,G14)</x:f>
        <x:v>456.61699999999996</x:v>
      </x:c>
      <x:c r="H15" s="4" t="n">
        <x:f>SUM(H11,H14)</x:f>
        <x:v>446.7</x:v>
      </x:c>
      <x:c r="I15" s="1"/>
      <x:c r="J15" s="1"/>
    </x:row>
    <x:row r="16">
      <x:c r="A16" s="1"/>
      <x:c r="B16" s="1"/>
      <x:c r="C16" s="2"/>
      <x:c r="D16" s="2"/>
      <x:c r="E16" s="2"/>
      <x:c r="F16" s="2"/>
      <x:c r="G16" s="2"/>
      <x:c r="H16" s="9"/>
      <x:c r="I16" s="1"/>
      <x:c r="J16" s="1"/>
    </x:row>
    <x:row r="17">
      <x:c r="A17" s="1"/>
      <x:c r="B17" s="1"/>
      <x:c r="C17" s="2"/>
      <x:c r="D17" s="2"/>
      <x:c r="E17" s="2"/>
      <x:c r="F17" s="2"/>
      <x:c r="G17" s="2"/>
      <x:c r="H17" s="9"/>
      <x:c r="I17" s="1"/>
      <x:c r="J17" s="1"/>
    </x:row>
    <x:row r="18">
      <x:c r="A18" s="1"/>
      <x:c r="B18" s="8" t="s">
        <x:v>117</x:v>
      </x:c>
      <x:c r="C18" s="3" t="n">
        <x:f>C10-C15</x:f>
        <x:v>748.3029999999997</x:v>
      </x:c>
      <x:c r="D18" s="3" t="n">
        <x:f>D10-D15</x:f>
        <x:v>177.3209999999998</x:v>
      </x:c>
      <x:c r="E18" s="3" t="n">
        <x:f>E10-E15</x:f>
        <x:v>192.07099999999997</x:v>
      </x:c>
      <x:c r="F18" s="3" t="n">
        <x:f>F10-F15</x:f>
        <x:v>184.961</x:v>
      </x:c>
      <x:c r="G18" s="3" t="n">
        <x:f>G10-G15</x:f>
        <x:v>166.30100000000016</x:v>
      </x:c>
      <x:c r="H18" s="4" t="n">
        <x:f>H10-H15</x:f>
        <x:v>180.80000000000013</x:v>
      </x:c>
      <x:c r="I18" s="1"/>
      <x:c r="J18" s="1"/>
    </x:row>
    <x:row r="19">
      <x:c r="A19" s="1"/>
      <x:c r="B19" s="1" t="s">
        <x:v>118</x:v>
      </x:c>
      <x:c r="C19" s="15" t="n">
        <x:f>C18/C10</x:f>
        <x:v>0.3223015589977895</x:v>
      </x:c>
      <x:c r="D19" s="15" t="n">
        <x:f>D18/D10</x:f>
        <x:v>0.29706936326124406</x:v>
      </x:c>
      <x:c r="E19" s="15" t="n">
        <x:f>E18/E10</x:f>
        <x:v>0.3161032946524231</x:v>
      </x:c>
      <x:c r="F19" s="15" t="n">
        <x:f>F18/F10</x:f>
        <x:v>0.3027090810596725</x:v>
      </x:c>
      <x:c r="G19" s="15" t="n">
        <x:f>G18/G10</x:f>
        <x:v>0.26697093357392165</x:v>
      </x:c>
      <x:c r="H19" s="14" t="n">
        <x:f>H18/H10</x:f>
        <x:v>0.2881274900398408</x:v>
      </x:c>
      <x:c r="I19" s="1"/>
      <x:c r="J19" s="1"/>
    </x:row>
    <x:row r="20">
      <x:c r="A20" s="1"/>
      <x:c r="B20" s="1" t="s">
        <x:v>119</x:v>
      </x:c>
      <x:c r="C20" s="5" t="n">
        <x:f>IF(Inputs!C156="","",Inputs!C156)</x:f>
        <x:v>6.533</x:v>
      </x:c>
      <x:c r="D20" s="5" t="n">
        <x:f>IF(Inputs!D156="","",Inputs!D156)</x:f>
        <x:v>2.05</x:v>
      </x:c>
      <x:c r="E20" s="5" t="n">
        <x:f>IF(Inputs!E156="","",Inputs!E156)</x:f>
        <x:v>1.089</x:v>
      </x:c>
      <x:c r="F20" s="5" t="n">
        <x:f>IF(Inputs!F156="","",Inputs!F156)</x:f>
        <x:v>0.891</x:v>
      </x:c>
      <x:c r="G20" s="5" t="n">
        <x:f>IF(Inputs!G156="","",Inputs!G156)</x:f>
        <x:v>0.642</x:v>
      </x:c>
      <x:c r="H20" s="18">
        <x:v>0.65</x:v>
      </x:c>
      <x:c r="I20" s="1"/>
      <x:c r="J20" s="1"/>
    </x:row>
    <x:row r="21">
      <x:c r="A21" s="1"/>
      <x:c r="B21" s="1" t="s">
        <x:v>120</x:v>
      </x:c>
      <x:c r="C21" s="5" t="n">
        <x:f>IF(Inputs!C155="","",Inputs!C155)</x:f>
        <x:v>-56.324</x:v>
      </x:c>
      <x:c r="D21" s="5" t="n">
        <x:f>IF(Inputs!D155="","",Inputs!D155)</x:f>
        <x:v>-12.886</x:v>
      </x:c>
      <x:c r="E21" s="5" t="n">
        <x:f>IF(Inputs!E155="","",Inputs!E155)</x:f>
        <x:v>-13.385</x:v>
      </x:c>
      <x:c r="F21" s="5" t="n">
        <x:f>IF(Inputs!F155="","",Inputs!F155)</x:f>
        <x:v>-13.062</x:v>
      </x:c>
      <x:c r="G21" s="5" t="n">
        <x:f>IF(Inputs!G155="","",Inputs!G155)</x:f>
        <x:v>-13.839</x:v>
      </x:c>
      <x:c r="H21" s="18">
        <x:v>-13.8</x:v>
      </x:c>
      <x:c r="I21" s="1"/>
      <x:c r="J21" s="1"/>
    </x:row>
    <x:row r="22">
      <x:c r="A22" s="1"/>
      <x:c r="B22" s="1" t="s">
        <x:v>121</x:v>
      </x:c>
      <x:c r="C22" s="5" t="n">
        <x:f>IF(Inputs!C163="","",Inputs!C163)</x:f>
        <x:v>22.446</x:v>
      </x:c>
      <x:c r="D22" s="5" t="n">
        <x:f>IF(Inputs!D163="","",Inputs!D163)</x:f>
        <x:v>22.466</x:v>
      </x:c>
      <x:c r="E22" s="5" t="n">
        <x:f>IF(Inputs!E163="","",Inputs!E163)</x:f>
        <x:v>10.338</x:v>
      </x:c>
      <x:c r="F22" s="5" t="n">
        <x:f>IF(Inputs!F163="","",Inputs!F163)</x:f>
        <x:v>-11.679</x:v>
      </x:c>
      <x:c r="G22" s="5" t="n">
        <x:f>IF(Inputs!G163="","",Inputs!G163)</x:f>
        <x:v>1.017</x:v>
      </x:c>
      <x:c r="H22" s="18">
        <x:v>-1.1</x:v>
      </x:c>
      <x:c r="I22" s="1"/>
      <x:c r="J22" s="1"/>
    </x:row>
    <x:row r="23">
      <x:c r="A23" s="1"/>
      <x:c r="B23" s="8" t="s">
        <x:v>122</x:v>
      </x:c>
      <x:c r="C23" s="3" t="n">
        <x:f>SUM(C18,C20:C22)</x:f>
        <x:v>720.9579999999996</x:v>
      </x:c>
      <x:c r="D23" s="3" t="n">
        <x:f>SUM(D18,D20:D22)</x:f>
        <x:v>188.9509999999998</x:v>
      </x:c>
      <x:c r="E23" s="3" t="n">
        <x:f>SUM(E18,E20:E22)</x:f>
        <x:v>190.11299999999997</x:v>
      </x:c>
      <x:c r="F23" s="3" t="n">
        <x:f>SUM(F18,F20:F22)</x:f>
        <x:v>161.11100000000002</x:v>
      </x:c>
      <x:c r="G23" s="3" t="n">
        <x:f>SUM(G18,G20:G22)</x:f>
        <x:v>154.12100000000015</x:v>
      </x:c>
      <x:c r="H23" s="4" t="n">
        <x:f>SUM(H18,H20:H22)</x:f>
        <x:v>166.55000000000013</x:v>
      </x:c>
      <x:c r="I23" s="1"/>
      <x:c r="J23" s="1"/>
    </x:row>
    <x:row r="24">
      <x:c r="A24" s="1"/>
      <x:c r="B24" s="1" t="s">
        <x:v>123</x:v>
      </x:c>
      <x:c r="C24" s="5" t="n">
        <x:f>IF(Inputs!C174="","",Inputs!C174)</x:f>
        <x:v>123.918</x:v>
      </x:c>
      <x:c r="D24" s="5" t="n">
        <x:f>IF(Inputs!D174="","",Inputs!D174)</x:f>
        <x:v>35.335</x:v>
      </x:c>
      <x:c r="E24" s="5" t="n">
        <x:f>IF(Inputs!E174="","",Inputs!E174)</x:f>
        <x:v>37.533</x:v>
      </x:c>
      <x:c r="F24" s="5" t="n">
        <x:f>IF(Inputs!F174="","",Inputs!F174)</x:f>
        <x:v>28.055</x:v>
      </x:c>
      <x:c r="G24" s="5" t="n">
        <x:f>IF(Inputs!G174="","",Inputs!G174)</x:f>
        <x:v>27.403</x:v>
      </x:c>
      <x:c r="H24" s="9" t="n">
        <x:f>H23*H25</x:f>
        <x:v>30.81175000000002</x:v>
      </x:c>
      <x:c r="I24" s="1"/>
      <x:c r="J24" s="1"/>
    </x:row>
    <x:row r="25">
      <x:c r="A25" s="1"/>
      <x:c r="B25" s="1" t="s">
        <x:v>124</x:v>
      </x:c>
      <x:c r="C25" s="15" t="n">
        <x:f>C24/C23</x:f>
        <x:v>0.17187963792620384</x:v>
      </x:c>
      <x:c r="D25" s="15" t="n">
        <x:f>D24/D23</x:f>
        <x:v>0.18700615503490345</x:v>
      </x:c>
      <x:c r="E25" s="15" t="n">
        <x:f>E24/E23</x:f>
        <x:v>0.19742468952675518</x:v>
      </x:c>
      <x:c r="F25" s="15" t="n">
        <x:f>F24/F23</x:f>
        <x:v>0.17413460285145022</x:v>
      </x:c>
      <x:c r="G25" s="15" t="n">
        <x:f>G24/G23</x:f>
        <x:v>0.1778018569825006</x:v>
      </x:c>
      <x:c r="H25" s="30">
        <x:v>0.185</x:v>
      </x:c>
      <x:c r="I25" s="1"/>
      <x:c r="J25" s="1"/>
    </x:row>
    <x:row r="26">
      <x:c r="A26" s="1"/>
      <x:c r="B26" s="8" t="s">
        <x:v>125</x:v>
      </x:c>
      <x:c r="C26" s="3" t="n">
        <x:f>C23-C24</x:f>
        <x:v>597.0399999999996</x:v>
      </x:c>
      <x:c r="D26" s="3" t="n">
        <x:f>D23-D24</x:f>
        <x:v>153.6159999999998</x:v>
      </x:c>
      <x:c r="E26" s="3" t="n">
        <x:f>E23-E24</x:f>
        <x:v>152.57999999999998</x:v>
      </x:c>
      <x:c r="F26" s="3" t="n">
        <x:f>F23-F24</x:f>
        <x:v>133.056</x:v>
      </x:c>
      <x:c r="G26" s="3" t="n">
        <x:f>G23-G24</x:f>
        <x:v>126.71800000000016</x:v>
      </x:c>
      <x:c r="H26" s="4" t="n">
        <x:f>H23-H24</x:f>
        <x:v>135.7382500000001</x:v>
      </x:c>
      <x:c r="I26" s="1"/>
      <x:c r="J26" s="1"/>
    </x:row>
    <x:row r="27">
      <x:c r="A27" s="1"/>
      <x:c r="B27" s="1" t="s">
        <x:v>126</x:v>
      </x:c>
      <x:c r="C27" s="15" t="n">
        <x:f>C26/C10</x:f>
        <x:v>0.2571510775501905</x:v>
      </x:c>
      <x:c r="D27" s="15" t="n">
        <x:f>D26/D10</x:f>
        <x:v>0.2573559099415143</x:v>
      </x:c>
      <x:c r="E27" s="15" t="n">
        <x:f>E26/E10</x:f>
        <x:v>0.25111047840677</x:v>
      </x:c>
      <x:c r="F27" s="15" t="n">
        <x:f>F26/F10</x:f>
        <x:v>0.21776082249488152</x:v>
      </x:c>
      <x:c r="G27" s="15" t="n">
        <x:f>G26/G10</x:f>
        <x:v>0.2034264542042454</x:v>
      </x:c>
      <x:c r="H27" s="14" t="n">
        <x:f>H26/H10</x:f>
        <x:v>0.21631593625498022</x:v>
      </x:c>
      <x:c r="I27" s="1"/>
      <x:c r="J27" s="1"/>
    </x:row>
    <x:row r="28">
      <x:c r="A28" s="1"/>
      <x:c r="B28" s="1" t="s">
        <x:v>127</x:v>
      </x:c>
      <x:c r="C28" s="5" t="n">
        <x:f>'Share Count'!C14</x:f>
        <x:v>37.924</x:v>
      </x:c>
      <x:c r="D28" s="5" t="n">
        <x:f>'Share Count'!D14</x:f>
        <x:v>37.757</x:v>
      </x:c>
      <x:c r="E28" s="5" t="n">
        <x:f>'Share Count'!E14</x:f>
        <x:v>37.409</x:v>
      </x:c>
      <x:c r="F28" s="5" t="n">
        <x:f>'Share Count'!F14</x:f>
        <x:v>36.927</x:v>
      </x:c>
      <x:c r="G28" s="5" t="n">
        <x:f>'Share Count'!G14</x:f>
        <x:v>36.122</x:v>
      </x:c>
      <x:c r="H28" s="31" t="n">
        <x:f>'Share Count'!H14</x:f>
        <x:v>35.652453</x:v>
      </x:c>
      <x:c r="I28" s="1"/>
      <x:c r="J28" s="1"/>
    </x:row>
    <x:row r="29">
      <x:c r="A29" s="1"/>
      <x:c r="B29" s="1" t="s">
        <x:v>128</x:v>
      </x:c>
      <x:c r="C29" s="5" t="n">
        <x:f>'Share Count'!C19</x:f>
        <x:v>38.385</x:v>
      </x:c>
      <x:c r="D29" s="5" t="n">
        <x:f>'Share Count'!D19</x:f>
        <x:v>38.158</x:v>
      </x:c>
      <x:c r="E29" s="5" t="n">
        <x:f>'Share Count'!E19</x:f>
        <x:v>37.615</x:v>
      </x:c>
      <x:c r="F29" s="5" t="n">
        <x:f>'Share Count'!F19</x:f>
        <x:v>37.063</x:v>
      </x:c>
      <x:c r="G29" s="5" t="n">
        <x:f>'Share Count'!G19</x:f>
        <x:v>36.191</x:v>
      </x:c>
      <x:c r="H29" s="31" t="n">
        <x:f>'Share Count'!H19</x:f>
        <x:v>35.752453</x:v>
      </x:c>
      <x:c r="I29" s="1"/>
      <x:c r="J29" s="1"/>
    </x:row>
    <x:row r="30">
      <x:c r="A30" s="1"/>
      <x:c r="B30" s="1" t="s">
        <x:v>129</x:v>
      </x:c>
      <x:c r="C30" s="38" t="n">
        <x:f>C26/C28</x:f>
        <x:v>15.743065077523458</x:v>
      </x:c>
      <x:c r="D30" s="38" t="n">
        <x:f>D26/D28</x:f>
        <x:v>4.068543581322663</x:v>
      </x:c>
      <x:c r="E30" s="38" t="n">
        <x:f>E26/E28</x:f>
        <x:v>4.078697639605442</x:v>
      </x:c>
      <x:c r="F30" s="38" t="n">
        <x:f>F26/F28</x:f>
        <x:v>3.603217158176944</x:v>
      </x:c>
      <x:c r="G30" s="38" t="n">
        <x:f>G26/G28</x:f>
        <x:v>3.5080560323348697</x:v>
      </x:c>
      <x:c r="H30" s="37" t="n">
        <x:f>H26/H28</x:f>
        <x:v>3.807262574611629</x:v>
      </x:c>
      <x:c r="I30" s="1"/>
      <x:c r="J30" s="1"/>
    </x:row>
    <x:row r="31">
      <x:c r="A31" s="1"/>
      <x:c r="B31" s="8" t="s">
        <x:v>22</x:v>
      </x:c>
      <x:c r="C31" s="24" t="n">
        <x:f>C26/C29</x:f>
        <x:v>15.553992444965472</x:v>
      </x:c>
      <x:c r="D31" s="24" t="n">
        <x:f>D26/D29</x:f>
        <x:v>4.025787515068918</x:v>
      </x:c>
      <x:c r="E31" s="24" t="n">
        <x:f>E26/E29</x:f>
        <x:v>4.056360494483583</x:v>
      </x:c>
      <x:c r="F31" s="24" t="n">
        <x:f>F26/F29</x:f>
        <x:v>3.589995413215336</x:v>
      </x:c>
      <x:c r="G31" s="24" t="n">
        <x:f>G26/G29</x:f>
        <x:v>3.5013677433616133</x:v>
      </x:c>
      <x:c r="H31" s="36" t="n">
        <x:f>H26/H29</x:f>
        <x:v>3.796613619770372</x:v>
      </x:c>
      <x:c r="I31" s="1"/>
      <x:c r="J31" s="1"/>
    </x:row>
    <x:row r="32">
      <x:c r="A32" s="1"/>
      <x:c r="B32" s="1" t="s">
        <x:v>130</x:v>
      </x:c>
      <x:c r="C32" s="2" t="n">
        <x:f>C31-C26/C29</x:f>
        <x:v>0</x:v>
      </x:c>
      <x:c r="D32" s="2" t="n">
        <x:f>D31-D26/D29</x:f>
        <x:v>0</x:v>
      </x:c>
      <x:c r="E32" s="2" t="n">
        <x:f>E31-E26/E29</x:f>
        <x:v>0</x:v>
      </x:c>
      <x:c r="F32" s="2" t="n">
        <x:f>F31-F26/F29</x:f>
        <x:v>0</x:v>
      </x:c>
      <x:c r="G32" s="2" t="n">
        <x:f>G31-G26/G29</x:f>
        <x:v>0</x:v>
      </x:c>
      <x:c r="H32" s="9" t="n">
        <x:f>H31-H26/H29</x:f>
        <x:v>0</x:v>
      </x:c>
      <x:c r="I32" s="1"/>
      <x:c r="J32" s="1"/>
    </x:row>
    <x:row r="33">
      <x:c r="A33" s="1"/>
      <x:c r="B33" s="1"/>
      <x:c r="C33" s="2"/>
      <x:c r="D33" s="2"/>
      <x:c r="E33" s="2"/>
      <x:c r="F33" s="2"/>
      <x:c r="G33" s="2"/>
      <x:c r="H33" s="9"/>
      <x:c r="I33" s="1"/>
      <x:c r="J33" s="1"/>
    </x:row>
    <x:row r="34">
      <x:c r="A34" s="1"/>
      <x:c r="B34" s="1" t="s">
        <x:v>131</x:v>
      </x:c>
      <x:c r="C34" s="2"/>
      <x:c r="D34" s="2"/>
      <x:c r="E34" s="2"/>
      <x:c r="F34" s="2"/>
      <x:c r="G34" s="2"/>
      <x:c r="H34" s="9"/>
      <x:c r="I34" s="1"/>
      <x:c r="J34" s="1"/>
    </x:row>
    <x:row r="35">
      <x:c r="A35" s="1"/>
      <x:c r="B35" s="1" t="s">
        <x:v>132</x:v>
      </x:c>
      <x:c r="C35" s="5" t="n">
        <x:f>IF(Inputs!C92="","",Inputs!C92)</x:f>
        <x:v>54.074</x:v>
      </x:c>
      <x:c r="D35" s="5" t="n">
        <x:f>IF(Inputs!D92="","",Inputs!D92)</x:f>
        <x:v>16.301</x:v>
      </x:c>
      <x:c r="E35" s="5" t="n">
        <x:f>IF(Inputs!E92="","",Inputs!E92)</x:f>
        <x:v>15.404</x:v>
      </x:c>
      <x:c r="F35" s="5" t="n">
        <x:f>IF(Inputs!F92="","",Inputs!F92)</x:f>
        <x:v>15.121</x:v>
      </x:c>
      <x:c r="G35" s="5" t="n">
        <x:f>IF(Inputs!G92="","",Inputs!G92)</x:f>
        <x:v>14.534</x:v>
      </x:c>
      <x:c r="H35" s="18">
        <x:v>14.4</x:v>
      </x:c>
      <x:c r="I35" s="1"/>
      <x:c r="J35" s="1"/>
    </x:row>
    <x:row r="36">
      <x:c r="A36" s="1"/>
      <x:c r="B36" s="1" t="s">
        <x:v>133</x:v>
      </x:c>
      <x:c r="C36" s="5" t="n">
        <x:f>IF(Inputs!C102="","",Inputs!C102)</x:f>
        <x:v>0.192</x:v>
      </x:c>
      <x:c r="D36" s="5" t="n">
        <x:f>IF(Inputs!D102="","",Inputs!D102)</x:f>
        <x:v>0.491</x:v>
      </x:c>
      <x:c r="E36" s="5" t="n">
        <x:f>IF(Inputs!E102="","",Inputs!E102)</x:f>
        <x:v>-0.402</x:v>
      </x:c>
      <x:c r="F36" s="5" t="n">
        <x:f>IF(Inputs!F102="","",Inputs!F102)</x:f>
        <x:v>0.135</x:v>
      </x:c>
      <x:c r="G36" s="5" t="n">
        <x:f>IF(Inputs!G102="","",Inputs!G102)</x:f>
        <x:v>15.03</x:v>
      </x:c>
      <x:c r="H36" s="18">
        <x:v>1.4</x:v>
      </x:c>
      <x:c r="I36" s="1"/>
      <x:c r="J36" s="1"/>
    </x:row>
    <x:row r="37">
      <x:c r="A37" s="1"/>
      <x:c r="B37" s="1" t="s">
        <x:v>134</x:v>
      </x:c>
      <x:c r="C37" s="5" t="str">
        <x:f>IF(Inputs!C95="","",Inputs!C95)</x:f>
      </x:c>
      <x:c r="D37" s="5" t="str">
        <x:f>IF(Inputs!D95="","",Inputs!D95)</x:f>
      </x:c>
      <x:c r="E37" s="5" t="n">
        <x:f>IF(Inputs!E95="","",Inputs!E95)</x:f>
        <x:v>5.376</x:v>
      </x:c>
      <x:c r="F37" s="5" t="n">
        <x:f>IF(Inputs!F95="","",Inputs!F95)</x:f>
        <x:v>3.109</x:v>
      </x:c>
      <x:c r="G37" s="5" t="n">
        <x:f>IF(Inputs!G95="","",Inputs!G95)</x:f>
        <x:v>3.309</x:v>
      </x:c>
      <x:c r="H37" s="18">
        <x:v>0</x:v>
      </x:c>
      <x:c r="I37" s="1"/>
      <x:c r="J37" s="1"/>
    </x:row>
    <x:row r="38">
      <x:c r="A38" s="1"/>
      <x:c r="B38" s="1" t="s">
        <x:v>135</x:v>
      </x:c>
      <x:c r="C38" s="5" t="n">
        <x:f>IF(Inputs!C91="","",Inputs!C91)</x:f>
        <x:v>13.15</x:v>
      </x:c>
      <x:c r="D38" s="5" t="n">
        <x:f>IF(Inputs!D91="","",Inputs!D91)</x:f>
        <x:v>2.55</x:v>
      </x:c>
      <x:c r="E38" s="5" t="n">
        <x:f>IF(Inputs!E91="","",Inputs!E91)</x:f>
        <x:v>2.14</x:v>
      </x:c>
      <x:c r="F38" s="5" t="n">
        <x:f>IF(Inputs!F91="","",Inputs!F91)</x:f>
        <x:v>1.611</x:v>
      </x:c>
      <x:c r="G38" s="5" t="n">
        <x:f>IF(Inputs!G91="","",Inputs!G91)</x:f>
        <x:v>1.355</x:v>
      </x:c>
      <x:c r="H38" s="18">
        <x:v>0.2</x:v>
      </x:c>
      <x:c r="I38" s="1"/>
      <x:c r="J38" s="1"/>
    </x:row>
    <x:row r="39">
      <x:c r="A39" s="1"/>
      <x:c r="B39" s="1" t="s">
        <x:v>136</x:v>
      </x:c>
      <x:c r="C39" s="5" t="str">
        <x:f>IF(Inputs!C98="","",Inputs!C98)</x:f>
      </x:c>
      <x:c r="D39" s="5" t="str">
        <x:f>IF(Inputs!D98="","",Inputs!D98)</x:f>
      </x:c>
      <x:c r="E39" s="5" t="str">
        <x:f>IF(Inputs!E98="","",Inputs!E98)</x:f>
      </x:c>
      <x:c r="F39" s="5" t="n">
        <x:f>IF(Inputs!F98="","",Inputs!F98)</x:f>
        <x:v>10.249</x:v>
      </x:c>
      <x:c r="G39" s="5" t="n">
        <x:f>IF(Inputs!G98="","",Inputs!G98)</x:f>
        <x:v>2.297</x:v>
      </x:c>
      <x:c r="H39" s="18">
        <x:v>0</x:v>
      </x:c>
      <x:c r="I39" s="1"/>
      <x:c r="J39" s="1"/>
    </x:row>
    <x:row r="40">
      <x:c r="A40" s="1"/>
      <x:c r="B40" s="1" t="s">
        <x:v>137</x:v>
      </x:c>
      <x:c r="C40" s="5" t="str">
        <x:f>IF(Inputs!C94="","",Inputs!C94)</x:f>
      </x:c>
      <x:c r="D40" s="5" t="str">
        <x:f>IF(Inputs!D94="","",Inputs!D94)</x:f>
      </x:c>
      <x:c r="E40" s="5" t="str">
        <x:f>IF(Inputs!E94="","",Inputs!E94)</x:f>
      </x:c>
      <x:c r="F40" s="5" t="str">
        <x:f>IF(Inputs!F94="","",Inputs!F94)</x:f>
      </x:c>
      <x:c r="G40" s="5" t="n">
        <x:f>IF(Inputs!G94="","",Inputs!G94)</x:f>
        <x:v>0.574</x:v>
      </x:c>
      <x:c r="H40" s="18">
        <x:v>0</x:v>
      </x:c>
      <x:c r="I40" s="1"/>
      <x:c r="J40" s="1"/>
    </x:row>
    <x:row r="41">
      <x:c r="A41" s="1"/>
      <x:c r="B41" s="1" t="s">
        <x:v>138</x:v>
      </x:c>
      <x:c r="C41" s="5" t="str">
        <x:f>IF(Inputs!C100="","",Inputs!C100)</x:f>
      </x:c>
      <x:c r="D41" s="5" t="str">
        <x:f>IF(Inputs!D100="","",Inputs!D100)</x:f>
      </x:c>
      <x:c r="E41" s="5" t="str">
        <x:f>IF(Inputs!E100="","",Inputs!E100)</x:f>
      </x:c>
      <x:c r="F41" s="5" t="n">
        <x:f>IF(Inputs!F100="","",Inputs!F100)</x:f>
        <x:v>2.273</x:v>
      </x:c>
      <x:c r="G41" s="5" t="str">
        <x:f>IF(Inputs!G100="","",Inputs!G100)</x:f>
      </x:c>
      <x:c r="H41" s="18">
        <x:v>0</x:v>
      </x:c>
      <x:c r="I41" s="1"/>
      <x:c r="J41" s="1"/>
    </x:row>
    <x:row r="42">
      <x:c r="A42" s="1"/>
      <x:c r="B42" s="1" t="s">
        <x:v>139</x:v>
      </x:c>
      <x:c r="C42" s="5" t="str">
        <x:f>IF(Inputs!C93="","",Inputs!C93)</x:f>
      </x:c>
      <x:c r="D42" s="5" t="str">
        <x:f>IF(Inputs!D93="","",Inputs!D93)</x:f>
      </x:c>
      <x:c r="E42" s="5" t="str">
        <x:f>IF(Inputs!E93="","",Inputs!E93)</x:f>
      </x:c>
      <x:c r="F42" s="5" t="n">
        <x:f>IF(Inputs!F93="","",Inputs!F93)</x:f>
        <x:v>0.699</x:v>
      </x:c>
      <x:c r="G42" s="5" t="str">
        <x:f>IF(Inputs!G93="","",Inputs!G93)</x:f>
      </x:c>
      <x:c r="H42" s="18">
        <x:v>0</x:v>
      </x:c>
      <x:c r="I42" s="1"/>
      <x:c r="J42" s="1"/>
    </x:row>
    <x:row r="43">
      <x:c r="A43" s="1"/>
      <x:c r="B43" s="1" t="s">
        <x:v>140</x:v>
      </x:c>
      <x:c r="C43" s="5" t="n">
        <x:f>IF(Inputs!C103="","",Inputs!C103)</x:f>
        <x:v>1.775</x:v>
      </x:c>
      <x:c r="D43" s="5" t="str">
        <x:f>IF(Inputs!D103="","",Inputs!D103)</x:f>
      </x:c>
      <x:c r="E43" s="5" t="str">
        <x:f>IF(Inputs!E103="","",Inputs!E103)</x:f>
      </x:c>
      <x:c r="F43" s="5" t="str">
        <x:f>IF(Inputs!F103="","",Inputs!F103)</x:f>
      </x:c>
      <x:c r="G43" s="5" t="str">
        <x:f>IF(Inputs!G103="","",Inputs!G103)</x:f>
      </x:c>
      <x:c r="H43" s="18">
        <x:v>0</x:v>
      </x:c>
      <x:c r="I43" s="1"/>
      <x:c r="J43" s="1"/>
    </x:row>
    <x:row r="44">
      <x:c r="A44" s="1"/>
      <x:c r="B44" s="1" t="s">
        <x:v>141</x:v>
      </x:c>
      <x:c r="C44" s="5" t="n">
        <x:f>IF(Inputs!C96="","",Inputs!C96)</x:f>
        <x:v>-17.205</x:v>
      </x:c>
      <x:c r="D44" s="5" t="n">
        <x:f>IF(Inputs!D96="","",Inputs!D96)</x:f>
        <x:v>-19.795</x:v>
      </x:c>
      <x:c r="E44" s="5" t="str">
        <x:f>IF(Inputs!E96="","",Inputs!E96)</x:f>
      </x:c>
      <x:c r="F44" s="5" t="str">
        <x:f>IF(Inputs!F96="","",Inputs!F96)</x:f>
      </x:c>
      <x:c r="G44" s="5" t="str">
        <x:f>IF(Inputs!G96="","",Inputs!G96)</x:f>
      </x:c>
      <x:c r="H44" s="18">
        <x:v>0</x:v>
      </x:c>
      <x:c r="I44" s="1"/>
      <x:c r="J44" s="1"/>
    </x:row>
    <x:row r="45">
      <x:c r="A45" s="1"/>
      <x:c r="B45" s="1" t="s">
        <x:v>142</x:v>
      </x:c>
      <x:c r="C45" s="5" t="str">
        <x:f>IF(Inputs!C101="","",Inputs!C101)</x:f>
      </x:c>
      <x:c r="D45" s="5" t="str">
        <x:f>IF(Inputs!D101="","",Inputs!D101)</x:f>
      </x:c>
      <x:c r="E45" s="5" t="n">
        <x:f>IF(Inputs!E101="","",Inputs!E101)</x:f>
        <x:v>-0.301</x:v>
      </x:c>
      <x:c r="F45" s="5" t="n">
        <x:f>IF(Inputs!F101="","",Inputs!F101)</x:f>
        <x:v>-0.13</x:v>
      </x:c>
      <x:c r="G45" s="5" t="n">
        <x:f>IF(Inputs!G101="","",Inputs!G101)</x:f>
        <x:v>-0.048</x:v>
      </x:c>
      <x:c r="H45" s="18">
        <x:v>0</x:v>
      </x:c>
      <x:c r="I45" s="1"/>
      <x:c r="J45" s="1"/>
    </x:row>
    <x:row r="46">
      <x:c r="A46" s="1"/>
      <x:c r="B46" s="1" t="s">
        <x:v>143</x:v>
      </x:c>
      <x:c r="C46" s="5" t="n">
        <x:f>IF(Inputs!C104="","",Inputs!C104)</x:f>
        <x:v>1.351</x:v>
      </x:c>
      <x:c r="D46" s="5" t="str">
        <x:f>IF(Inputs!D104="","",Inputs!D104)</x:f>
      </x:c>
      <x:c r="E46" s="5" t="str">
        <x:f>IF(Inputs!E104="","",Inputs!E104)</x:f>
      </x:c>
      <x:c r="F46" s="5" t="n">
        <x:f>IF(Inputs!F104="","",Inputs!F104)</x:f>
        <x:v>-0.852</x:v>
      </x:c>
      <x:c r="G46" s="5" t="str">
        <x:f>IF(Inputs!G104="","",Inputs!G104)</x:f>
      </x:c>
      <x:c r="H46" s="18">
        <x:v>0</x:v>
      </x:c>
      <x:c r="I46" s="1"/>
      <x:c r="J46" s="1"/>
    </x:row>
    <x:row r="47">
      <x:c r="A47" s="1"/>
      <x:c r="B47" s="1" t="s">
        <x:v>144</x:v>
      </x:c>
      <x:c r="C47" s="5" t="n">
        <x:f>IF(Inputs!C97="","",Inputs!C97)</x:f>
        <x:v>1.24</x:v>
      </x:c>
      <x:c r="D47" s="5" t="n">
        <x:f>IF(Inputs!D97="","",Inputs!D97)</x:f>
        <x:v>1.427</x:v>
      </x:c>
      <x:c r="E47" s="5" t="str">
        <x:f>IF(Inputs!E97="","",Inputs!E97)</x:f>
      </x:c>
      <x:c r="F47" s="5" t="str">
        <x:f>IF(Inputs!F97="","",Inputs!F97)</x:f>
      </x:c>
      <x:c r="G47" s="5" t="str">
        <x:f>IF(Inputs!G97="","",Inputs!G97)</x:f>
      </x:c>
      <x:c r="H47" s="18">
        <x:v>0</x:v>
      </x:c>
      <x:c r="I47" s="1"/>
      <x:c r="J47" s="1"/>
    </x:row>
    <x:row r="48">
      <x:c r="A48" s="1"/>
      <x:c r="B48" s="1" t="s">
        <x:v>145</x:v>
      </x:c>
      <x:c r="C48" s="5" t="str">
        <x:f>IF(Inputs!C99="","",Inputs!C99)</x:f>
      </x:c>
      <x:c r="D48" s="5" t="str">
        <x:f>IF(Inputs!D99="","",Inputs!D99)</x:f>
      </x:c>
      <x:c r="E48" s="5" t="n">
        <x:f>IF(Inputs!E99="","",Inputs!E99)</x:f>
        <x:v>-5.226</x:v>
      </x:c>
      <x:c r="F48" s="5" t="str">
        <x:f>IF(Inputs!F99="","",Inputs!F99)</x:f>
      </x:c>
      <x:c r="G48" s="5" t="str">
        <x:f>IF(Inputs!G99="","",Inputs!G99)</x:f>
      </x:c>
      <x:c r="H48" s="18">
        <x:v>0</x:v>
      </x:c>
      <x:c r="I48" s="1"/>
      <x:c r="J48" s="1"/>
    </x:row>
    <x:row r="49">
      <x:c r="A49" s="1"/>
      <x:c r="B49" s="8" t="s">
        <x:v>146</x:v>
      </x:c>
      <x:c r="C49" s="3" t="n">
        <x:f>SUM(C26,C35:C48)</x:f>
        <x:v>651.6169999999996</x:v>
      </x:c>
      <x:c r="D49" s="3" t="n">
        <x:f>SUM(D26,D35:D48)</x:f>
        <x:v>154.58999999999978</x:v>
      </x:c>
      <x:c r="E49" s="3" t="n">
        <x:f>SUM(E26,E35:E48)</x:f>
        <x:v>169.571</x:v>
      </x:c>
      <x:c r="F49" s="3" t="n">
        <x:f>SUM(F26,F35:F48)</x:f>
        <x:v>165.27100000000002</x:v>
      </x:c>
      <x:c r="G49" s="3" t="n">
        <x:f>SUM(G26,G35:G48)</x:f>
        <x:v>163.76900000000015</x:v>
      </x:c>
      <x:c r="H49" s="4" t="n">
        <x:f>SUM(H26,H35:H48)</x:f>
        <x:v>151.7382500000001</x:v>
      </x:c>
      <x:c r="I49" s="1"/>
      <x:c r="J49" s="1"/>
    </x:row>
    <x:row r="50">
      <x:c r="A50" s="1"/>
      <x:c r="B50" s="8" t="s">
        <x:v>21</x:v>
      </x:c>
      <x:c r="C50" s="24" t="n">
        <x:f>C49/C29</x:f>
        <x:v>16.975823889540177</x:v>
      </x:c>
      <x:c r="D50" s="24" t="n">
        <x:f>D49/D29</x:f>
        <x:v>4.051312961895271</x:v>
      </x:c>
      <x:c r="E50" s="24" t="n">
        <x:f>E49/E29</x:f>
        <x:v>4.5080685896583805</x:v>
      </x:c>
      <x:c r="F50" s="24" t="n">
        <x:f>F49/F29</x:f>
        <x:v>4.459191107033969</x:v>
      </x:c>
      <x:c r="G50" s="24" t="n">
        <x:f>G49/G29</x:f>
        <x:v>4.525130557320884</x:v>
      </x:c>
      <x:c r="H50" s="36" t="n">
        <x:f>H49/H29</x:f>
        <x:v>4.244135360446459</x:v>
      </x:c>
      <x:c r="I50" s="1"/>
      <x:c r="J50" s="1"/>
    </x:row>
    <x:row r="51">
      <x:c r="A51" s="1"/>
      <x:c r="B51" s="1" t="s">
        <x:v>147</x:v>
      </x:c>
      <x:c r="C51" s="2" t="n">
        <x:f>C49-SUM(C26,C35:C48)</x:f>
        <x:v>0</x:v>
      </x:c>
      <x:c r="D51" s="2" t="n">
        <x:f>D49-SUM(D26,D35:D48)</x:f>
        <x:v>0</x:v>
      </x:c>
      <x:c r="E51" s="2" t="n">
        <x:f>E49-SUM(E26,E35:E48)</x:f>
        <x:v>0</x:v>
      </x:c>
      <x:c r="F51" s="2" t="n">
        <x:f>F49-SUM(F26,F35:F48)</x:f>
        <x:v>0</x:v>
      </x:c>
      <x:c r="G51" s="2" t="n">
        <x:f>G49-SUM(G26,G35:G48)</x:f>
        <x:v>0</x:v>
      </x:c>
      <x:c r="H51" s="9" t="n">
        <x:f>H49-SUM(H26,H35:H48)</x:f>
        <x:v>0</x:v>
      </x:c>
      <x:c r="I51" s="1"/>
      <x:c r="J51" s="1"/>
    </x:row>
    <x:row r="52">
      <x:c r="A52" s="1"/>
      <x:c r="B52" s="1" t="s">
        <x:v>148</x:v>
      </x:c>
      <x:c r="C52" s="15"/>
      <x:c r="D52" s="15"/>
      <x:c r="E52" s="15"/>
      <x:c r="F52" s="15"/>
      <x:c r="G52" s="15"/>
      <x:c r="H52" s="14" t="n">
        <x:f>H50/D50-1</x:f>
        <x:v>0.04759503903173723</x:v>
      </x:c>
      <x:c r="I52" s="1"/>
      <x:c r="J52" s="1"/>
    </x:row>
    <x:row r="53">
      <x:c r="A53" s="1"/>
      <x:c r="B53" s="1" t="s">
        <x:v>149</x:v>
      </x:c>
      <x:c r="C53" s="15"/>
      <x:c r="D53" s="15"/>
      <x:c r="E53" s="15"/>
      <x:c r="F53" s="15"/>
      <x:c r="G53" s="15"/>
      <x:c r="H53" s="14" t="n">
        <x:f>H10/D10-1</x:f>
        <x:v>0.05126310728244765</x:v>
      </x:c>
      <x:c r="I53" s="1"/>
      <x:c r="J53" s="1"/>
    </x:row>
    <x:row r="54">
      <x:c r="A54" s="1"/>
      <x:c r="B54" s="1" t="s">
        <x:v>150</x:v>
      </x:c>
      <x:c r="C54" s="15"/>
      <x:c r="D54" s="15"/>
      <x:c r="E54" s="15"/>
      <x:c r="F54" s="15"/>
      <x:c r="G54" s="15"/>
      <x:c r="H54" s="14" t="n">
        <x:f>H26/D26-1</x:f>
        <x:v>-0.11637947870013343</x:v>
      </x:c>
      <x:c r="I54" s="1"/>
      <x:c r="J54" s="1"/>
    </x:row>
    <x:row r="55">
      <x:c r="A55" s="1"/>
      <x:c r="B55" s="1" t="s">
        <x:v>151</x:v>
      </x:c>
      <x:c r="C55" s="15"/>
      <x:c r="D55" s="15"/>
      <x:c r="E55" s="15"/>
      <x:c r="F55" s="15"/>
      <x:c r="G55" s="15"/>
      <x:c r="H55" s="14" t="n">
        <x:f>H31/D31-1</x:f>
        <x:v>-0.056926475736915005</x:v>
      </x:c>
      <x:c r="I55" s="1"/>
      <x:c r="J55" s="1"/>
    </x:row>
    <x:row r="56">
      <x:c r="A56" s="1"/>
      <x:c r="B56" s="1" t="s">
        <x:v>152</x:v>
      </x:c>
      <x:c r="C56" s="16" t="n">
        <x:f>Inputs!C180/C10</x:f>
        <x:v>0.3632745672656982</x:v>
      </x:c>
      <x:c r="D56" s="16" t="n">
        <x:f>Inputs!D180/D10</x:f>
        <x:v>0.3379136573736684</x:v>
      </x:c>
      <x:c r="E56" s="16" t="n">
        <x:f>Inputs!E180/E10</x:f>
        <x:v>0.3622225038305128</x:v>
      </x:c>
      <x:c r="F56" s="16" t="n">
        <x:f>Inputs!F180/F10</x:f>
        <x:v>0.35034589759074597</x:v>
      </x:c>
      <x:c r="G56" s="16" t="n">
        <x:f>Inputs!G180/G10</x:f>
        <x:v>0.3399355934488969</x:v>
      </x:c>
      <x:c r="H56" s="14" t="n">
        <x:f>(H18+SUM(H57:H59))/H10</x:f>
        <x:v>0.32007968127490055</x:v>
      </x:c>
      <x:c r="I56" s="1"/>
      <x:c r="J56" s="1"/>
    </x:row>
    <x:row r="57">
      <x:c r="A57" s="1"/>
      <x:c r="B57" s="1" t="s">
        <x:v>153</x:v>
      </x:c>
      <x:c r="C57" s="2"/>
      <x:c r="D57" s="2"/>
      <x:c r="E57" s="2"/>
      <x:c r="F57" s="2"/>
      <x:c r="G57" s="2"/>
      <x:c r="H57" s="18">
        <x:v>18</x:v>
      </x:c>
      <x:c r="I57" s="1"/>
      <x:c r="J57" s="1"/>
    </x:row>
    <x:row r="58">
      <x:c r="A58" s="1"/>
      <x:c r="B58" s="1" t="s">
        <x:v>154</x:v>
      </x:c>
      <x:c r="C58" s="2"/>
      <x:c r="D58" s="2"/>
      <x:c r="E58" s="2"/>
      <x:c r="F58" s="2"/>
      <x:c r="G58" s="2"/>
      <x:c r="H58" s="18">
        <x:v>1.8</x:v>
      </x:c>
      <x:c r="I58" s="1"/>
      <x:c r="J58" s="1"/>
    </x:row>
    <x:row r="59">
      <x:c r="A59" s="1"/>
      <x:c r="B59" s="1" t="s">
        <x:v>155</x:v>
      </x:c>
      <x:c r="C59" s="2"/>
      <x:c r="D59" s="2"/>
      <x:c r="E59" s="2"/>
      <x:c r="F59" s="2"/>
      <x:c r="G59" s="2"/>
      <x:c r="H59" s="18">
        <x:v>0.25</x:v>
      </x:c>
      <x:c r="I59" s="1"/>
      <x:c r="J59" s="1"/>
    </x:row>
    <x:row r="60">
      <x:c r="A60" s="1"/>
      <x:c r="B60" s="8" t="s">
        <x:v>156</x:v>
      </x:c>
      <x:c r="C60" s="10" t="n">
        <x:f>SUM('Segment - Americas'!C29,'Segment - EMEA'!C29,'Segment - Asia Pacific'!C29)-C18</x:f>
        <x:v>3.410605131648481e-13</x:v>
      </x:c>
      <x:c r="D60" s="10" t="n">
        <x:f>SUM('Segment - Americas'!D29,'Segment - EMEA'!D29,'Segment - Asia Pacific'!D29)-D18</x:f>
        <x:v>2.2737367544323206e-13</x:v>
      </x:c>
      <x:c r="E60" s="10" t="n">
        <x:f>SUM('Segment - Americas'!E29,'Segment - EMEA'!E29,'Segment - Asia Pacific'!E29)-E18</x:f>
        <x:v>5.684341886080802e-14</x:v>
      </x:c>
      <x:c r="F60" s="10" t="n">
        <x:f>SUM('Segment - Americas'!F29,'Segment - EMEA'!F29,'Segment - Asia Pacific'!F29)-F18</x:f>
        <x:v>-2.842170943040401e-14</x:v>
      </x:c>
      <x:c r="G60" s="10" t="n">
        <x:f>SUM('Segment - Americas'!G29,'Segment - EMEA'!G29,'Segment - Asia Pacific'!G29)-G18</x:f>
        <x:v>-1.7053025658242404e-13</x:v>
      </x:c>
      <x:c r="H60" s="28" t="n">
        <x:f>SUM('Segment - Americas'!H29,'Segment - EMEA'!H29,'Segment - Asia Pacific'!H29)-H18</x:f>
        <x:v>-1.1368683772161603e-13</x:v>
      </x:c>
      <x:c r="I60" s="1"/>
      <x:c r="J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2" customWidth="1"/>
    <x:col min="3" max="8" width="12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1"/>
      <x:c r="B2" s="6" t="s">
        <x:v>0</x:v>
      </x:c>
      <x:c r="C2" s="6"/>
      <x:c r="D2" s="6"/>
      <x:c r="E2" s="6"/>
      <x:c r="F2" s="6"/>
      <x:c r="G2" s="6"/>
      <x:c r="H2" s="6"/>
      <x:c r="I2" s="1"/>
      <x:c r="J2" s="1"/>
    </x:row>
    <x:row r="3">
      <x:c r="A3" s="1"/>
      <x:c r="B3" s="6" t="s">
        <x:v>157</x:v>
      </x:c>
      <x:c r="C3" s="6"/>
      <x:c r="D3" s="6"/>
      <x:c r="E3" s="6"/>
      <x:c r="F3" s="6"/>
      <x:c r="G3" s="6"/>
      <x:c r="H3" s="6"/>
      <x:c r="I3" s="1"/>
      <x:c r="J3" s="1"/>
    </x:row>
    <x:row r="4">
      <x:c r="A4" s="1"/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A6" s="1"/>
      <x:c r="B6" s="12"/>
      <x:c r="C6" s="48" t="s">
        <x:v>3</x:v>
      </x:c>
      <x:c r="D6" s="48" t="s">
        <x:v>4</x:v>
      </x:c>
      <x:c r="E6" s="48" t="s">
        <x:v>5</x:v>
      </x:c>
      <x:c r="F6" s="48" t="s">
        <x:v>6</x:v>
      </x:c>
      <x:c r="G6" s="48" t="s">
        <x:v>7</x:v>
      </x:c>
      <x:c r="H6" s="48" t="s">
        <x:v>8</x:v>
      </x:c>
      <x:c r="I6" s="1"/>
      <x:c r="J6" s="1"/>
    </x:row>
    <x:row r="7">
      <x:c r="A7" s="1"/>
      <x:c r="B7" s="12"/>
      <x:c r="C7" s="7">
        <x:v>45900</x:v>
      </x:c>
      <x:c r="D7" s="7">
        <x:v>45900</x:v>
      </x:c>
      <x:c r="E7" s="7">
        <x:v>45991</x:v>
      </x:c>
      <x:c r="F7" s="7">
        <x:v>46081</x:v>
      </x:c>
      <x:c r="G7" s="7">
        <x:v>46173</x:v>
      </x:c>
      <x:c r="H7" s="7">
        <x:v>46265</x:v>
      </x:c>
      <x:c r="I7" s="1"/>
      <x:c r="J7" s="1"/>
    </x:row>
    <x:row r="8">
      <x:c r="A8" s="1"/>
      <x:c r="B8" s="12"/>
      <x:c r="C8" s="12">
        <x:v>365</x:v>
      </x:c>
      <x:c r="D8" s="12">
        <x:v>92</x:v>
      </x:c>
      <x:c r="E8" s="12">
        <x:v>91</x:v>
      </x:c>
      <x:c r="F8" s="12">
        <x:v>90</x:v>
      </x:c>
      <x:c r="G8" s="12">
        <x:v>92</x:v>
      </x:c>
      <x:c r="H8" s="12">
        <x:v>92</x:v>
      </x:c>
      <x:c r="I8" s="1"/>
      <x:c r="J8" s="1"/>
    </x:row>
    <x:row r="9">
      <x:c r="A9" s="1"/>
      <x:c r="B9" s="1"/>
      <x:c r="C9" s="2"/>
      <x:c r="D9" s="2"/>
      <x:c r="E9" s="2"/>
      <x:c r="F9" s="2"/>
      <x:c r="G9" s="2"/>
      <x:c r="H9" s="9"/>
      <x:c r="I9" s="1"/>
      <x:c r="J9" s="1"/>
    </x:row>
    <x:row r="10">
      <x:c r="A10" s="1"/>
      <x:c r="B10" s="1" t="s">
        <x:v>158</x:v>
      </x:c>
      <x:c r="C10" s="5" t="n">
        <x:f>IF(Inputs!C114="",0,Inputs!C114)</x:f>
        <x:v>337.651</x:v>
      </x:c>
      <x:c r="D10" s="5" t="n">
        <x:f>IF(Inputs!D114="",0,Inputs!D114)</x:f>
        <x:v>337.651</x:v>
      </x:c>
      <x:c r="E10" s="5" t="n">
        <x:f>IF(Inputs!E114="",0,Inputs!E114)</x:f>
        <x:v>275.448</x:v>
      </x:c>
      <x:c r="F10" s="5" t="n">
        <x:f>IF(Inputs!F114="",0,Inputs!F114)</x:f>
        <x:v>268.338</x:v>
      </x:c>
      <x:c r="G10" s="5" t="n">
        <x:f>IF(Inputs!G114="",0,Inputs!G114)</x:f>
        <x:v>288.114</x:v>
      </x:c>
      <x:c r="H10" s="31" t="n">
        <x:f>G10+'Cash Flow Statement'!H43-SUM('Cash Flow Statement'!H46,'Cash Flow Statement'!H47)+SUM('Cash Flow Statement'!G46,'Cash Flow Statement'!G47)</x:f>
        <x:v>344.6022500000001</x:v>
      </x:c>
      <x:c r="I10" s="1"/>
      <x:c r="J10" s="1"/>
    </x:row>
    <x:row r="11">
      <x:c r="A11" s="1"/>
      <x:c r="B11" s="1" t="s">
        <x:v>159</x:v>
      </x:c>
      <x:c r="C11" s="5" t="n">
        <x:f>IF(Inputs!C157="",0,Inputs!C157)</x:f>
        <x:v>17.445</x:v>
      </x:c>
      <x:c r="D11" s="5" t="n">
        <x:f>IF(Inputs!D157="",0,Inputs!D157)</x:f>
        <x:v>17.445</x:v>
      </x:c>
      <x:c r="E11" s="5" t="n">
        <x:f>IF(Inputs!E157="",0,Inputs!E157)</x:f>
        <x:v>17.233</x:v>
      </x:c>
      <x:c r="F11" s="5" t="n">
        <x:f>IF(Inputs!F157="",0,Inputs!F157)</x:f>
        <x:v>16.929</x:v>
      </x:c>
      <x:c r="G11" s="5" t="n">
        <x:f>IF(Inputs!G157="",0,Inputs!G157)</x:f>
        <x:v>16.122</x:v>
      </x:c>
      <x:c r="H11" s="9" t="n">
        <x:f>G11</x:f>
        <x:v>16.122</x:v>
      </x:c>
      <x:c r="I11" s="1"/>
      <x:c r="J11" s="1"/>
    </x:row>
    <x:row r="12">
      <x:c r="A12" s="1"/>
      <x:c r="B12" s="1" t="s">
        <x:v>160</x:v>
      </x:c>
      <x:c r="C12" s="5" t="n">
        <x:f>IF(Inputs!C108="",0,Inputs!C108)</x:f>
        <x:v>270.684</x:v>
      </x:c>
      <x:c r="D12" s="5" t="n">
        <x:f>IF(Inputs!D108="",0,Inputs!D108)</x:f>
        <x:v>270.684</x:v>
      </x:c>
      <x:c r="E12" s="5" t="n">
        <x:f>IF(Inputs!E108="",0,Inputs!E108)</x:f>
        <x:v>289</x:v>
      </x:c>
      <x:c r="F12" s="5" t="n">
        <x:f>IF(Inputs!F108="",0,Inputs!F108)</x:f>
        <x:v>320.233</x:v>
      </x:c>
      <x:c r="G12" s="5" t="n">
        <x:f>IF(Inputs!G108="",0,Inputs!G108)</x:f>
        <x:v>289.99</x:v>
      </x:c>
      <x:c r="H12" s="31" t="n">
        <x:f>G12-'Cash Flow Statement'!H16</x:f>
        <x:v>294.99</x:v>
      </x:c>
      <x:c r="I12" s="1"/>
      <x:c r="J12" s="1"/>
    </x:row>
    <x:row r="13">
      <x:c r="A13" s="1"/>
      <x:c r="B13" s="1" t="s">
        <x:v>161</x:v>
      </x:c>
      <x:c r="C13" s="5" t="n">
        <x:f>IF(Inputs!C167="",0,Inputs!C167)</x:f>
        <x:v>33.6</x:v>
      </x:c>
      <x:c r="D13" s="5" t="n">
        <x:f>IF(Inputs!D167="",0,Inputs!D167)</x:f>
        <x:v>33.6</x:v>
      </x:c>
      <x:c r="E13" s="5" t="n">
        <x:f>IF(Inputs!E167="",0,Inputs!E167)</x:f>
        <x:v>26.04</x:v>
      </x:c>
      <x:c r="F13" s="5" t="n">
        <x:f>IF(Inputs!F167="",0,Inputs!F167)</x:f>
        <x:v>28.681</x:v>
      </x:c>
      <x:c r="G13" s="5" t="n">
        <x:f>IF(Inputs!G167="",0,Inputs!G167)</x:f>
        <x:v>58.325</x:v>
      </x:c>
      <x:c r="H13" s="9" t="n">
        <x:f>G13</x:f>
        <x:v>58.325</x:v>
      </x:c>
      <x:c r="I13" s="1"/>
      <x:c r="J13" s="1"/>
    </x:row>
    <x:row r="14">
      <x:c r="A14" s="1"/>
      <x:c r="B14" s="1" t="s">
        <x:v>162</x:v>
      </x:c>
      <x:c r="C14" s="5" t="n">
        <x:f>IF(Inputs!C166="",0,Inputs!C166)</x:f>
        <x:v>70.379</x:v>
      </x:c>
      <x:c r="D14" s="5" t="n">
        <x:f>IF(Inputs!D166="",0,Inputs!D166)</x:f>
        <x:v>70.379</x:v>
      </x:c>
      <x:c r="E14" s="5" t="n">
        <x:f>IF(Inputs!E166="",0,Inputs!E166)</x:f>
        <x:v>100.851</x:v>
      </x:c>
      <x:c r="F14" s="5" t="n">
        <x:f>IF(Inputs!F166="",0,Inputs!F166)</x:f>
        <x:v>89.997</x:v>
      </x:c>
      <x:c r="G14" s="5" t="n">
        <x:f>IF(Inputs!G166="",0,Inputs!G166)</x:f>
        <x:v>74.968</x:v>
      </x:c>
      <x:c r="H14" s="31" t="n">
        <x:f>G14-'Cash Flow Statement'!H17</x:f>
        <x:v>79.968</x:v>
      </x:c>
      <x:c r="I14" s="1"/>
      <x:c r="J14" s="1"/>
    </x:row>
    <x:row r="15">
      <x:c r="A15" s="1"/>
      <x:c r="B15" s="8" t="s">
        <x:v>163</x:v>
      </x:c>
      <x:c r="C15" s="3" t="n">
        <x:f>SUM(C10:C14)</x:f>
        <x:v>729.759</x:v>
      </x:c>
      <x:c r="D15" s="3" t="n">
        <x:f>SUM(D10:D14)</x:f>
        <x:v>729.759</x:v>
      </x:c>
      <x:c r="E15" s="3" t="n">
        <x:f>SUM(E10:E14)</x:f>
        <x:v>708.572</x:v>
      </x:c>
      <x:c r="F15" s="3" t="n">
        <x:f>SUM(F10:F14)</x:f>
        <x:v>724.178</x:v>
      </x:c>
      <x:c r="G15" s="3" t="n">
        <x:f>SUM(G10:G14)</x:f>
        <x:v>727.519</x:v>
      </x:c>
      <x:c r="H15" s="4" t="n">
        <x:f>SUM(H10:H14)</x:f>
        <x:v>794.0072500000001</x:v>
      </x:c>
      <x:c r="I15" s="1"/>
      <x:c r="J15" s="1"/>
    </x:row>
    <x:row r="16">
      <x:c r="A16" s="1"/>
      <x:c r="B16" s="1"/>
      <x:c r="C16" s="2"/>
      <x:c r="D16" s="2"/>
      <x:c r="E16" s="2"/>
      <x:c r="F16" s="2"/>
      <x:c r="G16" s="2"/>
      <x:c r="H16" s="9"/>
      <x:c r="I16" s="1"/>
      <x:c r="J16" s="1"/>
    </x:row>
    <x:row r="17">
      <x:c r="A17" s="1"/>
      <x:c r="B17" s="1" t="s">
        <x:v>164</x:v>
      </x:c>
      <x:c r="C17" s="5" t="n">
        <x:f>IF(Inputs!C165="",0,Inputs!C165)</x:f>
        <x:v>85.203</x:v>
      </x:c>
      <x:c r="D17" s="5" t="n">
        <x:f>IF(Inputs!D165="",0,Inputs!D165)</x:f>
        <x:v>85.203</x:v>
      </x:c>
      <x:c r="E17" s="5" t="n">
        <x:f>IF(Inputs!E165="",0,Inputs!E165)</x:f>
        <x:v>84.964</x:v>
      </x:c>
      <x:c r="F17" s="5" t="n">
        <x:f>IF(Inputs!F165="",0,Inputs!F165)</x:f>
        <x:v>84.427</x:v>
      </x:c>
      <x:c r="G17" s="5" t="n">
        <x:f>IF(Inputs!G165="",0,Inputs!G165)</x:f>
        <x:v>82.319</x:v>
      </x:c>
      <x:c r="H17" s="31" t="n">
        <x:f>G17-'Cash Flow Statement'!H26-('Cash Flow Statement'!H11-'Income Statement'!H57)</x:f>
        <x:v>85.319</x:v>
      </x:c>
      <x:c r="I17" s="1"/>
      <x:c r="J17" s="1"/>
    </x:row>
    <x:row r="18">
      <x:c r="A18" s="1"/>
      <x:c r="B18" s="1" t="s">
        <x:v>165</x:v>
      </x:c>
      <x:c r="C18" s="5" t="n">
        <x:f>IF(Inputs!C153="",0,Inputs!C153)</x:f>
        <x:v>1284.708</x:v>
      </x:c>
      <x:c r="D18" s="5" t="n">
        <x:f>IF(Inputs!D153="",0,Inputs!D153)</x:f>
        <x:v>1284.708</x:v>
      </x:c>
      <x:c r="E18" s="5" t="n">
        <x:f>IF(Inputs!E153="",0,Inputs!E153)</x:f>
        <x:v>1279.593</x:v>
      </x:c>
      <x:c r="F18" s="5" t="n">
        <x:f>IF(Inputs!F153="",0,Inputs!F153)</x:f>
        <x:v>1287.221</x:v>
      </x:c>
      <x:c r="G18" s="5" t="n">
        <x:f>IF(Inputs!G153="",0,Inputs!G153)</x:f>
        <x:v>1283.377</x:v>
      </x:c>
      <x:c r="H18" s="9" t="n">
        <x:f>G18</x:f>
        <x:v>1283.377</x:v>
      </x:c>
      <x:c r="I18" s="1"/>
      <x:c r="J18" s="1"/>
    </x:row>
    <x:row r="19">
      <x:c r="A19" s="1"/>
      <x:c r="B19" s="1" t="s">
        <x:v>166</x:v>
      </x:c>
      <x:c r="C19" s="5" t="n">
        <x:f>IF(Inputs!C154="",0,Inputs!C154)</x:f>
        <x:v>1916.102</x:v>
      </x:c>
      <x:c r="D19" s="5" t="n">
        <x:f>IF(Inputs!D154="",0,Inputs!D154)</x:f>
        <x:v>1916.102</x:v>
      </x:c>
      <x:c r="E19" s="5" t="n">
        <x:f>IF(Inputs!E154="",0,Inputs!E154)</x:f>
        <x:v>1899.838</x:v>
      </x:c>
      <x:c r="F19" s="5" t="n">
        <x:f>IF(Inputs!F154="",0,Inputs!F154)</x:f>
        <x:v>1884.91</x:v>
      </x:c>
      <x:c r="G19" s="5" t="n">
        <x:f>IF(Inputs!G154="",0,Inputs!G154)</x:f>
        <x:v>1868.418</x:v>
      </x:c>
      <x:c r="H19" s="31" t="n">
        <x:f>G19-'Income Statement'!H57</x:f>
        <x:v>1850.418</x:v>
      </x:c>
      <x:c r="I19" s="1"/>
      <x:c r="J19" s="1"/>
    </x:row>
    <x:row r="20">
      <x:c r="A20" s="1"/>
      <x:c r="B20" s="1" t="s">
        <x:v>167</x:v>
      </x:c>
      <x:c r="C20" s="5" t="n">
        <x:f>IF(Inputs!C149="",0,Inputs!C149)</x:f>
        <x:v>61.226</x:v>
      </x:c>
      <x:c r="D20" s="5" t="n">
        <x:f>IF(Inputs!D149="",0,Inputs!D149)</x:f>
        <x:v>61.226</x:v>
      </x:c>
      <x:c r="E20" s="5" t="n">
        <x:f>IF(Inputs!E149="",0,Inputs!E149)</x:f>
        <x:v>59.533</x:v>
      </x:c>
      <x:c r="F20" s="5" t="n">
        <x:f>IF(Inputs!F149="",0,Inputs!F149)</x:f>
        <x:v>61.495</x:v>
      </x:c>
      <x:c r="G20" s="5" t="n">
        <x:f>IF(Inputs!G149="",0,Inputs!G149)</x:f>
        <x:v>41.945</x:v>
      </x:c>
      <x:c r="H20" s="9" t="n">
        <x:f>G20</x:f>
        <x:v>41.945</x:v>
      </x:c>
      <x:c r="I20" s="1"/>
      <x:c r="J20" s="1"/>
    </x:row>
    <x:row r="21">
      <x:c r="A21" s="1"/>
      <x:c r="B21" s="1" t="s">
        <x:v>168</x:v>
      </x:c>
      <x:c r="C21" s="5" t="n">
        <x:f>IF(Inputs!C172="",0,Inputs!C172)</x:f>
        <x:v>121.776</x:v>
      </x:c>
      <x:c r="D21" s="5" t="n">
        <x:f>IF(Inputs!D172="",0,Inputs!D172)</x:f>
        <x:v>121.776</x:v>
      </x:c>
      <x:c r="E21" s="5" t="n">
        <x:f>IF(Inputs!E172="",0,Inputs!E172)</x:f>
        <x:v>125.603</x:v>
      </x:c>
      <x:c r="F21" s="5" t="n">
        <x:f>IF(Inputs!F172="",0,Inputs!F172)</x:f>
        <x:v>120.46</x:v>
      </x:c>
      <x:c r="G21" s="5" t="n">
        <x:f>IF(Inputs!G172="",0,Inputs!G172)</x:f>
        <x:v>119.364</x:v>
      </x:c>
      <x:c r="H21" s="31" t="n">
        <x:f>G21-'Cash Flow Statement'!H12</x:f>
        <x:v>111.364</x:v>
      </x:c>
      <x:c r="I21" s="1"/>
      <x:c r="J21" s="1"/>
    </x:row>
    <x:row r="22">
      <x:c r="A22" s="1"/>
      <x:c r="B22" s="1" t="s">
        <x:v>169</x:v>
      </x:c>
      <x:c r="C22" s="5" t="n">
        <x:f>IF(Inputs!C162="",0,Inputs!C162)</x:f>
        <x:v>105.498</x:v>
      </x:c>
      <x:c r="D22" s="5" t="n">
        <x:f>IF(Inputs!D162="",0,Inputs!D162)</x:f>
        <x:v>105.498</x:v>
      </x:c>
      <x:c r="E22" s="5" t="n">
        <x:f>IF(Inputs!E162="",0,Inputs!E162)</x:f>
        <x:v>62.681</x:v>
      </x:c>
      <x:c r="F22" s="5" t="n">
        <x:f>IF(Inputs!F162="",0,Inputs!F162)</x:f>
        <x:v>57.139</x:v>
      </x:c>
      <x:c r="G22" s="5" t="n">
        <x:f>IF(Inputs!G162="",0,Inputs!G162)</x:f>
        <x:v>69.055</x:v>
      </x:c>
      <x:c r="H22" s="9" t="n">
        <x:f>G22</x:f>
        <x:v>69.055</x:v>
      </x:c>
      <x:c r="I22" s="1"/>
      <x:c r="J22" s="1" t="s">
        <x:v>170</x:v>
      </x:c>
    </x:row>
    <x:row r="23">
      <x:c r="A23" s="1"/>
      <x:c r="B23" s="1"/>
      <x:c r="C23" s="2"/>
      <x:c r="D23" s="2"/>
      <x:c r="E23" s="2"/>
      <x:c r="F23" s="2"/>
      <x:c r="G23" s="2"/>
      <x:c r="H23" s="9"/>
      <x:c r="I23" s="1"/>
      <x:c r="J23" s="1"/>
    </x:row>
    <x:row r="24">
      <x:c r="A24" s="1"/>
      <x:c r="B24" s="8" t="s">
        <x:v>171</x:v>
      </x:c>
      <x:c r="C24" s="3" t="n">
        <x:f>SUM(C15,C17:C22)</x:f>
        <x:v>4304.272</x:v>
      </x:c>
      <x:c r="D24" s="3" t="n">
        <x:f>SUM(D15,D17:D22)</x:f>
        <x:v>4304.272</x:v>
      </x:c>
      <x:c r="E24" s="3" t="n">
        <x:f>SUM(E15,E17:E22)</x:f>
        <x:v>4220.784</x:v>
      </x:c>
      <x:c r="F24" s="3" t="n">
        <x:f>SUM(F15,F17:F22)</x:f>
        <x:v>4219.83</x:v>
      </x:c>
      <x:c r="G24" s="3" t="n">
        <x:f>SUM(G15,G17:G22)</x:f>
        <x:v>4191.996999999999</x:v>
      </x:c>
      <x:c r="H24" s="4" t="n">
        <x:f>SUM(H15,H17:H22)</x:f>
        <x:v>4235.48525</x:v>
      </x:c>
      <x:c r="I24" s="1"/>
      <x:c r="J24" s="1"/>
    </x:row>
    <x:row r="25">
      <x:c r="A25" s="1"/>
      <x:c r="B25" s="1"/>
      <x:c r="C25" s="2"/>
      <x:c r="D25" s="2"/>
      <x:c r="E25" s="2"/>
      <x:c r="F25" s="2"/>
      <x:c r="G25" s="2"/>
      <x:c r="H25" s="9"/>
      <x:c r="I25" s="1"/>
      <x:c r="J25" s="1"/>
    </x:row>
    <x:row r="26">
      <x:c r="A26" s="1"/>
      <x:c r="B26" s="1"/>
      <x:c r="C26" s="2"/>
      <x:c r="D26" s="2"/>
      <x:c r="E26" s="2"/>
      <x:c r="F26" s="2"/>
      <x:c r="G26" s="2"/>
      <x:c r="H26" s="9"/>
      <x:c r="I26" s="1"/>
      <x:c r="J26" s="1"/>
    </x:row>
    <x:row r="27">
      <x:c r="A27" s="1"/>
      <x:c r="B27" s="1" t="s">
        <x:v>172</x:v>
      </x:c>
      <x:c r="C27" s="5" t="n">
        <x:f>IF(Inputs!C106="",0,Inputs!C106)</x:f>
        <x:v>135.262</x:v>
      </x:c>
      <x:c r="D27" s="5" t="n">
        <x:f>IF(Inputs!D106="",0,Inputs!D106)</x:f>
        <x:v>135.262</x:v>
      </x:c>
      <x:c r="E27" s="5" t="n">
        <x:f>IF(Inputs!E106="",0,Inputs!E106)</x:f>
        <x:v>149.277</x:v>
      </x:c>
      <x:c r="F27" s="5" t="n">
        <x:f>IF(Inputs!F106="",0,Inputs!F106)</x:f>
        <x:v>149.243</x:v>
      </x:c>
      <x:c r="G27" s="5" t="n">
        <x:f>IF(Inputs!G106="",0,Inputs!G106)</x:f>
        <x:v>163.982</x:v>
      </x:c>
      <x:c r="H27" s="31" t="n">
        <x:f>G27+'Cash Flow Statement'!H18</x:f>
        <x:v>168.982</x:v>
      </x:c>
      <x:c r="I27" s="1"/>
      <x:c r="J27" s="1"/>
    </x:row>
    <x:row r="28">
      <x:c r="A28" s="1"/>
      <x:c r="B28" s="1" t="s">
        <x:v>173</x:v>
      </x:c>
      <x:c r="C28" s="5" t="n">
        <x:f>IF(Inputs!C143="",0,Inputs!C143)</x:f>
        <x:v>0</x:v>
      </x:c>
      <x:c r="D28" s="5" t="n">
        <x:f>IF(Inputs!D143="",0,Inputs!D143)</x:f>
        <x:v>0</x:v>
      </x:c>
      <x:c r="E28" s="5" t="n">
        <x:f>IF(Inputs!E143="",0,Inputs!E143)</x:f>
        <x:v>0</x:v>
      </x:c>
      <x:c r="F28" s="5" t="n">
        <x:f>IF(Inputs!F143="",0,Inputs!F143)</x:f>
        <x:v>0</x:v>
      </x:c>
      <x:c r="G28" s="5" t="n">
        <x:f>IF(Inputs!G143="",0,Inputs!G143)</x:f>
        <x:v>499.159</x:v>
      </x:c>
      <x:c r="H28" s="9" t="n">
        <x:f>G28</x:f>
        <x:v>499.159</x:v>
      </x:c>
      <x:c r="I28" s="1"/>
      <x:c r="J28" s="1"/>
    </x:row>
    <x:row r="29">
      <x:c r="A29" s="1"/>
      <x:c r="B29" s="1" t="s">
        <x:v>174</x:v>
      </x:c>
      <x:c r="C29" s="5" t="n">
        <x:f>IF(Inputs!C144="",0,Inputs!C144)</x:f>
        <x:v>33.145</x:v>
      </x:c>
      <x:c r="D29" s="5" t="n">
        <x:f>IF(Inputs!D144="",0,Inputs!D144)</x:f>
        <x:v>33.145</x:v>
      </x:c>
      <x:c r="E29" s="5" t="n">
        <x:f>IF(Inputs!E144="",0,Inputs!E144)</x:f>
        <x:v>32.609</x:v>
      </x:c>
      <x:c r="F29" s="5" t="n">
        <x:f>IF(Inputs!F144="",0,Inputs!F144)</x:f>
        <x:v>33.575</x:v>
      </x:c>
      <x:c r="G29" s="5" t="n">
        <x:f>IF(Inputs!G144="",0,Inputs!G144)</x:f>
        <x:v>33.963</x:v>
      </x:c>
      <x:c r="H29" s="31" t="n">
        <x:f>G29+'Cash Flow Statement'!H22</x:f>
        <x:v>28.963</x:v>
      </x:c>
      <x:c r="I29" s="1"/>
      <x:c r="J29" s="1"/>
    </x:row>
    <x:row r="30">
      <x:c r="A30" s="1"/>
      <x:c r="B30" s="1" t="s">
        <x:v>175</x:v>
      </x:c>
      <x:c r="C30" s="5" t="n">
        <x:f>IF(Inputs!C90="",0,Inputs!C90)</x:f>
        <x:v>130.596</x:v>
      </x:c>
      <x:c r="D30" s="5" t="n">
        <x:f>IF(Inputs!D90="",0,Inputs!D90)</x:f>
        <x:v>130.596</x:v>
      </x:c>
      <x:c r="E30" s="5" t="n">
        <x:f>IF(Inputs!E90="",0,Inputs!E90)</x:f>
        <x:v>59.627</x:v>
      </x:c>
      <x:c r="F30" s="5" t="n">
        <x:f>IF(Inputs!F90="",0,Inputs!F90)</x:f>
        <x:v>88.479</x:v>
      </x:c>
      <x:c r="G30" s="5" t="n">
        <x:f>IF(Inputs!G90="",0,Inputs!G90)</x:f>
        <x:v>137.431</x:v>
      </x:c>
      <x:c r="H30" s="31" t="n">
        <x:f>G30+'Cash Flow Statement'!H19</x:f>
        <x:v>137.431</x:v>
      </x:c>
      <x:c r="I30" s="1"/>
      <x:c r="J30" s="1"/>
    </x:row>
    <x:row r="31">
      <x:c r="A31" s="1"/>
      <x:c r="B31" s="1" t="s">
        <x:v>176</x:v>
      </x:c>
      <x:c r="C31" s="5" t="n">
        <x:f>IF(Inputs!C146="",0,Inputs!C146)</x:f>
        <x:v>167.852</x:v>
      </x:c>
      <x:c r="D31" s="5" t="n">
        <x:f>IF(Inputs!D146="",0,Inputs!D146)</x:f>
        <x:v>167.852</x:v>
      </x:c>
      <x:c r="E31" s="5" t="n">
        <x:f>IF(Inputs!E146="",0,Inputs!E146)</x:f>
        <x:v>162.586</x:v>
      </x:c>
      <x:c r="F31" s="5" t="n">
        <x:f>IF(Inputs!F146="",0,Inputs!F146)</x:f>
        <x:v>188.722</x:v>
      </x:c>
      <x:c r="G31" s="5" t="n">
        <x:f>IF(Inputs!G146="",0,Inputs!G146)</x:f>
        <x:v>183.494</x:v>
      </x:c>
      <x:c r="H31" s="31" t="n">
        <x:f>G31+'Cash Flow Statement'!H20</x:f>
        <x:v>183.494</x:v>
      </x:c>
      <x:c r="I31" s="1"/>
      <x:c r="J31" s="1"/>
    </x:row>
    <x:row r="32">
      <x:c r="A32" s="1"/>
      <x:c r="B32" s="1" t="s">
        <x:v>177</x:v>
      </x:c>
      <x:c r="C32" s="5" t="n">
        <x:f>IF(Inputs!C145="",0,Inputs!C145)</x:f>
        <x:v>13.041</x:v>
      </x:c>
      <x:c r="D32" s="5" t="n">
        <x:f>IF(Inputs!D145="",0,Inputs!D145)</x:f>
        <x:v>13.041</x:v>
      </x:c>
      <x:c r="E32" s="5" t="n">
        <x:f>IF(Inputs!E145="",0,Inputs!E145)</x:f>
        <x:v>13.704</x:v>
      </x:c>
      <x:c r="F32" s="5" t="n">
        <x:f>IF(Inputs!F145="",0,Inputs!F145)</x:f>
        <x:v>5.607</x:v>
      </x:c>
      <x:c r="G32" s="5" t="n">
        <x:f>IF(Inputs!G145="",0,Inputs!G145)</x:f>
        <x:v>5.182</x:v>
      </x:c>
      <x:c r="H32" s="31" t="n">
        <x:f>G32+'Cash Flow Statement'!H21</x:f>
        <x:v>5.182</x:v>
      </x:c>
      <x:c r="I32" s="1"/>
      <x:c r="J32" s="1"/>
    </x:row>
    <x:row r="33">
      <x:c r="A33" s="1"/>
      <x:c r="B33" s="1" t="s">
        <x:v>178</x:v>
      </x:c>
      <x:c r="C33" s="5" t="n">
        <x:f>IF(Inputs!C148="",0,Inputs!C148)</x:f>
        <x:v>41.41</x:v>
      </x:c>
      <x:c r="D33" s="5" t="n">
        <x:f>IF(Inputs!D148="",0,Inputs!D148)</x:f>
        <x:v>41.41</x:v>
      </x:c>
      <x:c r="E33" s="5" t="n">
        <x:f>IF(Inputs!E148="",0,Inputs!E148)</x:f>
        <x:v>40.969</x:v>
      </x:c>
      <x:c r="F33" s="5" t="n">
        <x:f>IF(Inputs!F148="",0,Inputs!F148)</x:f>
        <x:v>40.305</x:v>
      </x:c>
      <x:c r="G33" s="5" t="n">
        <x:f>IF(Inputs!G148="",0,Inputs!G148)</x:f>
        <x:v>41.5</x:v>
      </x:c>
      <x:c r="H33" s="9" t="n">
        <x:f>G33</x:f>
        <x:v>41.5</x:v>
      </x:c>
      <x:c r="I33" s="1"/>
      <x:c r="J33" s="1"/>
    </x:row>
    <x:row r="34">
      <x:c r="A34" s="1"/>
      <x:c r="B34" s="8" t="s">
        <x:v>179</x:v>
      </x:c>
      <x:c r="C34" s="3" t="n">
        <x:f>SUM(C27:C33)</x:f>
        <x:v>521.306</x:v>
      </x:c>
      <x:c r="D34" s="3" t="n">
        <x:f>SUM(D27:D33)</x:f>
        <x:v>521.306</x:v>
      </x:c>
      <x:c r="E34" s="3" t="n">
        <x:f>SUM(E27:E33)</x:f>
        <x:v>458.77200000000005</x:v>
      </x:c>
      <x:c r="F34" s="3" t="n">
        <x:f>SUM(F27:F33)</x:f>
        <x:v>505.93100000000004</x:v>
      </x:c>
      <x:c r="G34" s="3" t="n">
        <x:f>SUM(G27:G33)</x:f>
        <x:v>1064.711</x:v>
      </x:c>
      <x:c r="H34" s="4" t="n">
        <x:f>SUM(H27:H33)</x:f>
        <x:v>1064.711</x:v>
      </x:c>
      <x:c r="I34" s="1"/>
      <x:c r="J34" s="1"/>
    </x:row>
    <x:row r="35">
      <x:c r="A35" s="1"/>
      <x:c r="B35" s="1" t="s">
        <x:v>180</x:v>
      </x:c>
      <x:c r="C35" s="5" t="n">
        <x:f>IF(Inputs!C158="",0,Inputs!C158)</x:f>
        <x:v>1368.26</x:v>
      </x:c>
      <x:c r="D35" s="5" t="n">
        <x:f>IF(Inputs!D158="",0,Inputs!D158)</x:f>
        <x:v>1368.26</x:v>
      </x:c>
      <x:c r="E35" s="5" t="n">
        <x:f>IF(Inputs!E158="",0,Inputs!E158)</x:f>
        <x:v>1368.738</x:v>
      </x:c>
      <x:c r="F35" s="5" t="n">
        <x:f>IF(Inputs!F158="",0,Inputs!F158)</x:f>
        <x:v>1369.216</x:v>
      </x:c>
      <x:c r="G35" s="5" t="n">
        <x:f>IF(Inputs!G158="",0,Inputs!G158)</x:f>
        <x:v>890.542</x:v>
      </x:c>
      <x:c r="H35" s="9" t="n">
        <x:f>G35</x:f>
        <x:v>890.542</x:v>
      </x:c>
      <x:c r="I35" s="1"/>
      <x:c r="J35" s="1"/>
    </x:row>
    <x:row r="36">
      <x:c r="A36" s="1"/>
      <x:c r="B36" s="1" t="s">
        <x:v>181</x:v>
      </x:c>
      <x:c r="C36" s="5" t="n">
        <x:f>IF(Inputs!C150="",0,Inputs!C150)</x:f>
        <x:v>14.902</x:v>
      </x:c>
      <x:c r="D36" s="5" t="n">
        <x:f>IF(Inputs!D150="",0,Inputs!D150)</x:f>
        <x:v>14.902</x:v>
      </x:c>
      <x:c r="E36" s="5" t="n">
        <x:f>IF(Inputs!E150="",0,Inputs!E150)</x:f>
        <x:v>15.125</x:v>
      </x:c>
      <x:c r="F36" s="5" t="n">
        <x:f>IF(Inputs!F150="",0,Inputs!F150)</x:f>
        <x:v>14.728</x:v>
      </x:c>
      <x:c r="G36" s="5" t="n">
        <x:f>IF(Inputs!G150="",0,Inputs!G150)</x:f>
        <x:v>13.04</x:v>
      </x:c>
      <x:c r="H36" s="9" t="n">
        <x:f>G36</x:f>
        <x:v>13.04</x:v>
      </x:c>
      <x:c r="I36" s="1"/>
      <x:c r="J36" s="1"/>
    </x:row>
    <x:row r="37">
      <x:c r="A37" s="1"/>
      <x:c r="B37" s="1" t="s">
        <x:v>182</x:v>
      </x:c>
      <x:c r="C37" s="5" t="n">
        <x:f>IF(Inputs!C160="",0,Inputs!C160)</x:f>
        <x:v>45.095</x:v>
      </x:c>
      <x:c r="D37" s="5" t="n">
        <x:f>IF(Inputs!D160="",0,Inputs!D160)</x:f>
        <x:v>45.095</x:v>
      </x:c>
      <x:c r="E37" s="5" t="n">
        <x:f>IF(Inputs!E160="",0,Inputs!E160)</x:f>
        <x:v>44.513</x:v>
      </x:c>
      <x:c r="F37" s="5" t="n">
        <x:f>IF(Inputs!F160="",0,Inputs!F160)</x:f>
        <x:v>41.387</x:v>
      </x:c>
      <x:c r="G37" s="5" t="n">
        <x:f>IF(Inputs!G160="",0,Inputs!G160)</x:f>
        <x:v>41.315</x:v>
      </x:c>
      <x:c r="H37" s="9" t="n">
        <x:f>G37</x:f>
        <x:v>41.315</x:v>
      </x:c>
      <x:c r="I37" s="1"/>
      <x:c r="J37" s="1"/>
    </x:row>
    <x:row r="38">
      <x:c r="A38" s="1"/>
      <x:c r="B38" s="1" t="s">
        <x:v>183</x:v>
      </x:c>
      <x:c r="C38" s="5" t="n">
        <x:f>IF(Inputs!C159="",0,Inputs!C159)</x:f>
        <x:v>157.104</x:v>
      </x:c>
      <x:c r="D38" s="5" t="n">
        <x:f>IF(Inputs!D159="",0,Inputs!D159)</x:f>
        <x:v>157.104</x:v>
      </x:c>
      <x:c r="E38" s="5" t="n">
        <x:f>IF(Inputs!E159="",0,Inputs!E159)</x:f>
        <x:v>158.687</x:v>
      </x:c>
      <x:c r="F38" s="5" t="n">
        <x:f>IF(Inputs!F159="",0,Inputs!F159)</x:f>
        <x:v>150.866</x:v>
      </x:c>
      <x:c r="G38" s="5" t="n">
        <x:f>IF(Inputs!G159="",0,Inputs!G159)</x:f>
        <x:v>146.978</x:v>
      </x:c>
      <x:c r="H38" s="9" t="n">
        <x:f>G38</x:f>
        <x:v>146.978</x:v>
      </x:c>
      <x:c r="I38" s="1"/>
      <x:c r="J38" s="1"/>
    </x:row>
    <x:row r="39">
      <x:c r="A39" s="1"/>
      <x:c r="B39" s="1" t="s">
        <x:v>184</x:v>
      </x:c>
      <x:c r="C39" s="5" t="n">
        <x:f>IF(Inputs!C164="",0,Inputs!C164)</x:f>
        <x:v>11.192</x:v>
      </x:c>
      <x:c r="D39" s="5" t="n">
        <x:f>IF(Inputs!D164="",0,Inputs!D164)</x:f>
        <x:v>11.192</x:v>
      </x:c>
      <x:c r="E39" s="5" t="n">
        <x:f>IF(Inputs!E164="",0,Inputs!E164)</x:f>
        <x:v>7.065</x:v>
      </x:c>
      <x:c r="F39" s="5" t="n">
        <x:f>IF(Inputs!F164="",0,Inputs!F164)</x:f>
        <x:v>8.59</x:v>
      </x:c>
      <x:c r="G39" s="5" t="n">
        <x:f>IF(Inputs!G164="",0,Inputs!G164)</x:f>
        <x:v>3.121</x:v>
      </x:c>
      <x:c r="H39" s="9" t="n">
        <x:f>G39</x:f>
        <x:v>3.121</x:v>
      </x:c>
      <x:c r="I39" s="1"/>
      <x:c r="J39" s="1"/>
    </x:row>
    <x:row r="40">
      <x:c r="A40" s="1"/>
      <x:c r="B40" s="8" t="s">
        <x:v>185</x:v>
      </x:c>
      <x:c r="C40" s="3" t="n">
        <x:f>SUM(C34:C39)</x:f>
        <x:v>2117.859</x:v>
      </x:c>
      <x:c r="D40" s="3" t="n">
        <x:f>SUM(D34:D39)</x:f>
        <x:v>2117.859</x:v>
      </x:c>
      <x:c r="E40" s="3" t="n">
        <x:f>SUM(E34:E39)</x:f>
        <x:v>2052.9</x:v>
      </x:c>
      <x:c r="F40" s="3" t="n">
        <x:f>SUM(F34:F39)</x:f>
        <x:v>2090.7180000000003</x:v>
      </x:c>
      <x:c r="G40" s="3" t="n">
        <x:f>SUM(G34:G39)</x:f>
        <x:v>2159.7070000000003</x:v>
      </x:c>
      <x:c r="H40" s="4" t="n">
        <x:f>SUM(H34:H39)</x:f>
        <x:v>2159.7070000000003</x:v>
      </x:c>
      <x:c r="I40" s="1"/>
      <x:c r="J40" s="1"/>
    </x:row>
    <x:row r="41">
      <x:c r="A41" s="1"/>
      <x:c r="B41" s="1"/>
      <x:c r="C41" s="2"/>
      <x:c r="D41" s="2"/>
      <x:c r="E41" s="2"/>
      <x:c r="F41" s="2"/>
      <x:c r="G41" s="2"/>
      <x:c r="H41" s="9"/>
      <x:c r="I41" s="1"/>
      <x:c r="J41" s="1"/>
    </x:row>
    <x:row r="42">
      <x:c r="A42" s="1"/>
      <x:c r="B42" s="8" t="s">
        <x:v>186</x:v>
      </x:c>
      <x:c r="C42" s="10" t="n">
        <x:f>IF(Inputs!C152="",0,Inputs!C152)</x:f>
        <x:v>2186.413</x:v>
      </x:c>
      <x:c r="D42" s="10" t="n">
        <x:f>IF(Inputs!D152="",0,Inputs!D152)</x:f>
        <x:v>2186.413</x:v>
      </x:c>
      <x:c r="E42" s="10" t="n">
        <x:f>IF(Inputs!E152="",0,Inputs!E152)</x:f>
        <x:v>2167.884</x:v>
      </x:c>
      <x:c r="F42" s="10" t="n">
        <x:f>IF(Inputs!F152="",0,Inputs!F152)</x:f>
        <x:v>2129.112</x:v>
      </x:c>
      <x:c r="G42" s="10" t="n">
        <x:f>IF(Inputs!G152="",0,Inputs!G152)</x:f>
        <x:v>2032.29</x:v>
      </x:c>
      <x:c r="H42" s="28" t="n">
        <x:f>G42+'Income Statement'!H26+'Cash Flow Statement'!H13+'Cash Flow Statement'!H35+'Cash Flow Statement'!H36+'Cash Flow Statement'!H37</x:f>
        <x:v>2075.7782500000003</x:v>
      </x:c>
      <x:c r="I42" s="1"/>
      <x:c r="J42" s="1"/>
    </x:row>
    <x:row r="43">
      <x:c r="A43" s="1"/>
      <x:c r="B43" s="8" t="s">
        <x:v>187</x:v>
      </x:c>
      <x:c r="C43" s="3" t="n">
        <x:f>C24-C40-C42</x:f>
        <x:v>0</x:v>
      </x:c>
      <x:c r="D43" s="3" t="n">
        <x:f>D24-D40-D42</x:f>
        <x:v>0</x:v>
      </x:c>
      <x:c r="E43" s="3" t="n">
        <x:f>E24-E40-E42</x:f>
        <x:v>-4.547473508864641e-13</x:v>
      </x:c>
      <x:c r="F43" s="3" t="n">
        <x:f>F24-F40-F42</x:f>
        <x:v>-4.547473508864641e-13</x:v>
      </x:c>
      <x:c r="G43" s="3" t="n">
        <x:f>G24-G40-G42</x:f>
        <x:v>-9.094947017729282e-13</x:v>
      </x:c>
      <x:c r="H43" s="4" t="n">
        <x:f>H24-H40-H42</x:f>
        <x:v>-9.094947017729282e-13</x:v>
      </x:c>
      <x:c r="I43" s="1"/>
      <x:c r="J43" s="1"/>
    </x:row>
    <x:row r="44">
      <x:c r="A44" s="1"/>
      <x:c r="B44" s="1"/>
      <x:c r="C44" s="2"/>
      <x:c r="D44" s="2"/>
      <x:c r="E44" s="2"/>
      <x:c r="F44" s="2"/>
      <x:c r="G44" s="2"/>
      <x:c r="H44" s="9"/>
      <x:c r="I44" s="1"/>
      <x:c r="J44" s="1"/>
    </x:row>
    <x:row r="45">
      <x:c r="A45" s="1"/>
      <x:c r="B45" s="1" t="s">
        <x:v>188</x:v>
      </x:c>
      <x:c r="C45" s="2"/>
      <x:c r="D45" s="2"/>
      <x:c r="E45" s="2"/>
      <x:c r="F45" s="2"/>
      <x:c r="G45" s="2"/>
      <x:c r="H45" s="31" t="n">
        <x:f>H10-'Cash Flow Statement'!H49</x:f>
        <x:v>1.1368683772161603e-13</x:v>
      </x:c>
      <x:c r="I45" s="1"/>
      <x:c r="J45" s="1"/>
    </x:row>
    <x:row r="46">
      <x:c r="A46" s="1"/>
      <x:c r="B46" s="1" t="s">
        <x:v>189</x:v>
      </x:c>
      <x:c r="C46" s="2"/>
      <x:c r="D46" s="2"/>
      <x:c r="E46" s="2"/>
      <x:c r="F46" s="2"/>
      <x:c r="G46" s="2"/>
      <x:c r="H46" s="9"/>
      <x:c r="I46" s="1"/>
      <x:c r="J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2" customWidth="1"/>
    <x:col min="3" max="8" width="12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1"/>
      <x:c r="B2" s="6" t="s">
        <x:v>0</x:v>
      </x:c>
      <x:c r="C2" s="6"/>
      <x:c r="D2" s="6"/>
      <x:c r="E2" s="6"/>
      <x:c r="F2" s="6"/>
      <x:c r="G2" s="6"/>
      <x:c r="H2" s="6"/>
      <x:c r="I2" s="1"/>
      <x:c r="J2" s="1"/>
    </x:row>
    <x:row r="3">
      <x:c r="A3" s="1"/>
      <x:c r="B3" s="6" t="s">
        <x:v>190</x:v>
      </x:c>
      <x:c r="C3" s="6"/>
      <x:c r="D3" s="6"/>
      <x:c r="E3" s="6"/>
      <x:c r="F3" s="6"/>
      <x:c r="G3" s="6"/>
      <x:c r="H3" s="6"/>
      <x:c r="I3" s="1"/>
      <x:c r="J3" s="1"/>
    </x:row>
    <x:row r="4">
      <x:c r="A4" s="1"/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A6" s="1"/>
      <x:c r="B6" s="12"/>
      <x:c r="C6" s="48" t="s">
        <x:v>3</x:v>
      </x:c>
      <x:c r="D6" s="48" t="s">
        <x:v>4</x:v>
      </x:c>
      <x:c r="E6" s="48" t="s">
        <x:v>5</x:v>
      </x:c>
      <x:c r="F6" s="48" t="s">
        <x:v>6</x:v>
      </x:c>
      <x:c r="G6" s="48" t="s">
        <x:v>7</x:v>
      </x:c>
      <x:c r="H6" s="48" t="s">
        <x:v>8</x:v>
      </x:c>
      <x:c r="I6" s="1"/>
      <x:c r="J6" s="1"/>
    </x:row>
    <x:row r="7">
      <x:c r="A7" s="1"/>
      <x:c r="B7" s="12"/>
      <x:c r="C7" s="7">
        <x:v>45900</x:v>
      </x:c>
      <x:c r="D7" s="7">
        <x:v>45900</x:v>
      </x:c>
      <x:c r="E7" s="7">
        <x:v>45991</x:v>
      </x:c>
      <x:c r="F7" s="7">
        <x:v>46081</x:v>
      </x:c>
      <x:c r="G7" s="7">
        <x:v>46173</x:v>
      </x:c>
      <x:c r="H7" s="7">
        <x:v>46265</x:v>
      </x:c>
      <x:c r="I7" s="1"/>
      <x:c r="J7" s="1"/>
    </x:row>
    <x:row r="8">
      <x:c r="A8" s="1"/>
      <x:c r="B8" s="12"/>
      <x:c r="C8" s="12">
        <x:v>365</x:v>
      </x:c>
      <x:c r="D8" s="12">
        <x:v>92</x:v>
      </x:c>
      <x:c r="E8" s="12">
        <x:v>91</x:v>
      </x:c>
      <x:c r="F8" s="12">
        <x:v>90</x:v>
      </x:c>
      <x:c r="G8" s="12">
        <x:v>92</x:v>
      </x:c>
      <x:c r="H8" s="12">
        <x:v>92</x:v>
      </x:c>
      <x:c r="I8" s="1"/>
      <x:c r="J8" s="1"/>
    </x:row>
    <x:row r="9">
      <x:c r="A9" s="1"/>
      <x:c r="B9" s="1"/>
      <x:c r="C9" s="2"/>
      <x:c r="D9" s="2"/>
      <x:c r="E9" s="2"/>
      <x:c r="F9" s="2"/>
      <x:c r="G9" s="2"/>
      <x:c r="H9" s="9"/>
      <x:c r="I9" s="1"/>
      <x:c r="J9" s="1"/>
    </x:row>
    <x:row r="10">
      <x:c r="A10" s="1"/>
      <x:c r="B10" s="1" t="s">
        <x:v>191</x:v>
      </x:c>
      <x:c r="C10" s="5" t="n">
        <x:f>'Income Statement'!C26</x:f>
        <x:v>597.0399999999996</x:v>
      </x:c>
      <x:c r="D10" s="5" t="n">
        <x:f>'Income Statement'!D26</x:f>
        <x:v>153.6159999999998</x:v>
      </x:c>
      <x:c r="E10" s="5" t="n">
        <x:f>'Income Statement'!E26</x:f>
        <x:v>152.57999999999998</x:v>
      </x:c>
      <x:c r="F10" s="5" t="n">
        <x:f>'Income Statement'!F26</x:f>
        <x:v>133.056</x:v>
      </x:c>
      <x:c r="G10" s="5" t="n">
        <x:f>'Income Statement'!G26</x:f>
        <x:v>126.71800000000016</x:v>
      </x:c>
      <x:c r="H10" s="31" t="n">
        <x:f>'Income Statement'!H26</x:f>
        <x:v>135.7382500000001</x:v>
      </x:c>
      <x:c r="I10" s="1"/>
      <x:c r="J10" s="1"/>
    </x:row>
    <x:row r="11">
      <x:c r="A11" s="1"/>
      <x:c r="B11" s="1" t="s">
        <x:v>192</x:v>
      </x:c>
      <x:c r="C11" s="5" t="n">
        <x:f>IF(Inputs!C126="",0,Inputs!C126)</x:f>
        <x:v>157.691</x:v>
      </x:c>
      <x:c r="D11" s="5" t="n">
        <x:f>IF(Inputs!D126="",0,Inputs!D126)</x:f>
        <x:v>42.71900000000001</x:v>
      </x:c>
      <x:c r="E11" s="5" t="n">
        <x:f>IF(Inputs!E126="",0,Inputs!E126)</x:f>
        <x:v>44.148</x:v>
      </x:c>
      <x:c r="F11" s="5" t="n">
        <x:f>IF(Inputs!F126="",0,Inputs!F126)</x:f>
        <x:v>43.69</x:v>
      </x:c>
      <x:c r="G11" s="5" t="n">
        <x:f>IF(Inputs!G126="",0,Inputs!G126)</x:f>
        <x:v>45.87</x:v>
      </x:c>
      <x:c r="H11" s="18">
        <x:v>45</x:v>
      </x:c>
      <x:c r="I11" s="1"/>
      <x:c r="J11" s="1"/>
    </x:row>
    <x:row r="12">
      <x:c r="A12" s="1"/>
      <x:c r="B12" s="1" t="s">
        <x:v>193</x:v>
      </x:c>
      <x:c r="C12" s="5" t="n">
        <x:f>IF(Inputs!C137="",0,Inputs!C137)</x:f>
        <x:v>30.982</x:v>
      </x:c>
      <x:c r="D12" s="5" t="n">
        <x:f>IF(Inputs!D137="",0,Inputs!D137)</x:f>
        <x:v>7.829999999999998</x:v>
      </x:c>
      <x:c r="E12" s="5" t="n">
        <x:f>IF(Inputs!E137="",0,Inputs!E137)</x:f>
        <x:v>7.997</x:v>
      </x:c>
      <x:c r="F12" s="5" t="n">
        <x:f>IF(Inputs!F137="",0,Inputs!F137)</x:f>
        <x:v>8.188</x:v>
      </x:c>
      <x:c r="G12" s="5" t="n">
        <x:f>IF(Inputs!G137="",0,Inputs!G137)</x:f>
        <x:v>8.084</x:v>
      </x:c>
      <x:c r="H12" s="18">
        <x:v>8</x:v>
      </x:c>
      <x:c r="I12" s="1"/>
      <x:c r="J12" s="1"/>
    </x:row>
    <x:row r="13">
      <x:c r="A13" s="1"/>
      <x:c r="B13" s="1" t="s">
        <x:v>194</x:v>
      </x:c>
      <x:c r="C13" s="5" t="n">
        <x:f>IF(Inputs!C139="",0,Inputs!C139)</x:f>
        <x:v>61.229</x:v>
      </x:c>
      <x:c r="D13" s="5" t="n">
        <x:f>IF(Inputs!D139="",0,Inputs!D139)</x:f>
        <x:v>14.074999999999996</x:v>
      </x:c>
      <x:c r="E13" s="5" t="n">
        <x:f>IF(Inputs!E139="",0,Inputs!E139)</x:f>
        <x:v>18.457</x:v>
      </x:c>
      <x:c r="F13" s="5" t="n">
        <x:f>IF(Inputs!F139="",0,Inputs!F139)</x:f>
        <x:v>20.867</x:v>
      </x:c>
      <x:c r="G13" s="5" t="n">
        <x:f>IF(Inputs!G139="",0,Inputs!G139)</x:f>
        <x:v>22.217</x:v>
      </x:c>
      <x:c r="H13" s="18">
        <x:v>20</x:v>
      </x:c>
      <x:c r="I13" s="1"/>
      <x:c r="J13" s="1"/>
    </x:row>
    <x:row r="14">
      <x:c r="A14" s="1"/>
      <x:c r="B14" s="1" t="s">
        <x:v>195</x:v>
      </x:c>
      <x:c r="C14" s="5" t="n">
        <x:f>IF(Inputs!C130="",0,Inputs!C130)</x:f>
        <x:v>-3.545</x:v>
      </x:c>
      <x:c r="D14" s="5" t="n">
        <x:f>IF(Inputs!D130="",0,Inputs!D130)</x:f>
        <x:v>-6.699</x:v>
      </x:c>
      <x:c r="E14" s="5" t="n">
        <x:f>IF(Inputs!E130="",0,Inputs!E130)</x:f>
        <x:v>3.039</x:v>
      </x:c>
      <x:c r="F14" s="5" t="n">
        <x:f>IF(Inputs!F130="",0,Inputs!F130)</x:f>
        <x:v>-0.658</x:v>
      </x:c>
      <x:c r="G14" s="5" t="n">
        <x:f>IF(Inputs!G130="",0,Inputs!G130)</x:f>
        <x:v>18.427</x:v>
      </x:c>
      <x:c r="H14" s="18">
        <x:v>0</x:v>
      </x:c>
      <x:c r="I14" s="1"/>
      <x:c r="J14" s="1"/>
    </x:row>
    <x:row r="15">
      <x:c r="A15" s="1"/>
      <x:c r="B15" s="1" t="s">
        <x:v>196</x:v>
      </x:c>
      <x:c r="C15" s="5" t="n">
        <x:f>IF(Inputs!C133="",0,Inputs!C133)</x:f>
        <x:v>-11.371</x:v>
      </x:c>
      <x:c r="D15" s="5" t="n">
        <x:f>IF(Inputs!D133="",0,Inputs!D133)</x:f>
        <x:v>-18.799</x:v>
      </x:c>
      <x:c r="E15" s="5" t="n">
        <x:f>IF(Inputs!E133="",0,Inputs!E133)</x:f>
        <x:v>-5.894</x:v>
      </x:c>
      <x:c r="F15" s="5" t="n">
        <x:f>IF(Inputs!F133="",0,Inputs!F133)</x:f>
        <x:v>14.283</x:v>
      </x:c>
      <x:c r="G15" s="5" t="n">
        <x:f>IF(Inputs!G133="",0,Inputs!G133)</x:f>
        <x:v>6.047</x:v>
      </x:c>
      <x:c r="H15" s="18">
        <x:v>0</x:v>
      </x:c>
      <x:c r="I15" s="1"/>
      <x:c r="J15" s="1"/>
    </x:row>
    <x:row r="16">
      <x:c r="A16" s="1"/>
      <x:c r="B16" s="1" t="s">
        <x:v>197</x:v>
      </x:c>
      <x:c r="C16" s="5" t="n">
        <x:f>IF(Inputs!C120="",0,Inputs!C120)</x:f>
        <x:v>-42.54</x:v>
      </x:c>
      <x:c r="D16" s="5" t="n">
        <x:f>IF(Inputs!D120="",0,Inputs!D120)</x:f>
        <x:v>-1.0480000000000018</x:v>
      </x:c>
      <x:c r="E16" s="5" t="n">
        <x:f>IF(Inputs!E120="",0,Inputs!E120)</x:f>
        <x:v>-19.232</x:v>
      </x:c>
      <x:c r="F16" s="5" t="n">
        <x:f>IF(Inputs!F120="",0,Inputs!F120)</x:f>
        <x:v>-31.783</x:v>
      </x:c>
      <x:c r="G16" s="5" t="n">
        <x:f>IF(Inputs!G120="",0,Inputs!G120)</x:f>
        <x:v>26.639</x:v>
      </x:c>
      <x:c r="H16" s="18">
        <x:v>-5</x:v>
      </x:c>
      <x:c r="I16" s="1"/>
      <x:c r="J16" s="1"/>
    </x:row>
    <x:row r="17">
      <x:c r="A17" s="1"/>
      <x:c r="B17" s="1" t="s">
        <x:v>198</x:v>
      </x:c>
      <x:c r="C17" s="5" t="n">
        <x:f>IF(Inputs!C124="",0,Inputs!C124)</x:f>
        <x:v>0.065</x:v>
      </x:c>
      <x:c r="D17" s="5" t="n">
        <x:f>IF(Inputs!D124="",0,Inputs!D124)</x:f>
        <x:v>-6.6339999999999995</x:v>
      </x:c>
      <x:c r="E17" s="5" t="n">
        <x:f>IF(Inputs!E124="",0,Inputs!E124)</x:f>
        <x:v>-23.113</x:v>
      </x:c>
      <x:c r="F17" s="5" t="n">
        <x:f>IF(Inputs!F124="",0,Inputs!F124)</x:f>
        <x:v>4.116</x:v>
      </x:c>
      <x:c r="G17" s="5" t="n">
        <x:f>IF(Inputs!G124="",0,Inputs!G124)</x:f>
        <x:v>15.238</x:v>
      </x:c>
      <x:c r="H17" s="18">
        <x:v>-5</x:v>
      </x:c>
      <x:c r="I17" s="1"/>
      <x:c r="J17" s="1"/>
    </x:row>
    <x:row r="18">
      <x:c r="A18" s="1"/>
      <x:c r="B18" s="1" t="s">
        <x:v>199</x:v>
      </x:c>
      <x:c r="C18" s="5" t="n">
        <x:f>IF(Inputs!C119="",0,Inputs!C119)</x:f>
        <x:v>-59.4</x:v>
      </x:c>
      <x:c r="D18" s="5" t="n">
        <x:f>IF(Inputs!D119="",0,Inputs!D119)</x:f>
        <x:v>-9.683</x:v>
      </x:c>
      <x:c r="E18" s="5" t="n">
        <x:f>IF(Inputs!E119="",0,Inputs!E119)</x:f>
        <x:v>22.225</x:v>
      </x:c>
      <x:c r="F18" s="5" t="n">
        <x:f>IF(Inputs!F119="",0,Inputs!F119)</x:f>
        <x:v>-10.277</x:v>
      </x:c>
      <x:c r="G18" s="5" t="n">
        <x:f>IF(Inputs!G119="",0,Inputs!G119)</x:f>
        <x:v>10.845</x:v>
      </x:c>
      <x:c r="H18" s="18">
        <x:v>5</x:v>
      </x:c>
      <x:c r="I18" s="1"/>
      <x:c r="J18" s="1"/>
    </x:row>
    <x:row r="19">
      <x:c r="A19" s="1"/>
      <x:c r="B19" s="1" t="s">
        <x:v>200</x:v>
      </x:c>
      <x:c r="C19" s="5" t="n">
        <x:f>IF(Inputs!C121="",0,Inputs!C121)</x:f>
        <x:v>35.666</x:v>
      </x:c>
      <x:c r="D19" s="5" t="n">
        <x:f>IF(Inputs!D121="",0,Inputs!D121)</x:f>
        <x:v>31.876999999999995</x:v>
      </x:c>
      <x:c r="E19" s="5" t="n">
        <x:f>IF(Inputs!E121="",0,Inputs!E121)</x:f>
        <x:v>-70.313</x:v>
      </x:c>
      <x:c r="F19" s="5" t="n">
        <x:f>IF(Inputs!F121="",0,Inputs!F121)</x:f>
        <x:v>28.072</x:v>
      </x:c>
      <x:c r="G19" s="5" t="n">
        <x:f>IF(Inputs!G121="",0,Inputs!G121)</x:f>
        <x:v>49.782</x:v>
      </x:c>
      <x:c r="H19" s="18">
        <x:v>0</x:v>
      </x:c>
      <x:c r="I19" s="1"/>
      <x:c r="J19" s="1"/>
    </x:row>
    <x:row r="20">
      <x:c r="A20" s="1"/>
      <x:c r="B20" s="1" t="s">
        <x:v>201</x:v>
      </x:c>
      <x:c r="C20" s="5" t="n">
        <x:f>IF(Inputs!C122="",0,Inputs!C122)</x:f>
        <x:v>2.249</x:v>
      </x:c>
      <x:c r="D20" s="5" t="n">
        <x:f>IF(Inputs!D122="",0,Inputs!D122)</x:f>
        <x:v>-2.706</x:v>
      </x:c>
      <x:c r="E20" s="5" t="n">
        <x:f>IF(Inputs!E122="",0,Inputs!E122)</x:f>
        <x:v>-5.793</x:v>
      </x:c>
      <x:c r="F20" s="5" t="n">
        <x:f>IF(Inputs!F122="",0,Inputs!F122)</x:f>
        <x:v>26.015</x:v>
      </x:c>
      <x:c r="G20" s="5" t="n">
        <x:f>IF(Inputs!G122="",0,Inputs!G122)</x:f>
        <x:v>-5.192</x:v>
      </x:c>
      <x:c r="H20" s="18">
        <x:v>0</x:v>
      </x:c>
      <x:c r="I20" s="1"/>
      <x:c r="J20" s="1"/>
    </x:row>
    <x:row r="21">
      <x:c r="A21" s="1"/>
      <x:c r="B21" s="1" t="s">
        <x:v>202</x:v>
      </x:c>
      <x:c r="C21" s="5" t="n">
        <x:f>IF(Inputs!C125="",0,Inputs!C125)</x:f>
        <x:v>-1.161</x:v>
      </x:c>
      <x:c r="D21" s="5" t="n">
        <x:f>IF(Inputs!D125="",0,Inputs!D125)</x:f>
        <x:v>17.947</x:v>
      </x:c>
      <x:c r="E21" s="5" t="n">
        <x:f>IF(Inputs!E125="",0,Inputs!E125)</x:f>
        <x:v>7.712</x:v>
      </x:c>
      <x:c r="F21" s="5" t="n">
        <x:f>IF(Inputs!F125="",0,Inputs!F125)</x:f>
        <x:v>-13.813</x:v>
      </x:c>
      <x:c r="G21" s="5" t="n">
        <x:f>IF(Inputs!G125="",0,Inputs!G125)</x:f>
        <x:v>-30.219</x:v>
      </x:c>
      <x:c r="H21" s="18">
        <x:v>0</x:v>
      </x:c>
      <x:c r="I21" s="1"/>
      <x:c r="J21" s="1"/>
    </x:row>
    <x:row r="22">
      <x:c r="A22" s="1"/>
      <x:c r="B22" s="1" t="s">
        <x:v>203</x:v>
      </x:c>
      <x:c r="C22" s="5" t="n">
        <x:f>IF(Inputs!C123="",0,Inputs!C123)</x:f>
        <x:v>-40.645</x:v>
      </x:c>
      <x:c r="D22" s="5" t="n">
        <x:f>IF(Inputs!D123="",0,Inputs!D123)</x:f>
        <x:v>-10.395000000000003</x:v>
      </x:c>
      <x:c r="E22" s="5" t="n">
        <x:f>IF(Inputs!E123="",0,Inputs!E123)</x:f>
        <x:v>-10.529</x:v>
      </x:c>
      <x:c r="F22" s="5" t="n">
        <x:f>IF(Inputs!F123="",0,Inputs!F123)</x:f>
        <x:v>-10.068</x:v>
      </x:c>
      <x:c r="G22" s="5" t="n">
        <x:f>IF(Inputs!G123="",0,Inputs!G123)</x:f>
        <x:v>-9.936</x:v>
      </x:c>
      <x:c r="H22" s="18">
        <x:v>-5</x:v>
      </x:c>
      <x:c r="I22" s="1"/>
      <x:c r="J22" s="1"/>
    </x:row>
    <x:row r="23">
      <x:c r="A23" s="1"/>
      <x:c r="B23" s="8" t="s">
        <x:v>204</x:v>
      </x:c>
      <x:c r="C23" s="3" t="n">
        <x:f>SUM(C10:C22)</x:f>
        <x:v>726.2599999999999</x:v>
      </x:c>
      <x:c r="D23" s="3" t="n">
        <x:f>SUM(D10:D22)</x:f>
        <x:v>212.0999999999998</x:v>
      </x:c>
      <x:c r="E23" s="3" t="n">
        <x:f>SUM(E10:E22)</x:f>
        <x:v>121.28399999999993</x:v>
      </x:c>
      <x:c r="F23" s="3" t="n">
        <x:f>SUM(F10:F22)</x:f>
        <x:v>211.68799999999996</x:v>
      </x:c>
      <x:c r="G23" s="3" t="n">
        <x:f>SUM(G10:G22)</x:f>
        <x:v>284.5200000000002</x:v>
      </x:c>
      <x:c r="H23" s="4" t="n">
        <x:f>SUM(H10:H22)</x:f>
        <x:v>198.7382500000001</x:v>
      </x:c>
      <x:c r="I23" s="1"/>
      <x:c r="J23" s="1"/>
    </x:row>
    <x:row r="24">
      <x:c r="A24" s="1"/>
      <x:c r="B24" s="1"/>
      <x:c r="C24" s="2"/>
      <x:c r="D24" s="2"/>
      <x:c r="E24" s="2"/>
      <x:c r="F24" s="2"/>
      <x:c r="G24" s="2"/>
      <x:c r="H24" s="9"/>
      <x:c r="I24" s="1"/>
      <x:c r="J24" s="1"/>
    </x:row>
    <x:row r="25">
      <x:c r="A25" s="1"/>
      <x:c r="B25" s="1"/>
      <x:c r="C25" s="2"/>
      <x:c r="D25" s="2"/>
      <x:c r="E25" s="2"/>
      <x:c r="F25" s="2"/>
      <x:c r="G25" s="2"/>
      <x:c r="H25" s="9"/>
      <x:c r="I25" s="1"/>
      <x:c r="J25" s="1"/>
    </x:row>
    <x:row r="26">
      <x:c r="A26" s="1"/>
      <x:c r="B26" s="1" t="s">
        <x:v>205</x:v>
      </x:c>
      <x:c r="C26" s="5" t="n">
        <x:f>IF(Inputs!C118="",0,Inputs!C118)</x:f>
        <x:v>-108.806</x:v>
      </x:c>
      <x:c r="D26" s="5" t="n">
        <x:f>IF(Inputs!D118="",0,Inputs!D118)</x:f>
        <x:v>-33.965999999999994</x:v>
      </x:c>
      <x:c r="E26" s="5" t="n">
        <x:f>IF(Inputs!E118="",0,Inputs!E118)</x:f>
        <x:v>-30.847</x:v>
      </x:c>
      <x:c r="F26" s="5" t="n">
        <x:f>IF(Inputs!F118="",0,Inputs!F118)</x:f>
        <x:v>-25.997</x:v>
      </x:c>
      <x:c r="G26" s="5" t="n">
        <x:f>IF(Inputs!G118="",0,Inputs!G118)</x:f>
        <x:v>-30.475</x:v>
      </x:c>
      <x:c r="H26" s="18">
        <x:v>-30</x:v>
      </x:c>
      <x:c r="I26" s="1"/>
      <x:c r="J26" s="1"/>
    </x:row>
    <x:row r="27">
      <x:c r="A27" s="1"/>
      <x:c r="B27" s="1" t="s">
        <x:v>206</x:v>
      </x:c>
      <x:c r="C27" s="5" t="n">
        <x:f>IF(Inputs!C115="",0,Inputs!C115)</x:f>
        <x:v>-348.255</x:v>
      </x:c>
      <x:c r="D27" s="5" t="n">
        <x:f>IF(Inputs!D115="",0,Inputs!D115)</x:f>
        <x:v>0</x:v>
      </x:c>
      <x:c r="E27" s="5" t="n">
        <x:f>IF(Inputs!E115="",0,Inputs!E115)</x:f>
        <x:v>0</x:v>
      </x:c>
      <x:c r="F27" s="5" t="n">
        <x:f>IF(Inputs!F115="",0,Inputs!F115)</x:f>
        <x:v>0</x:v>
      </x:c>
      <x:c r="G27" s="5" t="n">
        <x:f>IF(Inputs!G115="",0,Inputs!G115)</x:f>
        <x:v>0</x:v>
      </x:c>
      <x:c r="H27" s="18">
        <x:v>0</x:v>
      </x:c>
      <x:c r="I27" s="1"/>
      <x:c r="J27" s="1"/>
    </x:row>
    <x:row r="28">
      <x:c r="A28" s="1"/>
      <x:c r="B28" s="1" t="s">
        <x:v>207</x:v>
      </x:c>
      <x:c r="C28" s="5" t="n">
        <x:f>IF(Inputs!C116="",0,Inputs!C116)</x:f>
        <x:v>-18.867</x:v>
      </x:c>
      <x:c r="D28" s="5" t="n">
        <x:f>IF(Inputs!D116="",0,Inputs!D116)</x:f>
        <x:v>-14.434</x:v>
      </x:c>
      <x:c r="E28" s="5" t="n">
        <x:f>IF(Inputs!E116="",0,Inputs!E116)</x:f>
        <x:v>-0.875</x:v>
      </x:c>
      <x:c r="F28" s="5" t="n">
        <x:f>IF(Inputs!F116="",0,Inputs!F116)</x:f>
        <x:v>-0.229</x:v>
      </x:c>
      <x:c r="G28" s="5" t="n">
        <x:f>IF(Inputs!G116="",0,Inputs!G116)</x:f>
        <x:v>-16.982</x:v>
      </x:c>
      <x:c r="H28" s="18">
        <x:v>0</x:v>
      </x:c>
      <x:c r="I28" s="1"/>
      <x:c r="J28" s="1"/>
    </x:row>
    <x:row r="29">
      <x:c r="A29" s="1"/>
      <x:c r="B29" s="1" t="s">
        <x:v>208</x:v>
      </x:c>
      <x:c r="C29" s="5" t="n">
        <x:f>IF(Inputs!C138="",0,Inputs!C138)</x:f>
        <x:v>83.155</x:v>
      </x:c>
      <x:c r="D29" s="5" t="n">
        <x:f>IF(Inputs!D138="",0,Inputs!D138)</x:f>
        <x:v>25</x:v>
      </x:c>
      <x:c r="E29" s="5" t="n">
        <x:f>IF(Inputs!E138="",0,Inputs!E138)</x:f>
        <x:v>36.05</x:v>
      </x:c>
      <x:c r="F29" s="5" t="n">
        <x:f>IF(Inputs!F138="",0,Inputs!F138)</x:f>
        <x:v>0</x:v>
      </x:c>
      <x:c r="G29" s="5" t="n">
        <x:f>IF(Inputs!G138="",0,Inputs!G138)</x:f>
        <x:v>0</x:v>
      </x:c>
      <x:c r="H29" s="18">
        <x:v>0</x:v>
      </x:c>
      <x:c r="I29" s="1"/>
      <x:c r="J29" s="1"/>
    </x:row>
    <x:row r="30">
      <x:c r="A30" s="1"/>
      <x:c r="B30" s="8" t="s">
        <x:v>209</x:v>
      </x:c>
      <x:c r="C30" s="3" t="n">
        <x:f>SUM(C26:C29)</x:f>
        <x:v>-392.773</x:v>
      </x:c>
      <x:c r="D30" s="3" t="n">
        <x:f>SUM(D26:D29)</x:f>
        <x:v>-23.39999999999999</x:v>
      </x:c>
      <x:c r="E30" s="3" t="n">
        <x:f>SUM(E26:E29)</x:f>
        <x:v>4.327999999999996</x:v>
      </x:c>
      <x:c r="F30" s="3" t="n">
        <x:f>SUM(F26:F29)</x:f>
        <x:v>-26.226</x:v>
      </x:c>
      <x:c r="G30" s="3" t="n">
        <x:f>SUM(G26:G29)</x:f>
        <x:v>-47.457</x:v>
      </x:c>
      <x:c r="H30" s="4" t="n">
        <x:f>SUM(H26:H29)</x:f>
        <x:v>-30</x:v>
      </x:c>
      <x:c r="I30" s="1"/>
      <x:c r="J30" s="1"/>
    </x:row>
    <x:row r="31">
      <x:c r="A31" s="1"/>
      <x:c r="B31" s="1"/>
      <x:c r="C31" s="2"/>
      <x:c r="D31" s="2"/>
      <x:c r="E31" s="2"/>
      <x:c r="F31" s="2"/>
      <x:c r="G31" s="2"/>
      <x:c r="H31" s="9"/>
      <x:c r="I31" s="1"/>
      <x:c r="J31" s="1"/>
    </x:row>
    <x:row r="32">
      <x:c r="A32" s="1"/>
      <x:c r="B32" s="1"/>
      <x:c r="C32" s="2"/>
      <x:c r="D32" s="2"/>
      <x:c r="E32" s="2"/>
      <x:c r="F32" s="2"/>
      <x:c r="G32" s="2"/>
      <x:c r="H32" s="9"/>
      <x:c r="I32" s="1"/>
      <x:c r="J32" s="1"/>
    </x:row>
    <x:row r="33">
      <x:c r="A33" s="1"/>
      <x:c r="B33" s="1" t="s">
        <x:v>210</x:v>
      </x:c>
      <x:c r="C33" s="5" t="n">
        <x:f>IF(Inputs!C127="",0,Inputs!C127)</x:f>
        <x:v>803.41</x:v>
      </x:c>
      <x:c r="D33" s="5" t="n">
        <x:f>IF(Inputs!D127="",0,Inputs!D127)</x:f>
        <x:v>0</x:v>
      </x:c>
      <x:c r="E33" s="5" t="n">
        <x:f>IF(Inputs!E127="",0,Inputs!E127)</x:f>
        <x:v>0</x:v>
      </x:c>
      <x:c r="F33" s="5" t="n">
        <x:f>IF(Inputs!F127="",0,Inputs!F127)</x:f>
        <x:v>0</x:v>
      </x:c>
      <x:c r="G33" s="5" t="n">
        <x:f>IF(Inputs!G127="",0,Inputs!G127)</x:f>
        <x:v>95</x:v>
      </x:c>
      <x:c r="H33" s="18">
        <x:v>0</x:v>
      </x:c>
      <x:c r="I33" s="1"/>
      <x:c r="J33" s="1"/>
    </x:row>
    <x:row r="34">
      <x:c r="A34" s="1"/>
      <x:c r="B34" s="1" t="s">
        <x:v>211</x:v>
      </x:c>
      <x:c r="C34" s="5" t="n">
        <x:f>IF(Inputs!C128="",0,Inputs!C128)</x:f>
        <x:v>-805</x:v>
      </x:c>
      <x:c r="D34" s="5" t="n">
        <x:f>IF(Inputs!D128="",0,Inputs!D128)</x:f>
        <x:v>-62.5</x:v>
      </x:c>
      <x:c r="E34" s="5" t="n">
        <x:f>IF(Inputs!E128="",0,Inputs!E128)</x:f>
        <x:v>0</x:v>
      </x:c>
      <x:c r="F34" s="5" t="n">
        <x:f>IF(Inputs!F128="",0,Inputs!F128)</x:f>
        <x:v>0</x:v>
      </x:c>
      <x:c r="G34" s="5" t="n">
        <x:f>IF(Inputs!G128="",0,Inputs!G128)</x:f>
        <x:v>-75</x:v>
      </x:c>
      <x:c r="H34" s="18">
        <x:v>0</x:v>
      </x:c>
      <x:c r="I34" s="1"/>
      <x:c r="J34" s="1"/>
    </x:row>
    <x:row r="35">
      <x:c r="A35" s="1"/>
      <x:c r="B35" s="1" t="s">
        <x:v>212</x:v>
      </x:c>
      <x:c r="C35" s="5" t="n">
        <x:f>IF(Inputs!C131="",0,Inputs!C131)</x:f>
        <x:v>-159.973</x:v>
      </x:c>
      <x:c r="D35" s="5" t="n">
        <x:f>IF(Inputs!D131="",0,Inputs!D131)</x:f>
        <x:v>-41.64400000000002</x:v>
      </x:c>
      <x:c r="E35" s="5" t="n">
        <x:f>IF(Inputs!E131="",0,Inputs!E131)</x:f>
        <x:v>-41.411</x:v>
      </x:c>
      <x:c r="F35" s="5" t="n">
        <x:f>IF(Inputs!F131="",0,Inputs!F131)</x:f>
        <x:v>-40.968</x:v>
      </x:c>
      <x:c r="G35" s="5" t="n">
        <x:f>IF(Inputs!G131="",0,Inputs!G131)</x:f>
        <x:v>-40.305</x:v>
      </x:c>
      <x:c r="H35" s="18">
        <x:v>-41.5</x:v>
      </x:c>
      <x:c r="I35" s="1"/>
      <x:c r="J35" s="1"/>
    </x:row>
    <x:row r="36">
      <x:c r="A36" s="1"/>
      <x:c r="B36" s="1" t="s">
        <x:v>213</x:v>
      </x:c>
      <x:c r="C36" s="5" t="n">
        <x:f>IF(Inputs!C140="",0,Inputs!C140)</x:f>
        <x:v>81.688</x:v>
      </x:c>
      <x:c r="D36" s="5" t="n">
        <x:f>IF(Inputs!D140="",0,Inputs!D140)</x:f>
        <x:v>9.072000000000005</x:v>
      </x:c>
      <x:c r="E36" s="5" t="n">
        <x:f>IF(Inputs!E140="",0,Inputs!E140)</x:f>
        <x:v>8.545</x:v>
      </x:c>
      <x:c r="F36" s="5" t="n">
        <x:f>IF(Inputs!F140="",0,Inputs!F140)</x:f>
        <x:v>8.118</x:v>
      </x:c>
      <x:c r="G36" s="5" t="n">
        <x:f>IF(Inputs!G140="",0,Inputs!G140)</x:f>
        <x:v>10.871</x:v>
      </x:c>
      <x:c r="H36" s="18">
        <x:v>8</x:v>
      </x:c>
      <x:c r="I36" s="1"/>
      <x:c r="J36" s="1"/>
    </x:row>
    <x:row r="37">
      <x:c r="A37" s="1"/>
      <x:c r="B37" s="1" t="s">
        <x:v>214</x:v>
      </x:c>
      <x:c r="C37" s="5" t="n">
        <x:f>IF(Inputs!C117="",0,Inputs!C117)</x:f>
        <x:v>-300.457</x:v>
      </x:c>
      <x:c r="D37" s="5" t="n">
        <x:f>IF(Inputs!D117="",0,Inputs!D117)</x:f>
        <x:v>-106.619</x:v>
      </x:c>
      <x:c r="E37" s="5" t="n">
        <x:f>IF(Inputs!E117="",0,Inputs!E117)</x:f>
        <x:v>-139.899</x:v>
      </x:c>
      <x:c r="F37" s="5" t="n">
        <x:f>IF(Inputs!F117="",0,Inputs!F117)</x:f>
        <x:v>-163.031</x:v>
      </x:c>
      <x:c r="G37" s="5" t="n">
        <x:f>IF(Inputs!G117="",0,Inputs!G117)</x:f>
        <x:v>-203.07</x:v>
      </x:c>
      <x:c r="H37" s="31" t="n">
        <x:f>-'Share Count'!H22</x:f>
        <x:v>-78.75</x:v>
      </x:c>
      <x:c r="I37" s="1"/>
      <x:c r="J37" s="1"/>
    </x:row>
    <x:row r="38">
      <x:c r="A38" s="1"/>
      <x:c r="B38" s="1" t="s">
        <x:v>215</x:v>
      </x:c>
      <x:c r="C38" s="5" t="n">
        <x:f>IF(Inputs!C129="",0,Inputs!C129)</x:f>
        <x:v>0</x:v>
      </x:c>
      <x:c r="D38" s="5" t="n">
        <x:f>IF(Inputs!D129="",0,Inputs!D129)</x:f>
        <x:v>0</x:v>
      </x:c>
      <x:c r="E38" s="5" t="n">
        <x:f>IF(Inputs!E129="",0,Inputs!E129)</x:f>
        <x:v>-12.052</x:v>
      </x:c>
      <x:c r="F38" s="5" t="n">
        <x:f>IF(Inputs!F129="",0,Inputs!F129)</x:f>
        <x:v>0</x:v>
      </x:c>
      <x:c r="G38" s="5" t="n">
        <x:f>IF(Inputs!G129="",0,Inputs!G129)</x:f>
        <x:v>-4.124</x:v>
      </x:c>
      <x:c r="H38" s="18">
        <x:v>0</x:v>
      </x:c>
      <x:c r="I38" s="1"/>
      <x:c r="J38" s="1"/>
    </x:row>
    <x:row r="39">
      <x:c r="A39" s="1"/>
      <x:c r="B39" s="1" t="s">
        <x:v>216</x:v>
      </x:c>
      <x:c r="C39" s="5" t="n">
        <x:f>IF(Inputs!C134="",0,Inputs!C134)</x:f>
        <x:v>-27.489</x:v>
      </x:c>
      <x:c r="D39" s="5" t="n">
        <x:f>IF(Inputs!D134="",0,Inputs!D134)</x:f>
        <x:v>-6.803</x:v>
      </x:c>
      <x:c r="E39" s="5" t="n">
        <x:f>IF(Inputs!E134="",0,Inputs!E134)</x:f>
        <x:v>-5.695</x:v>
      </x:c>
      <x:c r="F39" s="5" t="n">
        <x:f>IF(Inputs!F134="",0,Inputs!F134)</x:f>
        <x:v>-0.263</x:v>
      </x:c>
      <x:c r="G39" s="5" t="n">
        <x:f>IF(Inputs!G134="",0,Inputs!G134)</x:f>
        <x:v>-0.46</x:v>
      </x:c>
      <x:c r="H39" s="18">
        <x:v>0</x:v>
      </x:c>
      <x:c r="I39" s="1"/>
      <x:c r="J39" s="1"/>
    </x:row>
    <x:row r="40">
      <x:c r="A40" s="1"/>
      <x:c r="B40" s="8" t="s">
        <x:v>217</x:v>
      </x:c>
      <x:c r="C40" s="3" t="n">
        <x:f>SUM(C33:C39)</x:f>
        <x:v>-407.821</x:v>
      </x:c>
      <x:c r="D40" s="3" t="n">
        <x:f>SUM(D33:D39)</x:f>
        <x:v>-208.49400000000003</x:v>
      </x:c>
      <x:c r="E40" s="3" t="n">
        <x:f>SUM(E33:E39)</x:f>
        <x:v>-190.51199999999997</x:v>
      </x:c>
      <x:c r="F40" s="3" t="n">
        <x:f>SUM(F33:F39)</x:f>
        <x:v>-196.144</x:v>
      </x:c>
      <x:c r="G40" s="3" t="n">
        <x:f>SUM(G33:G39)</x:f>
        <x:v>-217.088</x:v>
      </x:c>
      <x:c r="H40" s="4" t="n">
        <x:f>SUM(H33:H39)</x:f>
        <x:v>-112.25</x:v>
      </x:c>
      <x:c r="I40" s="1"/>
      <x:c r="J40" s="1"/>
    </x:row>
    <x:row r="41">
      <x:c r="A41" s="1"/>
      <x:c r="B41" s="1"/>
      <x:c r="C41" s="2"/>
      <x:c r="D41" s="2"/>
      <x:c r="E41" s="2"/>
      <x:c r="F41" s="2"/>
      <x:c r="G41" s="2"/>
      <x:c r="H41" s="9"/>
      <x:c r="I41" s="1"/>
      <x:c r="J41" s="1"/>
    </x:row>
    <x:row r="42">
      <x:c r="A42" s="1"/>
      <x:c r="B42" s="1" t="s">
        <x:v>218</x:v>
      </x:c>
      <x:c r="C42" s="5" t="n">
        <x:f>IF(Inputs!C132="",0,Inputs!C132)</x:f>
        <x:v>3.05</x:v>
      </x:c>
      <x:c r="D42" s="5" t="n">
        <x:f>IF(Inputs!D132="",0,Inputs!D132)</x:f>
        <x:v>1.084</x:v>
      </x:c>
      <x:c r="E42" s="5" t="n">
        <x:f>IF(Inputs!E132="",0,Inputs!E132)</x:f>
        <x:v>-2.273</x:v>
      </x:c>
      <x:c r="F42" s="5" t="n">
        <x:f>IF(Inputs!F132="",0,Inputs!F132)</x:f>
        <x:v>3.572</x:v>
      </x:c>
      <x:c r="G42" s="5" t="n">
        <x:f>IF(Inputs!G132="",0,Inputs!G132)</x:f>
        <x:v>-2.977</x:v>
      </x:c>
      <x:c r="H42" s="18">
        <x:v>0</x:v>
      </x:c>
      <x:c r="I42" s="1"/>
      <x:c r="J42" s="1"/>
    </x:row>
    <x:row r="43">
      <x:c r="A43" s="1"/>
      <x:c r="B43" s="8" t="s">
        <x:v>219</x:v>
      </x:c>
      <x:c r="C43" s="3" t="n">
        <x:f>SUM(C23,C30,C40,C42)</x:f>
        <x:v>-71.28400000000018</x:v>
      </x:c>
      <x:c r="D43" s="3" t="n">
        <x:f>SUM(D23,D30,D40,D42)</x:f>
        <x:v>-18.71000000000021</x:v>
      </x:c>
      <x:c r="E43" s="3" t="n">
        <x:f>SUM(E23,E30,E40,E42)</x:f>
        <x:v>-67.17300000000003</x:v>
      </x:c>
      <x:c r="F43" s="3" t="n">
        <x:f>SUM(F23,F30,F40,F42)</x:f>
        <x:v>-7.110000000000045</x:v>
      </x:c>
      <x:c r="G43" s="3" t="n">
        <x:f>SUM(G23,G30,G40,G42)</x:f>
        <x:v>16.99800000000022</x:v>
      </x:c>
      <x:c r="H43" s="4" t="n">
        <x:f>SUM(H23,H30,H40,H42)</x:f>
        <x:v>56.48825000000011</x:v>
      </x:c>
      <x:c r="I43" s="1"/>
      <x:c r="J43" s="1"/>
    </x:row>
    <x:row r="44">
      <x:c r="A44" s="1"/>
      <x:c r="B44" s="1" t="s">
        <x:v>220</x:v>
      </x:c>
      <x:c r="C44" s="27">
        <x:v>422.979</x:v>
      </x:c>
      <x:c r="D44" s="27">
        <x:v>370.405</x:v>
      </x:c>
      <x:c r="E44" s="2" t="n">
        <x:f>D45</x:f>
        <x:v>351.69499999999977</x:v>
      </x:c>
      <x:c r="F44" s="2" t="n">
        <x:f>E45</x:f>
        <x:v>284.5219999999997</x:v>
      </x:c>
      <x:c r="G44" s="2" t="n">
        <x:f>F45</x:f>
        <x:v>277.41199999999964</x:v>
      </x:c>
      <x:c r="H44" s="9" t="n">
        <x:f>G45</x:f>
        <x:v>294.40999999999985</x:v>
      </x:c>
      <x:c r="I44" s="1"/>
      <x:c r="J44" s="1" t="s">
        <x:v>221</x:v>
      </x:c>
    </x:row>
    <x:row r="45">
      <x:c r="A45" s="1"/>
      <x:c r="B45" s="8" t="s">
        <x:v>222</x:v>
      </x:c>
      <x:c r="C45" s="3" t="n">
        <x:f>SUM(C44,C43)</x:f>
        <x:v>351.6949999999998</x:v>
      </x:c>
      <x:c r="D45" s="3" t="n">
        <x:f>SUM(D44,D43)</x:f>
        <x:v>351.69499999999977</x:v>
      </x:c>
      <x:c r="E45" s="3" t="n">
        <x:f>SUM(E44,E43)</x:f>
        <x:v>284.5219999999997</x:v>
      </x:c>
      <x:c r="F45" s="3" t="n">
        <x:f>SUM(F44,F43)</x:f>
        <x:v>277.41199999999964</x:v>
      </x:c>
      <x:c r="G45" s="3" t="n">
        <x:f>SUM(G44,G43)</x:f>
        <x:v>294.40999999999985</x:v>
      </x:c>
      <x:c r="H45" s="4" t="n">
        <x:f>SUM(H44,H43)</x:f>
        <x:v>350.89824999999996</x:v>
      </x:c>
      <x:c r="I45" s="1"/>
      <x:c r="J45" s="1"/>
    </x:row>
    <x:row r="46">
      <x:c r="A46" s="1"/>
      <x:c r="B46" s="1" t="s">
        <x:v>223</x:v>
      </x:c>
      <x:c r="C46" s="27">
        <x:v>6.522</x:v>
      </x:c>
      <x:c r="D46" s="2" t="n">
        <x:f>C46</x:f>
        <x:v>6.522</x:v>
      </x:c>
      <x:c r="E46" s="27">
        <x:v>5.139</x:v>
      </x:c>
      <x:c r="F46" s="27">
        <x:v>3.202</x:v>
      </x:c>
      <x:c r="G46" s="27">
        <x:v>5.296</x:v>
      </x:c>
      <x:c r="H46" s="9" t="n">
        <x:f>G46</x:f>
        <x:v>5.296</x:v>
      </x:c>
      <x:c r="I46" s="1"/>
      <x:c r="J46" s="1"/>
    </x:row>
    <x:row r="47">
      <x:c r="A47" s="1"/>
      <x:c r="B47" s="1" t="s">
        <x:v>224</x:v>
      </x:c>
      <x:c r="C47" s="27">
        <x:v>7.522</x:v>
      </x:c>
      <x:c r="D47" s="2" t="n">
        <x:f>C47</x:f>
        <x:v>7.522</x:v>
      </x:c>
      <x:c r="E47" s="27">
        <x:v>3.935</x:v>
      </x:c>
      <x:c r="F47" s="27">
        <x:v>5.872</x:v>
      </x:c>
      <x:c r="G47" s="27">
        <x:v>1</x:v>
      </x:c>
      <x:c r="H47" s="9" t="n">
        <x:f>G47</x:f>
        <x:v>1</x:v>
      </x:c>
      <x:c r="I47" s="1"/>
      <x:c r="J47" s="1"/>
    </x:row>
    <x:row r="48">
      <x:c r="A48" s="1"/>
      <x:c r="B48" s="1" t="s">
        <x:v>225</x:v>
      </x:c>
      <x:c r="C48" s="5" t="n">
        <x:f>'Balance Sheet'!C10+C46+C47</x:f>
        <x:v>351.695</x:v>
      </x:c>
      <x:c r="D48" s="5" t="n">
        <x:f>'Balance Sheet'!D10+D46+D47</x:f>
        <x:v>351.695</x:v>
      </x:c>
      <x:c r="E48" s="5" t="n">
        <x:f>'Balance Sheet'!E10+E46+E47</x:f>
        <x:v>284.522</x:v>
      </x:c>
      <x:c r="F48" s="5" t="n">
        <x:f>'Balance Sheet'!F10+F46+F47</x:f>
        <x:v>277.41200000000003</x:v>
      </x:c>
      <x:c r="G48" s="5" t="n">
        <x:f>'Balance Sheet'!G10+G46+G47</x:f>
        <x:v>294.40999999999997</x:v>
      </x:c>
      <x:c r="H48" s="31" t="n">
        <x:f>'Balance Sheet'!H10+H46+H47</x:f>
        <x:v>350.8982500000001</x:v>
      </x:c>
      <x:c r="I48" s="1"/>
      <x:c r="J48" s="1"/>
    </x:row>
    <x:row r="49">
      <x:c r="A49" s="1"/>
      <x:c r="B49" s="8" t="s">
        <x:v>226</x:v>
      </x:c>
      <x:c r="C49" s="3" t="n">
        <x:f>C45-C46-C47</x:f>
        <x:v>337.65099999999984</x:v>
      </x:c>
      <x:c r="D49" s="3" t="n">
        <x:f>D45-D46-D47</x:f>
        <x:v>337.6509999999998</x:v>
      </x:c>
      <x:c r="E49" s="3" t="n">
        <x:f>E45-E46-E47</x:f>
        <x:v>275.4479999999997</x:v>
      </x:c>
      <x:c r="F49" s="3" t="n">
        <x:f>F45-F46-F47</x:f>
        <x:v>268.3379999999996</x:v>
      </x:c>
      <x:c r="G49" s="3" t="n">
        <x:f>G45-G46-G47</x:f>
        <x:v>288.11399999999986</x:v>
      </x:c>
      <x:c r="H49" s="4" t="n">
        <x:f>H45-H46-H47</x:f>
        <x:v>344.60224999999997</x:v>
      </x:c>
      <x:c r="I49" s="1"/>
      <x:c r="J49" s="1"/>
    </x:row>
    <x:row r="50">
      <x:c r="A50" s="1"/>
      <x:c r="B50" s="8" t="s">
        <x:v>227</x:v>
      </x:c>
      <x:c r="C50" s="10" t="n">
        <x:f>C49-'Balance Sheet'!C10</x:f>
        <x:v>-1.7053025658242404e-13</x:v>
      </x:c>
      <x:c r="D50" s="10" t="n">
        <x:f>D49-'Balance Sheet'!D10</x:f>
        <x:v>-2.2737367544323206e-13</x:v>
      </x:c>
      <x:c r="E50" s="10" t="n">
        <x:f>E49-'Balance Sheet'!E10</x:f>
        <x:v>-2.8421709430404007e-13</x:v>
      </x:c>
      <x:c r="F50" s="10" t="n">
        <x:f>F49-'Balance Sheet'!F10</x:f>
        <x:v>-3.979039320256561e-13</x:v>
      </x:c>
      <x:c r="G50" s="10" t="n">
        <x:f>G49-'Balance Sheet'!G10</x:f>
        <x:v>-1.1368683772161603e-13</x:v>
      </x:c>
      <x:c r="H50" s="28" t="n">
        <x:f>H49-'Balance Sheet'!H10</x:f>
        <x:v>-1.1368683772161603e-13</x:v>
      </x:c>
      <x:c r="I50" s="1"/>
      <x:c r="J50" s="1"/>
    </x:row>
    <x:row r="51">
      <x:c r="A51" s="1"/>
      <x:c r="B51" s="1"/>
      <x:c r="C51" s="2"/>
      <x:c r="D51" s="2"/>
      <x:c r="E51" s="2"/>
      <x:c r="F51" s="2"/>
      <x:c r="G51" s="2"/>
      <x:c r="H51" s="9"/>
      <x:c r="I51" s="1"/>
      <x:c r="J51" s="1"/>
    </x:row>
    <x:row r="52">
      <x:c r="A52" s="1"/>
      <x:c r="B52" s="8" t="str">
        <x:v>Free cash flow (CFO + Capex)</x:v>
      </x:c>
      <x:c r="C52" s="3" t="n">
        <x:f>SUM(C23,C26)</x:f>
        <x:v>617.4539999999998</x:v>
      </x:c>
      <x:c r="D52" s="3" t="n">
        <x:f>SUM(D23,D26)</x:f>
        <x:v>178.1339999999998</x:v>
      </x:c>
      <x:c r="E52" s="3" t="n">
        <x:f>SUM(E23,E26)</x:f>
        <x:v>90.43699999999993</x:v>
      </x:c>
      <x:c r="F52" s="3" t="n">
        <x:f>SUM(F23,F26)</x:f>
        <x:v>185.69099999999997</x:v>
      </x:c>
      <x:c r="G52" s="3" t="n">
        <x:f>SUM(G23,G26)</x:f>
        <x:v>254.04500000000021</x:v>
      </x:c>
      <x:c r="H52" s="4" t="n">
        <x:f>SUM(H23,H26)</x:f>
        <x:v>168.7382500000001</x:v>
      </x:c>
      <x:c r="I52" s="1"/>
      <x:c r="J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2" customWidth="1"/>
    <x:col min="3" max="8" width="12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1"/>
      <x:c r="B2" s="6" t="s">
        <x:v>0</x:v>
      </x:c>
      <x:c r="C2" s="6"/>
      <x:c r="D2" s="6"/>
      <x:c r="E2" s="6"/>
      <x:c r="F2" s="6"/>
      <x:c r="G2" s="6"/>
      <x:c r="H2" s="6"/>
      <x:c r="I2" s="1"/>
      <x:c r="J2" s="1"/>
    </x:row>
    <x:row r="3">
      <x:c r="A3" s="1"/>
      <x:c r="B3" s="6" t="s">
        <x:v>228</x:v>
      </x:c>
      <x:c r="C3" s="6"/>
      <x:c r="D3" s="6"/>
      <x:c r="E3" s="6"/>
      <x:c r="F3" s="6"/>
      <x:c r="G3" s="6"/>
      <x:c r="H3" s="6"/>
      <x:c r="I3" s="1"/>
      <x:c r="J3" s="1"/>
    </x:row>
    <x:row r="4">
      <x:c r="A4" s="1"/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A6" s="1"/>
      <x:c r="B6" s="12"/>
      <x:c r="C6" s="48" t="s">
        <x:v>3</x:v>
      </x:c>
      <x:c r="D6" s="48" t="s">
        <x:v>4</x:v>
      </x:c>
      <x:c r="E6" s="48" t="s">
        <x:v>5</x:v>
      </x:c>
      <x:c r="F6" s="48" t="s">
        <x:v>6</x:v>
      </x:c>
      <x:c r="G6" s="48" t="s">
        <x:v>7</x:v>
      </x:c>
      <x:c r="H6" s="48" t="s">
        <x:v>8</x:v>
      </x:c>
      <x:c r="I6" s="1"/>
      <x:c r="J6" s="1"/>
    </x:row>
    <x:row r="7">
      <x:c r="A7" s="1"/>
      <x:c r="B7" s="12"/>
      <x:c r="C7" s="7">
        <x:v>45900</x:v>
      </x:c>
      <x:c r="D7" s="7">
        <x:v>45900</x:v>
      </x:c>
      <x:c r="E7" s="7">
        <x:v>45991</x:v>
      </x:c>
      <x:c r="F7" s="7">
        <x:v>46081</x:v>
      </x:c>
      <x:c r="G7" s="7">
        <x:v>46173</x:v>
      </x:c>
      <x:c r="H7" s="7">
        <x:v>46265</x:v>
      </x:c>
      <x:c r="I7" s="1"/>
      <x:c r="J7" s="1"/>
    </x:row>
    <x:row r="8">
      <x:c r="A8" s="1"/>
      <x:c r="B8" s="12"/>
      <x:c r="C8" s="12">
        <x:v>365</x:v>
      </x:c>
      <x:c r="D8" s="12">
        <x:v>92</x:v>
      </x:c>
      <x:c r="E8" s="12">
        <x:v>91</x:v>
      </x:c>
      <x:c r="F8" s="12">
        <x:v>90</x:v>
      </x:c>
      <x:c r="G8" s="12">
        <x:v>92</x:v>
      </x:c>
      <x:c r="H8" s="12">
        <x:v>92</x:v>
      </x:c>
      <x:c r="I8" s="1"/>
      <x:c r="J8" s="1"/>
    </x:row>
    <x:row r="9">
      <x:c r="A9" s="1"/>
      <x:c r="B9" s="1"/>
      <x:c r="C9" s="2"/>
      <x:c r="D9" s="2"/>
      <x:c r="E9" s="2"/>
      <x:c r="F9" s="2"/>
      <x:c r="G9" s="2"/>
      <x:c r="H9" s="9"/>
      <x:c r="I9" s="1"/>
      <x:c r="J9" s="1"/>
    </x:row>
    <x:row r="10">
      <x:c r="A10" s="1"/>
      <x:c r="B10" s="8" t="s">
        <x:v>229</x:v>
      </x:c>
      <x:c r="C10" s="10" t="n">
        <x:f>'Segment - Americas'!C21</x:f>
        <x:v>1506.108</x:v>
      </x:c>
      <x:c r="D10" s="10" t="n">
        <x:f>'Segment - Americas'!D21</x:f>
        <x:v>388.7039999999999</x:v>
      </x:c>
      <x:c r="E10" s="10" t="n">
        <x:f>'Segment - Americas'!E21</x:f>
        <x:v>396.176</x:v>
      </x:c>
      <x:c r="F10" s="10" t="n">
        <x:f>'Segment - Americas'!F21</x:f>
        <x:v>399.683</x:v>
      </x:c>
      <x:c r="G10" s="10" t="n">
        <x:f>'Segment - Americas'!G21</x:f>
        <x:v>407.24</x:v>
      </x:c>
      <x:c r="H10" s="28" t="n">
        <x:f>'Segment - Americas'!H21</x:f>
        <x:v>415.00000000000006</x:v>
      </x:c>
      <x:c r="I10" s="1"/>
      <x:c r="J10" s="1" t="s">
        <x:v>230</x:v>
      </x:c>
    </x:row>
    <x:row r="11">
      <x:c r="A11" s="1"/>
      <x:c r="B11" s="1" t="s">
        <x:v>231</x:v>
      </x:c>
      <x:c r="C11" s="16" t="n">
        <x:f>C10/'Revenue summary'!C10</x:f>
        <x:v>0.6486957240837508</x:v>
      </x:c>
      <x:c r="D11" s="16" t="n">
        <x:f>D10/'Revenue summary'!D10</x:f>
        <x:v>0.6512034659013807</x:v>
      </x:c>
      <x:c r="E11" s="16" t="n">
        <x:f>E10/'Revenue summary'!E10</x:f>
        <x:v>0.6520116980815344</x:v>
      </x:c>
      <x:c r="F11" s="16" t="n">
        <x:f>F10/'Revenue summary'!F10</x:f>
        <x:v>0.6541253217985038</x:v>
      </x:c>
      <x:c r="G11" s="16" t="n">
        <x:f>G10/'Revenue summary'!G10</x:f>
        <x:v>0.6537618113459556</x:v>
      </x:c>
      <x:c r="H11" s="19" t="n">
        <x:f>H10/'Revenue summary'!H10</x:f>
        <x:v>0.6613545816733067</x:v>
      </x:c>
      <x:c r="I11" s="1"/>
      <x:c r="J11" s="1"/>
    </x:row>
    <x:row r="12">
      <x:c r="A12" s="1"/>
      <x:c r="B12" s="1" t="s">
        <x:v>232</x:v>
      </x:c>
      <x:c r="C12" s="5" t="n">
        <x:f>IF('Segment - Americas'!C14="","",'Segment - Americas'!C14)</x:f>
        <x:v>1570.1</x:v>
      </x:c>
      <x:c r="D12" s="5" t="n">
        <x:f>IF('Segment - Americas'!D14="","",'Segment - Americas'!D14)</x:f>
        <x:v>1570.1</x:v>
      </x:c>
      <x:c r="E12" s="5" t="n">
        <x:f>IF('Segment - Americas'!E14="","",'Segment - Americas'!E14)</x:f>
        <x:v>1575.8</x:v>
      </x:c>
      <x:c r="F12" s="5" t="n">
        <x:f>IF('Segment - Americas'!F14="","",'Segment - Americas'!F14)</x:f>
        <x:v>1605.9</x:v>
      </x:c>
      <x:c r="G12" s="5" t="n">
        <x:f>IF('Segment - Americas'!G14="","",'Segment - Americas'!G14)</x:f>
        <x:v>1621</x:v>
      </x:c>
      <x:c r="H12" s="31" t="n">
        <x:f>IF('Segment - Americas'!H14="","",'Segment - Americas'!H14)</x:f>
        <x:v>1647</x:v>
      </x:c>
      <x:c r="I12" s="1"/>
      <x:c r="J12" s="1"/>
    </x:row>
    <x:row r="13">
      <x:c r="A13" s="1"/>
      <x:c r="B13" s="1" t="s">
        <x:v>233</x:v>
      </x:c>
      <x:c r="C13" s="15" t="n">
        <x:f>IFERROR(C10/C12,"")</x:f>
        <x:v>0.9592433602955226</x:v>
      </x:c>
      <x:c r="D13" s="15" t="n">
        <x:f>IFERROR(D10/D12,"")</x:f>
        <x:v>0.24756639704477418</x:v>
      </x:c>
      <x:c r="E13" s="15" t="n">
        <x:f>IFERROR(E10/E12,"")</x:f>
        <x:v>0.2514126158141896</x:v>
      </x:c>
      <x:c r="F13" s="15" t="n">
        <x:f>IFERROR(F10/F12,"")</x:f>
        <x:v>0.248884114826577</x:v>
      </x:c>
      <x:c r="G13" s="15" t="n">
        <x:f>IFERROR(G10/G12,"")</x:f>
        <x:v>0.25122763726095004</x:v>
      </x:c>
      <x:c r="H13" s="14" t="n">
        <x:f>IFERROR(H10/H12,"")</x:f>
        <x:v>0.25197328476017006</x:v>
      </x:c>
      <x:c r="I13" s="1"/>
      <x:c r="J13" s="1"/>
    </x:row>
    <x:row r="14">
      <x:c r="A14" s="1"/>
      <x:c r="B14" s="1" t="s">
        <x:v>234</x:v>
      </x:c>
      <x:c r="C14" s="5" t="n">
        <x:f>'Segment - Americas'!C29</x:f>
        <x:v>305.963</x:v>
      </x:c>
      <x:c r="D14" s="5" t="n">
        <x:f>'Segment - Americas'!D29</x:f>
        <x:v>69.47300000000001</x:v>
      </x:c>
      <x:c r="E14" s="5" t="n">
        <x:f>'Segment - Americas'!E29</x:f>
        <x:v>78.533</x:v>
      </x:c>
      <x:c r="F14" s="5" t="n">
        <x:f>'Segment - Americas'!F29</x:f>
        <x:v>74.201</x:v>
      </x:c>
      <x:c r="G14" s="5" t="n">
        <x:f>'Segment - Americas'!G29</x:f>
        <x:v>63.587</x:v>
      </x:c>
      <x:c r="H14" s="31" t="n">
        <x:f>'Segment - Americas'!H29</x:f>
        <x:v>74.53400000000002</x:v>
      </x:c>
      <x:c r="I14" s="1"/>
      <x:c r="J14" s="1"/>
    </x:row>
    <x:row r="15">
      <x:c r="A15" s="1"/>
      <x:c r="B15" s="1" t="s">
        <x:v>235</x:v>
      </x:c>
      <x:c r="C15" s="15" t="n">
        <x:f>C14/C10</x:f>
        <x:v>0.20314811421226103</x:v>
      </x:c>
      <x:c r="D15" s="15" t="n">
        <x:f>D14/D10</x:f>
        <x:v>0.1787298304108011</x:v>
      </x:c>
      <x:c r="E15" s="15" t="n">
        <x:f>E14/E10</x:f>
        <x:v>0.19822755542990994</x:v>
      </x:c>
      <x:c r="F15" s="15" t="n">
        <x:f>F14/F10</x:f>
        <x:v>0.18564962732965873</x:v>
      </x:c>
      <x:c r="G15" s="15" t="n">
        <x:f>G14/G10</x:f>
        <x:v>0.15614134171495925</x:v>
      </x:c>
      <x:c r="H15" s="14" t="n">
        <x:f>H14/H10</x:f>
        <x:v>0.17960000000000004</x:v>
      </x:c>
      <x:c r="I15" s="1"/>
      <x:c r="J15" s="1"/>
    </x:row>
    <x:row r="16">
      <x:c r="A16" s="1"/>
      <x:c r="B16" s="1"/>
      <x:c r="C16" s="2"/>
      <x:c r="D16" s="2"/>
      <x:c r="E16" s="2"/>
      <x:c r="F16" s="2"/>
      <x:c r="G16" s="2"/>
      <x:c r="H16" s="9"/>
      <x:c r="I16" s="1"/>
      <x:c r="J16" s="1"/>
    </x:row>
    <x:row r="17">
      <x:c r="A17" s="1"/>
      <x:c r="B17" s="8" t="s">
        <x:v>236</x:v>
      </x:c>
      <x:c r="C17" s="10" t="n">
        <x:f>'Segment - EMEA'!C21</x:f>
        <x:v>580.284</x:v>
      </x:c>
      <x:c r="D17" s="10" t="n">
        <x:f>'Segment - EMEA'!D21</x:f>
        <x:v>147.43099999999998</x:v>
      </x:c>
      <x:c r="E17" s="10" t="n">
        <x:f>'Segment - EMEA'!E21</x:f>
        <x:v>149.517</x:v>
      </x:c>
      <x:c r="F17" s="10" t="n">
        <x:f>'Segment - EMEA'!F21</x:f>
        <x:v>149.12</x:v>
      </x:c>
      <x:c r="G17" s="10" t="n">
        <x:f>'Segment - EMEA'!G21</x:f>
        <x:v>151.94</x:v>
      </x:c>
      <x:c r="H17" s="28" t="n">
        <x:f>'Segment - EMEA'!H21</x:f>
        <x:v>149.00000000000003</x:v>
      </x:c>
      <x:c r="I17" s="1"/>
      <x:c r="J17" s="1"/>
    </x:row>
    <x:row r="18">
      <x:c r="A18" s="1"/>
      <x:c r="B18" s="1" t="s">
        <x:v>231</x:v>
      </x:c>
      <x:c r="C18" s="16" t="n">
        <x:f>C17/'Revenue summary'!C10</x:f>
        <x:v>0.2499341013753431</x:v>
      </x:c>
      <x:c r="D18" s="16" t="n">
        <x:f>D17/'Revenue summary'!D10</x:f>
        <x:v>0.2469940576410494</x:v>
      </x:c>
      <x:c r="E18" s="16" t="n">
        <x:f>E17/'Revenue summary'!E10</x:f>
        <x:v>0.24606950714343315</x:v>
      </x:c>
      <x:c r="F18" s="16" t="n">
        <x:f>F17/'Revenue summary'!F10</x:f>
        <x:v>0.2440513306460192</x:v>
      </x:c>
      <x:c r="G18" s="16" t="n">
        <x:f>G17/'Revenue summary'!G10</x:f>
        <x:v>0.24391653476059444</x:v>
      </x:c>
      <x:c r="H18" s="19" t="n">
        <x:f>H17/'Revenue summary'!H10</x:f>
        <x:v>0.23745019920318725</x:v>
      </x:c>
      <x:c r="I18" s="1"/>
      <x:c r="J18" s="1"/>
    </x:row>
    <x:row r="19">
      <x:c r="A19" s="1"/>
      <x:c r="B19" s="1" t="s">
        <x:v>232</x:v>
      </x:c>
      <x:c r="C19" s="5" t="n">
        <x:f>IF('Segment - EMEA'!C14="","",'Segment - EMEA'!C14)</x:f>
        <x:v>591.6</x:v>
      </x:c>
      <x:c r="D19" s="5" t="n">
        <x:f>IF('Segment - EMEA'!D14="","",'Segment - EMEA'!D14)</x:f>
        <x:v>591.6</x:v>
      </x:c>
      <x:c r="E19" s="5" t="n">
        <x:f>IF('Segment - EMEA'!E14="","",'Segment - EMEA'!E14)</x:f>
        <x:v>591</x:v>
      </x:c>
      <x:c r="F19" s="5" t="n">
        <x:f>IF('Segment - EMEA'!F14="","",'Segment - EMEA'!F14)</x:f>
        <x:v>595.2</x:v>
      </x:c>
      <x:c r="G19" s="5" t="n">
        <x:f>IF('Segment - EMEA'!G14="","",'Segment - EMEA'!G14)</x:f>
        <x:v>608.1</x:v>
      </x:c>
      <x:c r="H19" s="31" t="n">
        <x:f>IF('Segment - EMEA'!H14="","",'Segment - EMEA'!H14)</x:f>
        <x:v>614.1</x:v>
      </x:c>
      <x:c r="I19" s="1"/>
      <x:c r="J19" s="1"/>
    </x:row>
    <x:row r="20">
      <x:c r="A20" s="1"/>
      <x:c r="B20" s="1" t="s">
        <x:v>233</x:v>
      </x:c>
      <x:c r="C20" s="15" t="n">
        <x:f>IFERROR(C17/C19,"")</x:f>
        <x:v>0.9808722109533468</x:v>
      </x:c>
      <x:c r="D20" s="15" t="n">
        <x:f>IFERROR(D17/D19,"")</x:f>
        <x:v>0.24920723461798508</x:v>
      </x:c>
      <x:c r="E20" s="15" t="n">
        <x:f>IFERROR(E17/E19,"")</x:f>
        <x:v>0.252989847715736</x:v>
      </x:c>
      <x:c r="F20" s="15" t="n">
        <x:f>IFERROR(F17/F19,"")</x:f>
        <x:v>0.25053763440860216</x:v>
      </x:c>
      <x:c r="G20" s="15" t="n">
        <x:f>IFERROR(G17/G19,"")</x:f>
        <x:v>0.24986022035849365</x:v>
      </x:c>
      <x:c r="H20" s="14" t="n">
        <x:f>IFERROR(H17/H19,"")</x:f>
        <x:v>0.242631493242143</x:v>
      </x:c>
      <x:c r="I20" s="1"/>
      <x:c r="J20" s="1"/>
    </x:row>
    <x:row r="21">
      <x:c r="A21" s="1"/>
      <x:c r="B21" s="1" t="s">
        <x:v>234</x:v>
      </x:c>
      <x:c r="C21" s="5" t="n">
        <x:f>'Segment - EMEA'!C29</x:f>
        <x:v>274.002</x:v>
      </x:c>
      <x:c r="D21" s="5" t="n">
        <x:f>'Segment - EMEA'!D29</x:f>
        <x:v>65.369</x:v>
      </x:c>
      <x:c r="E21" s="5" t="n">
        <x:f>'Segment - EMEA'!E29</x:f>
        <x:v>68.154</x:v>
      </x:c>
      <x:c r="F21" s="5" t="n">
        <x:f>'Segment - EMEA'!F29</x:f>
        <x:v>66.242</x:v>
      </x:c>
      <x:c r="G21" s="5" t="n">
        <x:f>'Segment - EMEA'!G29</x:f>
        <x:v>58.182</x:v>
      </x:c>
      <x:c r="H21" s="31" t="n">
        <x:f>'Segment - EMEA'!H29</x:f>
        <x:v>64.11470000000001</x:v>
      </x:c>
      <x:c r="I21" s="1"/>
      <x:c r="J21" s="1"/>
    </x:row>
    <x:row r="22">
      <x:c r="A22" s="1"/>
      <x:c r="B22" s="1" t="s">
        <x:v>235</x:v>
      </x:c>
      <x:c r="C22" s="15" t="n">
        <x:f>C21/C17</x:f>
        <x:v>0.4721860330458879</x:v>
      </x:c>
      <x:c r="D22" s="15" t="n">
        <x:f>D21/D17</x:f>
        <x:v>0.4433870759880894</x:v>
      </x:c>
      <x:c r="E22" s="15" t="n">
        <x:f>E21/E17</x:f>
        <x:v>0.4558277654046028</x:v>
      </x:c>
      <x:c r="F22" s="15" t="n">
        <x:f>F21/F17</x:f>
        <x:v>0.4442194206008584</x:v>
      </x:c>
      <x:c r="G22" s="15" t="n">
        <x:f>G21/G17</x:f>
        <x:v>0.38292747137027777</x:v>
      </x:c>
      <x:c r="H22" s="14" t="n">
        <x:f>H21/H17</x:f>
        <x:v>0.4303</x:v>
      </x:c>
      <x:c r="I22" s="1"/>
      <x:c r="J22" s="1"/>
    </x:row>
    <x:row r="23">
      <x:c r="A23" s="1"/>
      <x:c r="B23" s="1"/>
      <x:c r="C23" s="2"/>
      <x:c r="D23" s="2"/>
      <x:c r="E23" s="2"/>
      <x:c r="F23" s="2"/>
      <x:c r="G23" s="2"/>
      <x:c r="H23" s="9"/>
      <x:c r="I23" s="1"/>
      <x:c r="J23" s="1"/>
    </x:row>
    <x:row r="24">
      <x:c r="A24" s="1"/>
      <x:c r="B24" s="8" t="s">
        <x:v>237</x:v>
      </x:c>
      <x:c r="C24" s="10" t="n">
        <x:f>'Segment - Asia Pacific'!C21</x:f>
        <x:v>235.356</x:v>
      </x:c>
      <x:c r="D24" s="10" t="n">
        <x:f>'Segment - Asia Pacific'!D21</x:f>
        <x:v>60.76599999999999</x:v>
      </x:c>
      <x:c r="E24" s="10" t="n">
        <x:f>'Segment - Asia Pacific'!E21</x:f>
        <x:v>61.928</x:v>
      </x:c>
      <x:c r="F24" s="10" t="n">
        <x:f>'Segment - Asia Pacific'!F21</x:f>
        <x:v>62.216</x:v>
      </x:c>
      <x:c r="G24" s="10" t="n">
        <x:f>'Segment - Asia Pacific'!G21</x:f>
        <x:v>63.738</x:v>
      </x:c>
      <x:c r="H24" s="28" t="n">
        <x:f>'Segment - Asia Pacific'!H21</x:f>
        <x:v>63.500000000000014</x:v>
      </x:c>
      <x:c r="I24" s="1"/>
      <x:c r="J24" s="1"/>
    </x:row>
    <x:row r="25">
      <x:c r="A25" s="1"/>
      <x:c r="B25" s="1" t="s">
        <x:v>231</x:v>
      </x:c>
      <x:c r="C25" s="16" t="n">
        <x:f>C24/'Revenue summary'!C10</x:f>
        <x:v>0.10137017454090626</x:v>
      </x:c>
      <x:c r="D25" s="16" t="n">
        <x:f>D24/'Revenue summary'!D10</x:f>
        <x:v>0.10180247645757003</x:v>
      </x:c>
      <x:c r="E25" s="16" t="n">
        <x:f>E24/'Revenue summary'!E10</x:f>
        <x:v>0.10191879477503246</x:v>
      </x:c>
      <x:c r="F25" s="16" t="n">
        <x:f>F24/'Revenue summary'!F10</x:f>
        <x:v>0.10182334755547699</x:v>
      </x:c>
      <x:c r="G25" s="16" t="n">
        <x:f>G24/'Revenue summary'!G10</x:f>
        <x:v>0.10232165389344984</x:v>
      </x:c>
      <x:c r="H25" s="19" t="n">
        <x:f>H24/'Revenue summary'!H10</x:f>
        <x:v>0.10119521912350599</x:v>
      </x:c>
      <x:c r="I25" s="1"/>
      <x:c r="J25" s="1"/>
    </x:row>
    <x:row r="26">
      <x:c r="A26" s="1"/>
      <x:c r="B26" s="1" t="s">
        <x:v>232</x:v>
      </x:c>
      <x:c r="C26" s="5" t="n">
        <x:f>IF('Segment - Asia Pacific'!C14="","",'Segment - Asia Pacific'!C14)</x:f>
        <x:v>243.9</x:v>
      </x:c>
      <x:c r="D26" s="5" t="n">
        <x:f>IF('Segment - Asia Pacific'!D14="","",'Segment - Asia Pacific'!D14)</x:f>
        <x:v>243.9</x:v>
      </x:c>
      <x:c r="E26" s="5" t="n">
        <x:f>IF('Segment - Asia Pacific'!E14="","",'Segment - Asia Pacific'!E14)</x:f>
        <x:v>244.3</x:v>
      </x:c>
      <x:c r="F26" s="5" t="n">
        <x:f>IF('Segment - Asia Pacific'!F14="","",'Segment - Asia Pacific'!F14)</x:f>
        <x:v>249.1</x:v>
      </x:c>
      <x:c r="G26" s="5" t="n">
        <x:f>IF('Segment - Asia Pacific'!G14="","",'Segment - Asia Pacific'!G14)</x:f>
        <x:v>255.2</x:v>
      </x:c>
      <x:c r="H26" s="31" t="n">
        <x:f>IF('Segment - Asia Pacific'!H14="","",'Segment - Asia Pacific'!H14)</x:f>
        <x:v>260</x:v>
      </x:c>
      <x:c r="I26" s="1"/>
      <x:c r="J26" s="1"/>
    </x:row>
    <x:row r="27">
      <x:c r="A27" s="1"/>
      <x:c r="B27" s="1" t="s">
        <x:v>233</x:v>
      </x:c>
      <x:c r="C27" s="15" t="n">
        <x:f>IFERROR(C24/C26,"")</x:f>
        <x:v>0.9649692496924969</x:v>
      </x:c>
      <x:c r="D27" s="15" t="n">
        <x:f>IFERROR(D24/D26,"")</x:f>
        <x:v>0.24914309143091426</x:v>
      </x:c>
      <x:c r="E27" s="15" t="n">
        <x:f>IFERROR(E24/E26,"")</x:f>
        <x:v>0.2534916086778551</x:v>
      </x:c>
      <x:c r="F27" s="15" t="n">
        <x:f>IFERROR(F24/F26,"")</x:f>
        <x:v>0.2497631473303894</x:v>
      </x:c>
      <x:c r="G27" s="15" t="n">
        <x:f>IFERROR(G24/G26,"")</x:f>
        <x:v>0.24975705329153605</x:v>
      </x:c>
      <x:c r="H27" s="14" t="n">
        <x:f>IFERROR(H24/H26,"")</x:f>
        <x:v>0.24423076923076928</x:v>
      </x:c>
      <x:c r="I27" s="1"/>
      <x:c r="J27" s="1"/>
    </x:row>
    <x:row r="28">
      <x:c r="A28" s="1"/>
      <x:c r="B28" s="1" t="s">
        <x:v>234</x:v>
      </x:c>
      <x:c r="C28" s="5" t="n">
        <x:f>'Segment - Asia Pacific'!C29</x:f>
        <x:v>168.338</x:v>
      </x:c>
      <x:c r="D28" s="5" t="n">
        <x:f>'Segment - Asia Pacific'!D29</x:f>
        <x:v>42.479</x:v>
      </x:c>
      <x:c r="E28" s="5" t="n">
        <x:f>'Segment - Asia Pacific'!E29</x:f>
        <x:v>45.384</x:v>
      </x:c>
      <x:c r="F28" s="5" t="n">
        <x:f>'Segment - Asia Pacific'!F29</x:f>
        <x:v>44.518</x:v>
      </x:c>
      <x:c r="G28" s="5" t="n">
        <x:f>'Segment - Asia Pacific'!G29</x:f>
        <x:v>44.532</x:v>
      </x:c>
      <x:c r="H28" s="31" t="n">
        <x:f>'Segment - Asia Pacific'!H29</x:f>
        <x:v>42.151300000000006</x:v>
      </x:c>
      <x:c r="I28" s="1"/>
      <x:c r="J28" s="1"/>
    </x:row>
    <x:row r="29">
      <x:c r="A29" s="1"/>
      <x:c r="B29" s="1" t="s">
        <x:v>235</x:v>
      </x:c>
      <x:c r="C29" s="15" t="n">
        <x:f>C28/C24</x:f>
        <x:v>0.7152483896735159</x:v>
      </x:c>
      <x:c r="D29" s="15" t="n">
        <x:f>D28/D24</x:f>
        <x:v>0.6990586841325742</x:v>
      </x:c>
      <x:c r="E29" s="15" t="n">
        <x:f>E28/E24</x:f>
        <x:v>0.732851052835551</x:v>
      </x:c>
      <x:c r="F29" s="15" t="n">
        <x:f>F28/F24</x:f>
        <x:v>0.7155394110839656</x:v>
      </x:c>
      <x:c r="G29" s="15" t="n">
        <x:f>G28/G24</x:f>
        <x:v>0.6986726913301327</x:v>
      </x:c>
      <x:c r="H29" s="14" t="n">
        <x:f>H28/H24</x:f>
        <x:v>0.6638</x:v>
      </x:c>
      <x:c r="I29" s="1"/>
      <x:c r="J29" s="1"/>
    </x:row>
    <x:row r="30">
      <x:c r="A30" s="1"/>
      <x:c r="B30" s="1"/>
      <x:c r="C30" s="2"/>
      <x:c r="D30" s="2"/>
      <x:c r="E30" s="2"/>
      <x:c r="F30" s="2"/>
      <x:c r="G30" s="2"/>
      <x:c r="H30" s="9"/>
      <x:c r="I30" s="1"/>
      <x:c r="J30" s="1"/>
    </x:row>
    <x:row r="31">
      <x:c r="A31" s="1"/>
      <x:c r="B31" s="8" t="s">
        <x:v>238</x:v>
      </x:c>
      <x:c r="C31" s="10" t="n">
        <x:f>SUM(C10,C17,C24)-'Revenue summary'!C10</x:f>
        <x:v>0</x:v>
      </x:c>
      <x:c r="D31" s="10" t="n">
        <x:f>SUM(D10,D17,D24)-'Revenue summary'!D10</x:f>
        <x:v>0</x:v>
      </x:c>
      <x:c r="E31" s="10" t="n">
        <x:f>SUM(E10,E17,E24)-'Revenue summary'!E10</x:f>
        <x:v>0</x:v>
      </x:c>
      <x:c r="F31" s="10" t="n">
        <x:f>SUM(F10,F17,F24)-'Revenue summary'!F10</x:f>
        <x:v>0</x:v>
      </x:c>
      <x:c r="G31" s="10" t="n">
        <x:f>SUM(G10,G17,G24)-'Revenue summary'!G10</x:f>
        <x:v>0</x:v>
      </x:c>
      <x:c r="H31" s="28" t="n">
        <x:f>SUM(H10,H17,H24)-'Revenue summary'!H10</x:f>
        <x:v>0</x:v>
      </x:c>
      <x:c r="I31" s="1"/>
      <x:c r="J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>
      <x:c r="A34" s="1"/>
      <x:c r="B34" s="12" t="s">
        <x:v>239</x:v>
      </x:c>
      <x:c r="C34" s="12"/>
      <x:c r="D34" s="12"/>
      <x:c r="E34" s="12"/>
      <x:c r="F34" s="12"/>
      <x:c r="G34" s="12"/>
      <x:c r="H34" s="12"/>
      <x:c r="I34" s="1"/>
      <x:c r="J34" s="1"/>
    </x:row>
    <x:row r="35">
      <x:c r="A35" s="1"/>
      <x:c r="B35" s="1"/>
      <x:c r="C35" s="1"/>
      <x:c r="D35" s="1"/>
      <x:c r="E35" s="1"/>
      <x:c r="F35" s="1"/>
      <x:c r="G35" s="1"/>
      <x:c r="H35" s="44"/>
      <x:c r="I35" s="1"/>
      <x:c r="J35" s="1"/>
    </x:row>
    <x:row r="36">
      <x:c r="A36" s="1"/>
      <x:c r="B36" s="1" t="s">
        <x:v>240</x:v>
      </x:c>
      <x:c r="C36" s="1"/>
      <x:c r="D36" s="1"/>
      <x:c r="E36" s="1"/>
      <x:c r="F36" s="1"/>
      <x:c r="G36" s="1"/>
      <x:c r="H36" s="9" t="n">
        <x:f>H10-D10</x:f>
        <x:v>26.296000000000163</x:v>
      </x:c>
      <x:c r="I36" s="1"/>
      <x:c r="J36" s="1"/>
    </x:row>
    <x:row r="37">
      <x:c r="A37" s="1"/>
      <x:c r="B37" s="1" t="s">
        <x:v>241</x:v>
      </x:c>
      <x:c r="C37" s="1"/>
      <x:c r="D37" s="1"/>
      <x:c r="E37" s="1"/>
      <x:c r="F37" s="1"/>
      <x:c r="G37" s="1"/>
      <x:c r="H37" s="9" t="n">
        <x:f>H17-D17</x:f>
        <x:v>1.5690000000000452</x:v>
      </x:c>
      <x:c r="I37" s="1"/>
      <x:c r="J37" s="1"/>
    </x:row>
    <x:row r="38">
      <x:c r="A38" s="1"/>
      <x:c r="B38" s="1" t="s">
        <x:v>242</x:v>
      </x:c>
      <x:c r="C38" s="1"/>
      <x:c r="D38" s="1"/>
      <x:c r="E38" s="1"/>
      <x:c r="F38" s="1"/>
      <x:c r="G38" s="1"/>
      <x:c r="H38" s="9" t="n">
        <x:f>H24-D24</x:f>
        <x:v>2.734000000000023</x:v>
      </x:c>
      <x:c r="I38" s="1"/>
      <x:c r="J38" s="1"/>
    </x:row>
    <x:row r="39">
      <x:c r="A39" s="1"/>
      <x:c r="B39" s="1" t="s">
        <x:v>243</x:v>
      </x:c>
      <x:c r="C39" s="1"/>
      <x:c r="D39" s="1"/>
      <x:c r="E39" s="1"/>
      <x:c r="F39" s="1"/>
      <x:c r="G39" s="1"/>
      <x:c r="H39" s="44" t="n">
        <x:f>SUM(H36:H38)</x:f>
        <x:v>30.59900000000023</x:v>
      </x:c>
      <x:c r="I39" s="1"/>
      <x:c r="J39" s="1"/>
    </x:row>
    <x:row r="40">
      <x:c r="A40" s="1"/>
      <x:c r="B40" s="1" t="s">
        <x:v>244</x:v>
      </x:c>
      <x:c r="C40" s="15"/>
      <x:c r="D40" s="15"/>
      <x:c r="E40" s="15"/>
      <x:c r="F40" s="15"/>
      <x:c r="G40" s="15"/>
      <x:c r="H40" s="14" t="n">
        <x:f>H36/H39</x:f>
        <x:v>0.8593744893623962</x:v>
      </x:c>
      <x:c r="I40" s="1"/>
      <x:c r="J40" s="1"/>
    </x:row>
    <x:row r="41">
      <x:c r="A41" s="1"/>
      <x:c r="B41" s="1" t="s">
        <x:v>245</x:v>
      </x:c>
      <x:c r="C41" s="15"/>
      <x:c r="D41" s="15"/>
      <x:c r="E41" s="15"/>
      <x:c r="F41" s="15"/>
      <x:c r="G41" s="15"/>
      <x:c r="H41" s="14" t="n">
        <x:f>H37/H39</x:f>
        <x:v>0.05127618549625914</x:v>
      </x:c>
      <x:c r="I41" s="1"/>
      <x:c r="J41" s="1"/>
    </x:row>
    <x:row r="42">
      <x:c r="A42" s="1"/>
      <x:c r="B42" s="1" t="s">
        <x:v>246</x:v>
      </x:c>
      <x:c r="C42" s="15"/>
      <x:c r="D42" s="15"/>
      <x:c r="E42" s="15"/>
      <x:c r="F42" s="15"/>
      <x:c r="G42" s="15"/>
      <x:c r="H42" s="14" t="n">
        <x:f>H38/H39</x:f>
        <x:v>0.08934932514134457</x:v>
      </x:c>
      <x:c r="I42" s="1"/>
      <x:c r="J42" s="1"/>
    </x:row>
    <x:row r="43">
      <x:c r="A43" s="1"/>
      <x:c r="B43" s="1"/>
      <x:c r="C43" s="1"/>
      <x:c r="D43" s="1"/>
      <x:c r="E43" s="1"/>
      <x:c r="F43" s="1"/>
      <x:c r="G43" s="1"/>
      <x:c r="H43" s="44"/>
      <x:c r="I43" s="1"/>
      <x:c r="J43" s="1"/>
    </x:row>
    <x:row r="44">
      <x:c r="A44" s="1"/>
      <x:c r="B44" s="1" t="s">
        <x:v>247</x:v>
      </x:c>
      <x:c r="C44" s="1"/>
      <x:c r="D44" s="1"/>
      <x:c r="E44" s="1"/>
      <x:c r="F44" s="1"/>
      <x:c r="G44" s="1"/>
      <x:c r="H44" s="44"/>
      <x:c r="I44" s="1"/>
      <x:c r="J44" s="1"/>
    </x:row>
    <x:row r="45">
      <x:c r="A45" s="1"/>
      <x:c r="B45" s="1" t="s">
        <x:v>248</x:v>
      </x:c>
      <x:c r="C45" s="43" t="n">
        <x:f>(C15-'Income Statement'!C19)*Inputs!$H$85</x:f>
        <x:v>-1191.5344478552847</x:v>
      </x:c>
      <x:c r="D45" s="43" t="n">
        <x:f>(D15-'Income Statement'!D19)*Inputs!$H$85</x:f>
        <x:v>-1183.3953285044297</x:v>
      </x:c>
      <x:c r="E45" s="43" t="n">
        <x:f>(E15-'Income Statement'!E19)*Inputs!$H$85</x:f>
        <x:v>-1178.7573922251315</x:v>
      </x:c>
      <x:c r="F45" s="43" t="n">
        <x:f>(F15-'Income Statement'!F19)*Inputs!$H$85</x:f>
        <x:v>-1170.5945373001375</x:v>
      </x:c>
      <x:c r="G45" s="43" t="n">
        <x:f>(G15-'Income Statement'!G19)*Inputs!$H$85</x:f>
        <x:v>-1108.295918589624</x:v>
      </x:c>
      <x:c r="H45" s="32" t="n">
        <x:f>(H15-'Income Statement'!H19)*Inputs!$H$85</x:f>
        <x:v>-1085.2749003984075</x:v>
      </x:c>
      <x:c r="I45" s="1"/>
      <x:c r="J45" s="1"/>
    </x:row>
    <x:row r="46">
      <x:c r="A46" s="1"/>
      <x:c r="B46" s="1" t="s">
        <x:v>249</x:v>
      </x:c>
      <x:c r="C46" s="43" t="n">
        <x:f>(C22-'Income Statement'!C19)*Inputs!$H$85</x:f>
        <x:v>1498.844740480984</x:v>
      </x:c>
      <x:c r="D46" s="43" t="n">
        <x:f>(D22-'Income Statement'!D19)*Inputs!$H$85</x:f>
        <x:v>1463.1771272684534</x:v>
      </x:c>
      <x:c r="E46" s="43" t="n">
        <x:f>(E22-'Income Statement'!E19)*Inputs!$H$85</x:f>
        <x:v>1397.244707521797</x:v>
      </x:c>
      <x:c r="F46" s="43" t="n">
        <x:f>(F22-'Income Statement'!F19)*Inputs!$H$85</x:f>
        <x:v>1415.103395411859</x:v>
      </x:c>
      <x:c r="G46" s="43" t="n">
        <x:f>(G22-'Income Statement'!G19)*Inputs!$H$85</x:f>
        <x:v>1159.565377963561</x:v>
      </x:c>
      <x:c r="H46" s="32" t="n">
        <x:f>(H22-'Income Statement'!H19)*Inputs!$H$85</x:f>
        <x:v>1421.7250996015923</x:v>
      </x:c>
      <x:c r="I46" s="1"/>
      <x:c r="J46" s="1"/>
    </x:row>
    <x:row r="47">
      <x:c r="A47" s="1"/>
      <x:c r="B47" s="1" t="s">
        <x:v>250</x:v>
      </x:c>
      <x:c r="C47" s="43" t="n">
        <x:f>(C29-'Income Statement'!C19)*Inputs!$H$85</x:f>
        <x:v>3929.4683067572637</x:v>
      </x:c>
      <x:c r="D47" s="43" t="n">
        <x:f>(D29-'Income Statement'!D19)*Inputs!$H$85</x:f>
        <x:v>4019.8932087133016</x:v>
      </x:c>
      <x:c r="E47" s="43" t="n">
        <x:f>(E29-'Income Statement'!E19)*Inputs!$H$85</x:f>
        <x:v>4167.477581831278</x:v>
      </x:c>
      <x:c r="F47" s="43" t="n">
        <x:f>(F29-'Income Statement'!F19)*Inputs!$H$85</x:f>
        <x:v>4128.303300242931</x:v>
      </x:c>
      <x:c r="G47" s="43" t="n">
        <x:f>(G29-'Income Statement'!G19)*Inputs!$H$85</x:f>
        <x:v>4317.01757756211</x:v>
      </x:c>
      <x:c r="H47" s="32" t="n">
        <x:f>(H29-'Income Statement'!H19)*Inputs!$H$85</x:f>
        <x:v>3756.7250996015914</x:v>
      </x:c>
      <x:c r="I47" s="1"/>
      <x:c r="J47" s="1"/>
    </x:row>
    <x:row r="48">
      <x:c r="A48" s="1"/>
      <x:c r="B48" s="1"/>
      <x:c r="C48" s="1"/>
      <x:c r="D48" s="1"/>
      <x:c r="E48" s="1"/>
      <x:c r="F48" s="1"/>
      <x:c r="G48" s="1"/>
      <x:c r="H48" s="44"/>
      <x:c r="I48" s="1"/>
      <x:c r="J48" s="1"/>
    </x:row>
    <x:row r="49">
      <x:c r="A49" s="1"/>
      <x:c r="B49" s="1" t="s">
        <x:v>251</x:v>
      </x:c>
      <x:c r="C49" s="1"/>
      <x:c r="D49" s="1"/>
      <x:c r="E49" s="1"/>
      <x:c r="F49" s="1"/>
      <x:c r="G49" s="1"/>
      <x:c r="H49" s="44"/>
      <x:c r="I49" s="1"/>
      <x:c r="J49" s="1"/>
    </x:row>
    <x:row r="50">
      <x:c r="A50" s="1"/>
      <x:c r="B50" s="1" t="s">
        <x:v>252</x:v>
      </x:c>
      <x:c r="C50" s="16" t="n">
        <x:f>IFERROR(C12/'Revenue summary'!C41,"")</x:f>
        <x:v>0.6526854007316262</x:v>
      </x:c>
      <x:c r="D50" s="16" t="n">
        <x:f>IFERROR(D12/'Revenue summary'!D41,"")</x:f>
        <x:v>0.6526854007316262</x:v>
      </x:c>
      <x:c r="E50" s="16" t="n">
        <x:f>IFERROR(E12/'Revenue summary'!E41,"")</x:f>
        <x:v>0.6535606154867073</x:v>
      </x:c>
      <x:c r="F50" s="16" t="n">
        <x:f>IFERROR(F12/'Revenue summary'!F41,"")</x:f>
        <x:v>0.6554158844175987</x:v>
      </x:c>
      <x:c r="G50" s="16" t="n">
        <x:f>IFERROR(G12/'Revenue summary'!G41,"")</x:f>
        <x:v>0.6524976854647184</x:v>
      </x:c>
      <x:c r="H50" s="19" t="n">
        <x:f>IFERROR(H12/'Revenue summary'!H41,"")</x:f>
        <x:v>0.6532862639324105</x:v>
      </x:c>
      <x:c r="I50" s="1"/>
      <x:c r="J50" s="1"/>
    </x:row>
    <x:row r="51">
      <x:c r="A51" s="1"/>
      <x:c r="B51" s="1" t="s">
        <x:v>253</x:v>
      </x:c>
      <x:c r="C51" s="16" t="n">
        <x:f>IFERROR(C19/'Revenue summary'!C41,"")</x:f>
        <x:v>0.2459261722647157</x:v>
      </x:c>
      <x:c r="D51" s="16" t="n">
        <x:f>IFERROR(D19/'Revenue summary'!D41,"")</x:f>
        <x:v>0.2459261722647157</x:v>
      </x:c>
      <x:c r="E51" s="16" t="n">
        <x:f>IFERROR(E19/'Revenue summary'!E41,"")</x:f>
        <x:v>0.2451163369416449</x:v>
      </x:c>
      <x:c r="F51" s="16" t="n">
        <x:f>IFERROR(F19/'Revenue summary'!F41,"")</x:f>
        <x:v>0.24291894539221293</x:v>
      </x:c>
      <x:c r="G51" s="16" t="n">
        <x:f>IFERROR(G19/'Revenue summary'!G41,"")</x:f>
        <x:v>0.24477720082115687</x:v>
      </x:c>
      <x:c r="H51" s="19" t="n">
        <x:f>IFERROR(H19/'Revenue summary'!H41,"")</x:f>
        <x:v>0.2435841497758915</x:v>
      </x:c>
      <x:c r="I51" s="1"/>
      <x:c r="J51" s="1"/>
    </x:row>
    <x:row r="52">
      <x:c r="A52" s="1"/>
      <x:c r="B52" s="1" t="s">
        <x:v>254</x:v>
      </x:c>
      <x:c r="C52" s="16" t="n">
        <x:f>IFERROR(C26/'Revenue summary'!C41,"")</x:f>
        <x:v>0.10138842700365813</x:v>
      </x:c>
      <x:c r="D52" s="16" t="n">
        <x:f>IFERROR(D26/'Revenue summary'!D41,"")</x:f>
        <x:v>0.10138842700365813</x:v>
      </x:c>
      <x:c r="E52" s="16" t="n">
        <x:f>IFERROR(E26/'Revenue summary'!E41,"")</x:f>
        <x:v>0.1013230475716478</x:v>
      </x:c>
      <x:c r="F52" s="16" t="n">
        <x:f>IFERROR(F26/'Revenue summary'!F41,"")</x:f>
        <x:v>0.10166517019018856</x:v>
      </x:c>
      <x:c r="G52" s="16" t="n">
        <x:f>IFERROR(G26/'Revenue summary'!G41,"")</x:f>
        <x:v>0.1027251137141247</x:v>
      </x:c>
      <x:c r="H52" s="19" t="n">
        <x:f>IFERROR(H26/'Revenue summary'!H41,"")</x:f>
        <x:v>0.10312958629169808</x:v>
      </x:c>
      <x:c r="I52" s="1"/>
      <x:c r="J52" s="1"/>
    </x:row>
    <x:row r="53">
      <x:c r="A53" s="1"/>
      <x:c r="B53" s="1" t="s">
        <x:v>255</x:v>
      </x:c>
      <x:c r="C53" s="15" t="n">
        <x:f>IFERROR(SUM(C50:C52)-1,"")</x:f>
        <x:v>0</x:v>
      </x:c>
      <x:c r="D53" s="15" t="n">
        <x:f>IFERROR(SUM(D50:D52)-1,"")</x:f>
        <x:v>0</x:v>
      </x:c>
      <x:c r="E53" s="15" t="n">
        <x:f>IFERROR(SUM(E50:E52)-1,"")</x:f>
        <x:v>0</x:v>
      </x:c>
      <x:c r="F53" s="15" t="n">
        <x:f>IFERROR(SUM(F50:F52)-1,"")</x:f>
        <x:v>2.220446049250313e-16</x:v>
      </x:c>
      <x:c r="G53" s="15" t="n">
        <x:f>IFERROR(SUM(G50:G52)-1,"")</x:f>
        <x:v>0</x:v>
      </x:c>
      <x:c r="H53" s="14" t="n">
        <x:f>IFERROR(SUM(H50:H52)-1,"")</x:f>
        <x:v>0</x:v>
      </x:c>
      <x:c r="I53" s="1"/>
      <x:c r="J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2" customWidth="1"/>
    <x:col min="3" max="8" width="12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1"/>
      <x:c r="B2" s="6" t="s">
        <x:v>0</x:v>
      </x:c>
      <x:c r="C2" s="6"/>
      <x:c r="D2" s="6"/>
      <x:c r="E2" s="6"/>
      <x:c r="F2" s="6"/>
      <x:c r="G2" s="6"/>
      <x:c r="H2" s="6"/>
      <x:c r="I2" s="1"/>
      <x:c r="J2" s="1"/>
    </x:row>
    <x:row r="3">
      <x:c r="A3" s="1"/>
      <x:c r="B3" s="6" t="s">
        <x:v>256</x:v>
      </x:c>
      <x:c r="C3" s="6"/>
      <x:c r="D3" s="6"/>
      <x:c r="E3" s="6"/>
      <x:c r="F3" s="6"/>
      <x:c r="G3" s="6"/>
      <x:c r="H3" s="6"/>
      <x:c r="I3" s="1"/>
      <x:c r="J3" s="1"/>
    </x:row>
    <x:row r="4">
      <x:c r="A4" s="1"/>
      <x:c r="B4" s="1" t="str">
        <x:v>Shares in millions; $ millions, except per share</x:v>
      </x:c>
      <x:c r="C4" s="1"/>
      <x:c r="D4" s="1"/>
      <x:c r="E4" s="1"/>
      <x:c r="F4" s="1"/>
      <x:c r="G4" s="1"/>
      <x:c r="H4" s="1"/>
      <x:c r="I4" s="1"/>
      <x:c r="J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A6" s="1"/>
      <x:c r="B6" s="12"/>
      <x:c r="C6" s="48" t="s">
        <x:v>3</x:v>
      </x:c>
      <x:c r="D6" s="48" t="s">
        <x:v>4</x:v>
      </x:c>
      <x:c r="E6" s="48" t="s">
        <x:v>5</x:v>
      </x:c>
      <x:c r="F6" s="48" t="s">
        <x:v>6</x:v>
      </x:c>
      <x:c r="G6" s="48" t="s">
        <x:v>7</x:v>
      </x:c>
      <x:c r="H6" s="48" t="s">
        <x:v>8</x:v>
      </x:c>
      <x:c r="I6" s="1"/>
      <x:c r="J6" s="1"/>
    </x:row>
    <x:row r="7">
      <x:c r="A7" s="1"/>
      <x:c r="B7" s="12"/>
      <x:c r="C7" s="7">
        <x:v>45900</x:v>
      </x:c>
      <x:c r="D7" s="7">
        <x:v>45900</x:v>
      </x:c>
      <x:c r="E7" s="7">
        <x:v>45991</x:v>
      </x:c>
      <x:c r="F7" s="7">
        <x:v>46081</x:v>
      </x:c>
      <x:c r="G7" s="7">
        <x:v>46173</x:v>
      </x:c>
      <x:c r="H7" s="7">
        <x:v>46265</x:v>
      </x:c>
      <x:c r="I7" s="1"/>
      <x:c r="J7" s="1"/>
    </x:row>
    <x:row r="8">
      <x:c r="A8" s="1"/>
      <x:c r="B8" s="12"/>
      <x:c r="C8" s="12">
        <x:v>365</x:v>
      </x:c>
      <x:c r="D8" s="12">
        <x:v>92</x:v>
      </x:c>
      <x:c r="E8" s="12">
        <x:v>91</x:v>
      </x:c>
      <x:c r="F8" s="12">
        <x:v>90</x:v>
      </x:c>
      <x:c r="G8" s="12">
        <x:v>92</x:v>
      </x:c>
      <x:c r="H8" s="12">
        <x:v>92</x:v>
      </x:c>
      <x:c r="I8" s="1"/>
      <x:c r="J8" s="1"/>
    </x:row>
    <x:row r="9">
      <x:c r="A9" s="1"/>
      <x:c r="B9" s="1"/>
      <x:c r="C9" s="2"/>
      <x:c r="D9" s="2"/>
      <x:c r="E9" s="2"/>
      <x:c r="F9" s="2"/>
      <x:c r="G9" s="2"/>
      <x:c r="H9" s="9"/>
      <x:c r="I9" s="1"/>
      <x:c r="J9" s="1"/>
    </x:row>
    <x:row r="10">
      <x:c r="A10" s="1"/>
      <x:c r="B10" s="1" t="s">
        <x:v>257</x:v>
      </x:c>
      <x:c r="C10" s="2"/>
      <x:c r="D10" s="2"/>
      <x:c r="E10" s="2" t="n">
        <x:f>D13</x:f>
        <x:v>37.64587</x:v>
      </x:c>
      <x:c r="F10" s="2" t="n">
        <x:f>E13</x:f>
        <x:v>37.243824</x:v>
      </x:c>
      <x:c r="G10" s="2" t="n">
        <x:f>F13</x:f>
        <x:v>36.640727</x:v>
      </x:c>
      <x:c r="H10" s="9" t="n">
        <x:f>G13</x:f>
        <x:v>35.777453</x:v>
      </x:c>
      <x:c r="I10" s="1"/>
      <x:c r="J10" s="1"/>
    </x:row>
    <x:row r="11">
      <x:c r="A11" s="1"/>
      <x:c r="B11" s="1" t="s">
        <x:v>258</x:v>
      </x:c>
      <x:c r="C11" s="2"/>
      <x:c r="D11" s="2"/>
      <x:c r="E11" s="2" t="n">
        <x:f>E13-E10-E12</x:f>
        <x:v>0.07605399999999435</x:v>
      </x:c>
      <x:c r="F11" s="2" t="n">
        <x:f>F13-F10-F12</x:f>
        <x:v>0.048653000000001834</x:v>
      </x:c>
      <x:c r="G11" s="2" t="n">
        <x:f>G13-G10-G12</x:f>
        <x:v>0.06309600000000304</x:v>
      </x:c>
      <x:c r="H11" s="18">
        <x:v>0.1</x:v>
      </x:c>
      <x:c r="I11" s="1"/>
      <x:c r="J11" s="1"/>
    </x:row>
    <x:row r="12">
      <x:c r="A12" s="1"/>
      <x:c r="B12" s="1" t="s">
        <x:v>259</x:v>
      </x:c>
      <x:c r="C12" s="2"/>
      <x:c r="D12" s="5" t="n">
        <x:f>Inputs!D183</x:f>
        <x:v>-0.259721</x:v>
      </x:c>
      <x:c r="E12" s="5" t="n">
        <x:f>Inputs!E183</x:f>
        <x:v>-0.4781</x:v>
      </x:c>
      <x:c r="F12" s="5" t="n">
        <x:f>Inputs!F183</x:f>
        <x:v>-0.65175</x:v>
      </x:c>
      <x:c r="G12" s="5" t="n">
        <x:f>Inputs!G183</x:f>
        <x:v>-0.92637</x:v>
      </x:c>
      <x:c r="H12" s="18">
        <x:v>-0.35</x:v>
      </x:c>
      <x:c r="I12" s="1"/>
      <x:c r="J12" s="1" t="s">
        <x:v>260</x:v>
      </x:c>
    </x:row>
    <x:row r="13">
      <x:c r="A13" s="1"/>
      <x:c r="B13" s="8" t="s">
        <x:v>261</x:v>
      </x:c>
      <x:c r="C13" s="3"/>
      <x:c r="D13" s="10" t="n">
        <x:f>Inputs!D182</x:f>
        <x:v>37.64587</x:v>
      </x:c>
      <x:c r="E13" s="10" t="n">
        <x:f>Inputs!E182</x:f>
        <x:v>37.243824</x:v>
      </x:c>
      <x:c r="F13" s="10" t="n">
        <x:f>Inputs!F182</x:f>
        <x:v>36.640727</x:v>
      </x:c>
      <x:c r="G13" s="10" t="n">
        <x:f>Inputs!G182</x:f>
        <x:v>35.777453</x:v>
      </x:c>
      <x:c r="H13" s="4" t="n">
        <x:f>SUM(H10:H12)</x:f>
        <x:v>35.527453</x:v>
      </x:c>
      <x:c r="I13" s="1"/>
      <x:c r="J13" s="1"/>
    </x:row>
    <x:row r="14">
      <x:c r="A14" s="1"/>
      <x:c r="B14" s="1" t="s">
        <x:v>262</x:v>
      </x:c>
      <x:c r="C14" s="5" t="n">
        <x:f>Inputs!C113</x:f>
        <x:v>37.924</x:v>
      </x:c>
      <x:c r="D14" s="5" t="n">
        <x:f>Inputs!D113</x:f>
        <x:v>37.757</x:v>
      </x:c>
      <x:c r="E14" s="5" t="n">
        <x:f>Inputs!E113</x:f>
        <x:v>37.409</x:v>
      </x:c>
      <x:c r="F14" s="5" t="n">
        <x:f>Inputs!F113</x:f>
        <x:v>36.927</x:v>
      </x:c>
      <x:c r="G14" s="5" t="n">
        <x:f>Inputs!G113</x:f>
        <x:v>36.122</x:v>
      </x:c>
      <x:c r="H14" s="9" t="n">
        <x:f>AVERAGE(H10,H13)</x:f>
        <x:v>35.652453</x:v>
      </x:c>
      <x:c r="I14" s="1"/>
      <x:c r="J14" s="1"/>
    </x:row>
    <x:row r="15">
      <x:c r="A15" s="1"/>
      <x:c r="B15" s="1" t="s">
        <x:v>263</x:v>
      </x:c>
      <x:c r="C15" s="2" t="n">
        <x:f>C19-C14</x:f>
        <x:v>0.4609999999999985</x:v>
      </x:c>
      <x:c r="D15" s="2" t="n">
        <x:f>D19-D14</x:f>
        <x:v>0.40100000000000335</x:v>
      </x:c>
      <x:c r="E15" s="2" t="n">
        <x:f>E19-E14</x:f>
        <x:v>0.20600000000000307</x:v>
      </x:c>
      <x:c r="F15" s="2" t="n">
        <x:f>F19-F14</x:f>
        <x:v>0.13600000000000279</x:v>
      </x:c>
      <x:c r="G15" s="2" t="n">
        <x:f>G19-G14</x:f>
        <x:v>0.06900000000000261</x:v>
      </x:c>
      <x:c r="H15" s="18">
        <x:v>0.1</x:v>
      </x:c>
      <x:c r="I15" s="1"/>
      <x:c r="J15" s="1"/>
    </x:row>
    <x:row r="16">
      <x:c r="A16" s="1"/>
      <x:c r="B16" s="1"/>
      <x:c r="C16" s="2"/>
      <x:c r="D16" s="2"/>
      <x:c r="E16" s="2"/>
      <x:c r="F16" s="2"/>
      <x:c r="G16" s="2"/>
      <x:c r="H16" s="9"/>
      <x:c r="I16" s="1"/>
      <x:c r="J16" s="1"/>
    </x:row>
    <x:row r="17">
      <x:c r="A17" s="1"/>
      <x:c r="B17" s="1"/>
      <x:c r="C17" s="2"/>
      <x:c r="D17" s="2"/>
      <x:c r="E17" s="2"/>
      <x:c r="F17" s="2"/>
      <x:c r="G17" s="2"/>
      <x:c r="H17" s="9"/>
      <x:c r="I17" s="1"/>
      <x:c r="J17" s="1"/>
    </x:row>
    <x:row r="18">
      <x:c r="A18" s="1"/>
      <x:c r="B18" s="1"/>
      <x:c r="C18" s="2"/>
      <x:c r="D18" s="2"/>
      <x:c r="E18" s="2"/>
      <x:c r="F18" s="2"/>
      <x:c r="G18" s="2"/>
      <x:c r="H18" s="9"/>
      <x:c r="I18" s="1"/>
      <x:c r="J18" s="1"/>
    </x:row>
    <x:row r="19">
      <x:c r="A19" s="1"/>
      <x:c r="B19" s="8" t="s">
        <x:v>264</x:v>
      </x:c>
      <x:c r="C19" s="10" t="n">
        <x:f>Inputs!C147</x:f>
        <x:v>38.385</x:v>
      </x:c>
      <x:c r="D19" s="10" t="n">
        <x:f>Inputs!D147</x:f>
        <x:v>38.158</x:v>
      </x:c>
      <x:c r="E19" s="10" t="n">
        <x:f>Inputs!E147</x:f>
        <x:v>37.615</x:v>
      </x:c>
      <x:c r="F19" s="10" t="n">
        <x:f>Inputs!F147</x:f>
        <x:v>37.063</x:v>
      </x:c>
      <x:c r="G19" s="10" t="n">
        <x:f>Inputs!G147</x:f>
        <x:v>36.191</x:v>
      </x:c>
      <x:c r="H19" s="4" t="n">
        <x:f>SUM(H14:H15)</x:f>
        <x:v>35.752453</x:v>
      </x:c>
      <x:c r="I19" s="1"/>
      <x:c r="J19" s="1"/>
    </x:row>
    <x:row r="20">
      <x:c r="A20" s="1"/>
      <x:c r="B20" s="1" t="s">
        <x:v>265</x:v>
      </x:c>
      <x:c r="C20" s="15"/>
      <x:c r="D20" s="15"/>
      <x:c r="E20" s="15"/>
      <x:c r="F20" s="15"/>
      <x:c r="G20" s="15"/>
      <x:c r="H20" s="14" t="n">
        <x:f>H14/D14-1</x:f>
        <x:v>-0.05573925364832999</x:v>
      </x:c>
      <x:c r="I20" s="1"/>
      <x:c r="J20" s="1"/>
    </x:row>
    <x:row r="21">
      <x:c r="A21" s="1"/>
      <x:c r="B21" s="1" t="s">
        <x:v>266</x:v>
      </x:c>
      <x:c r="C21" s="15"/>
      <x:c r="D21" s="15"/>
      <x:c r="E21" s="15"/>
      <x:c r="F21" s="15"/>
      <x:c r="G21" s="15"/>
      <x:c r="H21" s="14" t="n">
        <x:f>H19/D19-1</x:f>
        <x:v>-0.06304174747104141</x:v>
      </x:c>
      <x:c r="I21" s="1"/>
      <x:c r="J21" s="1"/>
    </x:row>
    <x:row r="22">
      <x:c r="A22" s="1"/>
      <x:c r="B22" s="1" t="s">
        <x:v>267</x:v>
      </x:c>
      <x:c r="C22" s="5" t="n">
        <x:f>-Inputs!C117</x:f>
        <x:v>300.457</x:v>
      </x:c>
      <x:c r="D22" s="5" t="n">
        <x:f>-Inputs!D117</x:f>
        <x:v>106.619</x:v>
      </x:c>
      <x:c r="E22" s="5" t="n">
        <x:f>-Inputs!E117</x:f>
        <x:v>139.899</x:v>
      </x:c>
      <x:c r="F22" s="5" t="n">
        <x:f>-Inputs!F117</x:f>
        <x:v>163.031</x:v>
      </x:c>
      <x:c r="G22" s="5" t="n">
        <x:f>-Inputs!G117</x:f>
        <x:v>203.07</x:v>
      </x:c>
      <x:c r="H22" s="9" t="n">
        <x:f>H23*-H12</x:f>
        <x:v>78.75</x:v>
      </x:c>
      <x:c r="I22" s="1"/>
      <x:c r="J22" s="1"/>
    </x:row>
    <x:row r="23">
      <x:c r="A23" s="1"/>
      <x:c r="B23" s="1" t="s">
        <x:v>268</x:v>
      </x:c>
      <x:c r="C23" s="2"/>
      <x:c r="D23" s="2" t="n">
        <x:f>D22/-D12</x:f>
        <x:v>410.5135895826676</x:v>
      </x:c>
      <x:c r="E23" s="2" t="n">
        <x:f>E22/-E12</x:f>
        <x:v>292.6145157916754</x:v>
      </x:c>
      <x:c r="F23" s="2" t="n">
        <x:f>F22/-F12</x:f>
        <x:v>250.1434599156118</x:v>
      </x:c>
      <x:c r="G23" s="2" t="n">
        <x:f>G22/-G12</x:f>
        <x:v>219.21046666018975</x:v>
      </x:c>
      <x:c r="H23" s="18">
        <x:v>225</x:v>
      </x:c>
      <x:c r="I23" s="1"/>
      <x:c r="J23" s="1"/>
    </x:row>
    <x:row r="24">
      <x:c r="A24" s="1"/>
      <x:c r="B24" s="8" t="s">
        <x:v>269</x:v>
      </x:c>
      <x:c r="C24" s="3"/>
      <x:c r="D24" s="3"/>
      <x:c r="E24" s="3"/>
      <x:c r="F24" s="3"/>
      <x:c r="G24" s="3"/>
      <x:c r="H24" s="28" t="n">
        <x:f>'Income Statement'!H29-H19</x:f>
        <x:v>0</x:v>
      </x:c>
      <x:c r="I24" s="1"/>
      <x:c r="J24" s="1"/>
    </x:row>
    <x:row r="25">
      <x:c r="A25" s="1"/>
      <x:c r="B25" s="1"/>
      <x:c r="C25" s="2"/>
      <x:c r="D25" s="2"/>
      <x:c r="E25" s="2"/>
      <x:c r="F25" s="2"/>
      <x:c r="G25" s="2"/>
      <x:c r="H25" s="9"/>
      <x:c r="I25" s="1"/>
      <x:c r="J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2" customWidth="1"/>
    <x:col min="3" max="8" width="12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1"/>
      <x:c r="B2" s="6" t="s">
        <x:v>0</x:v>
      </x:c>
      <x:c r="C2" s="6"/>
      <x:c r="D2" s="6"/>
      <x:c r="E2" s="6"/>
      <x:c r="F2" s="6"/>
      <x:c r="G2" s="6"/>
      <x:c r="H2" s="6"/>
      <x:c r="I2" s="1"/>
      <x:c r="J2" s="1"/>
    </x:row>
    <x:row r="3">
      <x:c r="A3" s="1"/>
      <x:c r="B3" s="6" t="s">
        <x:v>270</x:v>
      </x:c>
      <x:c r="C3" s="6"/>
      <x:c r="D3" s="6"/>
      <x:c r="E3" s="6"/>
      <x:c r="F3" s="6"/>
      <x:c r="G3" s="6"/>
      <x:c r="H3" s="6"/>
      <x:c r="I3" s="1"/>
      <x:c r="J3" s="1"/>
    </x:row>
    <x:row r="4">
      <x:c r="A4" s="1"/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A6" s="1"/>
      <x:c r="B6" s="12"/>
      <x:c r="C6" s="48" t="s">
        <x:v>3</x:v>
      </x:c>
      <x:c r="D6" s="48" t="s">
        <x:v>4</x:v>
      </x:c>
      <x:c r="E6" s="48" t="s">
        <x:v>5</x:v>
      </x:c>
      <x:c r="F6" s="48" t="s">
        <x:v>6</x:v>
      </x:c>
      <x:c r="G6" s="48" t="s">
        <x:v>7</x:v>
      </x:c>
      <x:c r="H6" s="48" t="s">
        <x:v>8</x:v>
      </x:c>
      <x:c r="I6" s="1"/>
      <x:c r="J6" s="1"/>
    </x:row>
    <x:row r="7">
      <x:c r="A7" s="1"/>
      <x:c r="B7" s="12"/>
      <x:c r="C7" s="7">
        <x:v>45900</x:v>
      </x:c>
      <x:c r="D7" s="7">
        <x:v>45900</x:v>
      </x:c>
      <x:c r="E7" s="7">
        <x:v>45991</x:v>
      </x:c>
      <x:c r="F7" s="7">
        <x:v>46081</x:v>
      </x:c>
      <x:c r="G7" s="7">
        <x:v>46173</x:v>
      </x:c>
      <x:c r="H7" s="7">
        <x:v>46265</x:v>
      </x:c>
      <x:c r="I7" s="1"/>
      <x:c r="J7" s="1"/>
    </x:row>
    <x:row r="8">
      <x:c r="A8" s="1"/>
      <x:c r="B8" s="12"/>
      <x:c r="C8" s="12">
        <x:v>365</x:v>
      </x:c>
      <x:c r="D8" s="12">
        <x:v>92</x:v>
      </x:c>
      <x:c r="E8" s="12">
        <x:v>91</x:v>
      </x:c>
      <x:c r="F8" s="12">
        <x:v>90</x:v>
      </x:c>
      <x:c r="G8" s="12">
        <x:v>92</x:v>
      </x:c>
      <x:c r="H8" s="12">
        <x:v>92</x:v>
      </x:c>
      <x:c r="I8" s="1"/>
      <x:c r="J8" s="1"/>
    </x:row>
    <x:row r="9">
      <x:c r="A9" s="1"/>
      <x:c r="B9" s="1"/>
      <x:c r="C9" s="2"/>
      <x:c r="D9" s="2"/>
      <x:c r="E9" s="2"/>
      <x:c r="F9" s="2"/>
      <x:c r="G9" s="2"/>
      <x:c r="H9" s="9"/>
      <x:c r="I9" s="1"/>
      <x:c r="J9" s="1"/>
    </x:row>
    <x:row r="10">
      <x:c r="A10" s="1"/>
      <x:c r="B10" s="1" t="s">
        <x:v>271</x:v>
      </x:c>
      <x:c r="C10" s="2" t="s">
        <x:v>272</x:v>
      </x:c>
      <x:c r="D10" s="2" t="s">
        <x:v>11</x:v>
      </x:c>
      <x:c r="E10" s="51" t="s">
        <x:v>273</x:v>
      </x:c>
      <x:c r="F10" s="51" t="s">
        <x:v>274</x:v>
      </x:c>
      <x:c r="G10" s="51" t="s">
        <x:v>275</x:v>
      </x:c>
      <x:c r="H10" s="52" t="s">
        <x:v>276</x:v>
      </x:c>
      <x:c r="I10" s="53" t="s">
        <x:v>277</x:v>
      </x:c>
      <x:c r="J10" s="1"/>
    </x:row>
    <x:row r="11">
      <x:c r="A11" s="1"/>
      <x:c r="B11" s="40">
        <x:v>46204</x:v>
      </x:c>
      <x:c r="C11" s="2" t="s">
        <x:v>278</x:v>
      </x:c>
      <x:c r="D11" s="2" t="s">
        <x:v>279</x:v>
      </x:c>
      <x:c r="E11" s="27">
        <x:v>130</x:v>
      </x:c>
      <x:c r="F11" s="27">
        <x:v>160</x:v>
      </x:c>
      <x:c r="G11" s="2" t="n">
        <x:f>AVERAGE(E11:F11)</x:f>
        <x:v>145</x:v>
      </x:c>
      <x:c r="H11" s="31" t="n">
        <x:f>'Revenue summary'!H61-'Revenue summary'!D61</x:f>
        <x:v>150.19999999999982</x:v>
      </x:c>
      <x:c r="I11" s="2" t="n">
        <x:f>H11-G11</x:f>
        <x:v>5.199999999999818</x:v>
      </x:c>
      <x:c r="J11" s="42"/>
    </x:row>
    <x:row r="12">
      <x:c r="A12" s="1"/>
      <x:c r="B12" s="40">
        <x:v>46204</x:v>
      </x:c>
      <x:c r="C12" s="2" t="s">
        <x:v>278</x:v>
      </x:c>
      <x:c r="D12" s="2" t="s">
        <x:v>280</x:v>
      </x:c>
      <x:c r="E12" s="27">
        <x:v>2450</x:v>
      </x:c>
      <x:c r="F12" s="27">
        <x:v>2470</x:v>
      </x:c>
      <x:c r="G12" s="2" t="n">
        <x:f>AVERAGE(E12:F12)</x:f>
        <x:v>2460</x:v>
      </x:c>
      <x:c r="H12" s="31" t="n">
        <x:f>'Income Statement'!E10+'Income Statement'!F10+'Income Statement'!G10+'Income Statement'!H10</x:f>
        <x:v>2469.058</x:v>
      </x:c>
      <x:c r="I12" s="2" t="n">
        <x:f>H12-G12</x:f>
        <x:v>9.057999999999993</x:v>
      </x:c>
      <x:c r="J12" s="1"/>
    </x:row>
    <x:row r="13">
      <x:c r="A13" s="1"/>
      <x:c r="B13" s="40">
        <x:v>46204</x:v>
      </x:c>
      <x:c r="C13" s="2" t="s">
        <x:v>278</x:v>
      </x:c>
      <x:c r="D13" s="2" t="s">
        <x:v>281</x:v>
      </x:c>
      <x:c r="E13" s="26">
        <x:v>0.295</x:v>
      </x:c>
      <x:c r="F13" s="26">
        <x:v>0.31</x:v>
      </x:c>
      <x:c r="G13" s="15" t="n">
        <x:f>AVERAGE(E13:F13)</x:f>
        <x:v>0.3025</x:v>
      </x:c>
      <x:c r="H13" s="19" t="n">
        <x:f>SUM('Income Statement'!E18,'Income Statement'!F18,'Income Statement'!G18,'Income Statement'!H18)/H12</x:f>
        <x:v>0.2932831063506812</x:v>
      </x:c>
      <x:c r="I13" s="15" t="n">
        <x:f>IF(H13="","",H13-G13)</x:f>
        <x:v>-0.00921689364931877</x:v>
      </x:c>
      <x:c r="J13" s="1"/>
    </x:row>
    <x:row r="14">
      <x:c r="A14" s="1"/>
      <x:c r="B14" s="40">
        <x:v>46204</x:v>
      </x:c>
      <x:c r="C14" s="2" t="s">
        <x:v>278</x:v>
      </x:c>
      <x:c r="D14" s="2" t="s">
        <x:v>282</x:v>
      </x:c>
      <x:c r="E14" s="26">
        <x:v>0.34</x:v>
      </x:c>
      <x:c r="F14" s="26">
        <x:v>0.355</x:v>
      </x:c>
      <x:c r="G14" s="15" t="n">
        <x:f>AVERAGE(E14:F14)</x:f>
        <x:v>0.34750000000000003</x:v>
      </x:c>
      <x:c r="H14" s="19" t="n">
        <x:f>SUM(Inputs!E180:G180,'Income Statement'!H18,'Income Statement'!H57:H59)/H12</x:f>
        <x:v>0.3429502263616327</x:v>
      </x:c>
      <x:c r="I14" s="15" t="n">
        <x:f>IF(H14="","",H14-G14)</x:f>
        <x:v>-0.004549773638367338</x:v>
      </x:c>
      <x:c r="J14" s="1"/>
    </x:row>
    <x:row r="15">
      <x:c r="A15" s="1"/>
      <x:c r="B15" s="40">
        <x:v>46204</x:v>
      </x:c>
      <x:c r="C15" s="2" t="s">
        <x:v>278</x:v>
      </x:c>
      <x:c r="D15" s="2" t="s">
        <x:v>283</x:v>
      </x:c>
      <x:c r="E15" s="26">
        <x:v>0.18</x:v>
      </x:c>
      <x:c r="F15" s="26">
        <x:v>0.19</x:v>
      </x:c>
      <x:c r="G15" s="15" t="n">
        <x:f>AVERAGE(E15:F15)</x:f>
        <x:v>0.185</x:v>
      </x:c>
      <x:c r="H15" s="19" t="n">
        <x:f>SUM('Income Statement'!E24,'Income Statement'!F24,'Income Statement'!G24,'Income Statement'!H24)/SUM('Income Statement'!E23,'Income Statement'!F23,'Income Statement'!G23,'Income Statement'!H23)</x:f>
        <x:v>0.18425907321828555</x:v>
      </x:c>
      <x:c r="I15" s="15" t="n">
        <x:f>IF(H15="","",H15-G15)</x:f>
        <x:v>-0.000740926781714446</x:v>
      </x:c>
      <x:c r="J15" s="1"/>
    </x:row>
    <x:row r="16">
      <x:c r="A16" s="1"/>
      <x:c r="B16" s="40">
        <x:v>46204</x:v>
      </x:c>
      <x:c r="C16" s="2" t="s">
        <x:v>278</x:v>
      </x:c>
      <x:c r="D16" s="2" t="s">
        <x:v>22</x:v>
      </x:c>
      <x:c r="E16" s="39">
        <x:v>14.85</x:v>
      </x:c>
      <x:c r="F16" s="39">
        <x:v>15.35</x:v>
      </x:c>
      <x:c r="G16" s="38" t="n">
        <x:f>AVERAGE(E16:F16)</x:f>
        <x:v>15.1</x:v>
      </x:c>
      <x:c r="H16" s="41" t="n">
        <x:f>SUM('Income Statement'!E26:H26)/(SUMPRODUCT('Income Statement'!E29:H29,'Income Statement'!E8:H8)/SUM('Income Statement'!E8:H8))</x:f>
        <x:v>14.954563861039617</x:v>
      </x:c>
      <x:c r="I16" s="38" t="n">
        <x:f>IF(H16="","",H16-G16)</x:f>
        <x:v>-0.14543613896038288</x:v>
      </x:c>
      <x:c r="J16" s="1"/>
    </x:row>
    <x:row r="17">
      <x:c r="A17" s="1"/>
      <x:c r="B17" s="40">
        <x:v>46204</x:v>
      </x:c>
      <x:c r="C17" s="2" t="s">
        <x:v>278</x:v>
      </x:c>
      <x:c r="D17" s="2" t="s">
        <x:v>284</x:v>
      </x:c>
      <x:c r="E17" s="39">
        <x:v>17.25</x:v>
      </x:c>
      <x:c r="F17" s="39">
        <x:v>17.75</x:v>
      </x:c>
      <x:c r="G17" s="38" t="n">
        <x:f>AVERAGE(E17:F17)</x:f>
        <x:v>17.5</x:v>
      </x:c>
      <x:c r="H17" s="41" t="n">
        <x:f>SUM('Income Statement'!E49:H49)/(SUMPRODUCT('Income Statement'!E29:H29,'Income Statement'!E8:H8)/SUM('Income Statement'!E8:H8))</x:f>
        <x:v>17.74462125874653</x:v>
      </x:c>
      <x:c r="I17" s="38" t="n">
        <x:f>IF(H17="","",H17-G17)</x:f>
        <x:v>0.2446212587465304</x:v>
      </x:c>
      <x:c r="J17" s="1"/>
    </x:row>
    <x:row r="18">
      <x:c r="A18" s="1"/>
      <x:c r="B18" s="1"/>
      <x:c r="C18" s="2"/>
      <x:c r="D18" s="2"/>
      <x:c r="E18" s="2"/>
      <x:c r="F18" s="2"/>
      <x:c r="G18" s="2"/>
      <x:c r="H18" s="9"/>
      <x:c r="I18" s="1"/>
      <x:c r="J18" s="42" t="s">
        <x:v>285</x:v>
      </x:c>
    </x:row>
    <x:row r="19">
      <x:c r="A19" s="1"/>
      <x:c r="B19" s="1"/>
      <x:c r="C19" s="2"/>
      <x:c r="D19" s="2"/>
      <x:c r="E19" s="2"/>
      <x:c r="F19" s="2"/>
      <x:c r="G19" s="2"/>
      <x:c r="H19" s="9"/>
      <x:c r="I19" s="1"/>
      <x:c r="J19" s="1"/>
    </x:row>
    <x:row r="20">
      <x:c r="A20" s="1"/>
      <x:c r="B20" s="1"/>
      <x:c r="C20" s="2"/>
      <x:c r="D20" s="2" t="s">
        <x:v>286</x:v>
      </x:c>
      <x:c r="E20" s="2"/>
      <x:c r="F20" s="2"/>
      <x:c r="G20" s="5" t="n">
        <x:f>G12-SUM('Income Statement'!E10:G10)</x:f>
        <x:v>618.442</x:v>
      </x:c>
      <x:c r="H20" s="9"/>
      <x:c r="I20" s="1"/>
      <x:c r="J20" s="1"/>
    </x:row>
    <x:row r="21">
      <x:c r="A21" s="1"/>
      <x:c r="B21" s="1"/>
      <x:c r="C21" s="2"/>
      <x:c r="D21" s="2" t="s">
        <x:v>287</x:v>
      </x:c>
      <x:c r="E21" s="2"/>
      <x:c r="F21" s="2"/>
      <x:c r="G21" s="5" t="n">
        <x:f>G17-SUM('Income Statement'!E50:G50)</x:f>
        <x:v>4.007609745986766</x:v>
      </x:c>
      <x:c r="H21" s="9"/>
      <x:c r="I21" s="1"/>
      <x:c r="J21" s="1"/>
    </x:row>
    <x:row r="22">
      <x:c r="A22" s="1"/>
      <x:c r="B22" s="1"/>
      <x:c r="C22" s="2"/>
      <x:c r="D22" s="2" t="s">
        <x:v>288</x:v>
      </x:c>
      <x:c r="E22" s="2"/>
      <x:c r="F22" s="2"/>
      <x:c r="G22" s="5" t="n">
        <x:f>F12-SUM('Income Statement'!E10:G10)</x:f>
        <x:v>628.442</x:v>
      </x:c>
      <x:c r="H22" s="9"/>
      <x:c r="I22" s="1"/>
      <x:c r="J22" s="1"/>
    </x:row>
    <x:row r="23">
      <x:c r="A23" s="1"/>
      <x:c r="B23" s="1"/>
      <x:c r="C23" s="2"/>
      <x:c r="D23" s="2" t="s">
        <x:v>289</x:v>
      </x:c>
      <x:c r="E23" s="2"/>
      <x:c r="F23" s="2"/>
      <x:c r="G23" s="5" t="n">
        <x:f>F17-SUM('Income Statement'!E50:G50)</x:f>
        <x:v>4.257609745986766</x:v>
      </x:c>
      <x:c r="H23" s="9"/>
      <x:c r="I23" s="1"/>
      <x:c r="J23" s="1"/>
    </x:row>
    <x:row r="24">
      <x:c r="A24" s="1"/>
      <x:c r="B24" s="1"/>
      <x:c r="C24" s="2"/>
      <x:c r="D24" s="2"/>
      <x:c r="E24" s="2"/>
      <x:c r="F24" s="2"/>
      <x:c r="G24" s="2"/>
      <x:c r="H24" s="9"/>
      <x:c r="I24" s="1"/>
      <x:c r="J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2" customWidth="1"/>
    <x:col min="3" max="4" width="12" customWidth="1"/>
    <x:col min="5" max="5" width="33" customWidth="1"/>
    <x:col min="6" max="6" width="45" customWidth="1"/>
    <x:col min="7" max="8" width="12" customWidth="1"/>
    <x:col min="10" max="10" width="75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1"/>
      <x:c r="B2" s="6" t="s">
        <x:v>0</x:v>
      </x:c>
      <x:c r="C2" s="6"/>
      <x:c r="D2" s="6"/>
      <x:c r="E2" s="6"/>
      <x:c r="F2" s="6"/>
      <x:c r="G2" s="6"/>
      <x:c r="H2" s="6"/>
      <x:c r="I2" s="1"/>
      <x:c r="J2" s="1"/>
    </x:row>
    <x:row r="3">
      <x:c r="A3" s="1"/>
      <x:c r="B3" s="6" t="s">
        <x:v>290</x:v>
      </x:c>
      <x:c r="C3" s="6"/>
      <x:c r="D3" s="6"/>
      <x:c r="E3" s="6"/>
      <x:c r="F3" s="6"/>
      <x:c r="G3" s="6"/>
      <x:c r="H3" s="6"/>
      <x:c r="I3" s="1"/>
      <x:c r="J3" s="1"/>
    </x:row>
    <x:row r="4">
      <x:c r="A4" s="1"/>
      <x:c r="B4" s="1" t="s">
        <x:v>2</x:v>
      </x:c>
      <x:c r="C4" s="1"/>
      <x:c r="D4" s="1"/>
      <x:c r="E4" s="1"/>
      <x:c r="F4" s="1"/>
      <x:c r="G4" s="1"/>
      <x:c r="H4" s="1"/>
      <x:c r="I4" s="1"/>
      <x:c r="J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>
      <x:c r="A6" s="1"/>
      <x:c r="B6" s="12"/>
      <x:c r="C6" s="48" t="s">
        <x:v>3</x:v>
      </x:c>
      <x:c r="D6" s="48" t="s">
        <x:v>4</x:v>
      </x:c>
      <x:c r="E6" s="48" t="s">
        <x:v>5</x:v>
      </x:c>
      <x:c r="F6" s="48" t="s">
        <x:v>6</x:v>
      </x:c>
      <x:c r="G6" s="48" t="s">
        <x:v>7</x:v>
      </x:c>
      <x:c r="H6" s="48" t="s">
        <x:v>8</x:v>
      </x:c>
      <x:c r="I6" s="1"/>
      <x:c r="J6" s="1"/>
    </x:row>
    <x:row r="7">
      <x:c r="A7" s="1"/>
      <x:c r="B7" s="12"/>
      <x:c r="C7" s="7">
        <x:v>45900</x:v>
      </x:c>
      <x:c r="D7" s="7">
        <x:v>45900</x:v>
      </x:c>
      <x:c r="E7" s="7">
        <x:v>45991</x:v>
      </x:c>
      <x:c r="F7" s="7">
        <x:v>46081</x:v>
      </x:c>
      <x:c r="G7" s="7">
        <x:v>46173</x:v>
      </x:c>
      <x:c r="H7" s="7">
        <x:v>46265</x:v>
      </x:c>
      <x:c r="I7" s="1"/>
      <x:c r="J7" s="1"/>
    </x:row>
    <x:row r="8">
      <x:c r="A8" s="1"/>
      <x:c r="B8" s="12"/>
      <x:c r="C8" s="12">
        <x:v>365</x:v>
      </x:c>
      <x:c r="D8" s="12">
        <x:v>92</x:v>
      </x:c>
      <x:c r="E8" s="12">
        <x:v>91</x:v>
      </x:c>
      <x:c r="F8" s="12">
        <x:v>90</x:v>
      </x:c>
      <x:c r="G8" s="12">
        <x:v>92</x:v>
      </x:c>
      <x:c r="H8" s="12">
        <x:v>92</x:v>
      </x:c>
      <x:c r="I8" s="1"/>
      <x:c r="J8" s="1"/>
    </x:row>
    <x:row r="9">
      <x:c r="A9" s="1"/>
      <x:c r="B9" s="1"/>
      <x:c r="C9" s="2"/>
      <x:c r="D9" s="2"/>
      <x:c r="E9" s="2"/>
      <x:c r="F9" s="2"/>
      <x:c r="G9" s="2"/>
      <x:c r="H9" s="9"/>
      <x:c r="I9" s="1"/>
      <x:c r="J9" s="1"/>
    </x:row>
    <x:row r="10">
      <x:c r="A10" s="1"/>
      <x:c r="B10" s="1" t="s">
        <x:v>291</x:v>
      </x:c>
      <x:c r="C10" s="51" t="s">
        <x:v>292</x:v>
      </x:c>
      <x:c r="D10" s="2" t="s">
        <x:v>293</x:v>
      </x:c>
      <x:c r="E10" s="2" t="s">
        <x:v>294</x:v>
      </x:c>
      <x:c r="F10" s="2" t="s">
        <x:v>295</x:v>
      </x:c>
      <x:c r="G10" s="2"/>
      <x:c r="H10" s="9"/>
      <x:c r="I10" s="1"/>
      <x:c r="J10" s="1"/>
    </x:row>
    <x:row r="11">
      <x:c r="A11" s="1"/>
      <x:c r="B11" s="1" t="s">
        <x:v>296</x:v>
      </x:c>
      <x:c r="C11" s="27">
        <x:v>45918</x:v>
      </x:c>
      <x:c r="D11" s="2" t="s">
        <x:v>297</x:v>
      </x:c>
      <x:c r="E11" s="2" t="s">
        <x:v>298</x:v>
      </x:c>
      <x:c r="F11" s="2" t="s">
        <x:v>299</x:v>
      </x:c>
      <x:c r="G11" s="2"/>
      <x:c r="H11" s="9"/>
      <x:c r="I11" s="1"/>
      <x:c r="J11" s="1"/>
    </x:row>
    <x:row r="12">
      <x:c r="A12" s="1"/>
      <x:c r="B12" s="1" t="s">
        <x:v>300</x:v>
      </x:c>
      <x:c r="C12" s="27">
        <x:v>45952</x:v>
      </x:c>
      <x:c r="D12" s="2" t="s">
        <x:v>301</x:v>
      </x:c>
      <x:c r="E12" s="2" t="s">
        <x:v>298</x:v>
      </x:c>
      <x:c r="F12" s="2" t="s">
        <x:v>302</x:v>
      </x:c>
      <x:c r="G12" s="2"/>
      <x:c r="H12" s="9"/>
      <x:c r="I12" s="1"/>
      <x:c r="J12" s="1"/>
    </x:row>
    <x:row r="13">
      <x:c r="A13" s="1"/>
      <x:c r="B13" s="1" t="s">
        <x:v>303</x:v>
      </x:c>
      <x:c r="C13" s="27">
        <x:v>46028</x:v>
      </x:c>
      <x:c r="D13" s="2" t="s">
        <x:v>304</x:v>
      </x:c>
      <x:c r="E13" s="2" t="s">
        <x:v>298</x:v>
      </x:c>
      <x:c r="F13" s="2" t="s">
        <x:v>305</x:v>
      </x:c>
      <x:c r="G13" s="2"/>
      <x:c r="H13" s="9"/>
      <x:c r="I13" s="1"/>
      <x:c r="J13" s="1"/>
    </x:row>
    <x:row r="14">
      <x:c r="A14" s="1"/>
      <x:c r="B14" s="1" t="s">
        <x:v>306</x:v>
      </x:c>
      <x:c r="C14" s="27">
        <x:v>46112</x:v>
      </x:c>
      <x:c r="D14" s="2" t="s">
        <x:v>304</x:v>
      </x:c>
      <x:c r="E14" s="2" t="s">
        <x:v>298</x:v>
      </x:c>
      <x:c r="F14" s="2" t="s">
        <x:v>307</x:v>
      </x:c>
      <x:c r="G14" s="2"/>
      <x:c r="H14" s="9"/>
      <x:c r="I14" s="1"/>
      <x:c r="J14" s="1"/>
    </x:row>
    <x:row r="15">
      <x:c r="A15" s="1"/>
      <x:c r="B15" s="1" t="s">
        <x:v>308</x:v>
      </x:c>
      <x:c r="C15" s="27">
        <x:v>46204</x:v>
      </x:c>
      <x:c r="D15" s="2" t="s">
        <x:v>304</x:v>
      </x:c>
      <x:c r="E15" s="2" t="s">
        <x:v>298</x:v>
      </x:c>
      <x:c r="F15" s="2" t="s">
        <x:v>309</x:v>
      </x:c>
      <x:c r="G15" s="2"/>
      <x:c r="H15" s="9"/>
      <x:c r="I15" s="1"/>
      <x:c r="J15" s="1"/>
    </x:row>
    <x:row r="16">
      <x:c r="A16" s="1"/>
      <x:c r="B16" s="1" t="s">
        <x:v>310</x:v>
      </x:c>
      <x:c r="C16" s="27">
        <x:v>46204</x:v>
      </x:c>
      <x:c r="D16" s="2" t="s">
        <x:v>297</x:v>
      </x:c>
      <x:c r="E16" s="2" t="s">
        <x:v>298</x:v>
      </x:c>
      <x:c r="F16" s="2" t="s">
        <x:v>311</x:v>
      </x:c>
      <x:c r="G16" s="2"/>
      <x:c r="H16" s="9"/>
      <x:c r="I16" s="1"/>
      <x:c r="J16" s="1"/>
    </x:row>
    <x:row r="17">
      <x:c r="A17" s="1"/>
      <x:c r="B17" s="1" t="s">
        <x:v>312</x:v>
      </x:c>
      <x:c r="C17" s="27">
        <x:v>46204</x:v>
      </x:c>
      <x:c r="D17" s="2" t="s">
        <x:v>313</x:v>
      </x:c>
      <x:c r="E17" s="2" t="s">
        <x:v>314</x:v>
      </x:c>
      <x:c r="F17" s="2" t="s">
        <x:v>315</x:v>
      </x:c>
      <x:c r="G17" s="2"/>
      <x:c r="H17" s="9"/>
      <x:c r="I17" s="1"/>
      <x:c r="J17" s="1"/>
    </x:row>
    <x:row r="18">
      <x:c r="A18" s="1"/>
      <x:c r="B18" s="1" t="s">
        <x:v>316</x:v>
      </x:c>
      <x:c r="C18" s="27">
        <x:v>46224</x:v>
      </x:c>
      <x:c r="D18" s="2" t="s">
        <x:v>317</x:v>
      </x:c>
      <x:c r="E18" s="2" t="s">
        <x:v>314</x:v>
      </x:c>
      <x:c r="F18" s="2" t="s">
        <x:v>318</x:v>
      </x:c>
      <x:c r="G18" s="2"/>
      <x:c r="H18" s="9"/>
      <x:c r="I18" s="1"/>
      <x:c r="J18" s="1"/>
    </x:row>
    <x:row r="19">
      <x:c r="A19" s="1"/>
      <x:c r="B19" s="1" t="s">
        <x:v>319</x:v>
      </x:c>
      <x:c r="C19" s="27">
        <x:v>46233</x:v>
      </x:c>
      <x:c r="D19" s="2" t="s">
        <x:v>320</x:v>
      </x:c>
      <x:c r="E19" s="2" t="s">
        <x:v>321</x:v>
      </x:c>
      <x:c r="F19" s="2" t="s">
        <x:v>322</x:v>
      </x:c>
      <x:c r="G19" s="2"/>
      <x:c r="H19" s="9"/>
      <x:c r="I19" s="1"/>
      <x:c r="J19" s="1"/>
    </x:row>
    <x:row r="20">
      <x:c r="A20" s="1"/>
      <x:c r="B20" s="1" t="s">
        <x:v>323</x:v>
      </x:c>
      <x:c r="C20" s="27">
        <x:v>46290</x:v>
      </x:c>
      <x:c r="D20" s="2" t="s">
        <x:v>324</x:v>
      </x:c>
      <x:c r="E20" s="2" t="s">
        <x:v>321</x:v>
      </x:c>
      <x:c r="F20" s="2" t="s">
        <x:v>325</x:v>
      </x:c>
      <x:c r="G20" s="2"/>
      <x:c r="H20" s="9"/>
      <x:c r="I20" s="1"/>
      <x:c r="J20" s="1"/>
    </x:row>
    <x:row r="21">
      <x:c r="A21" s="1"/>
      <x:c r="B21" s="1" t="s">
        <x:v>326</x:v>
      </x:c>
      <x:c r="C21" s="27">
        <x:v>46290</x:v>
      </x:c>
      <x:c r="D21" s="2" t="s">
        <x:v>324</x:v>
      </x:c>
      <x:c r="E21" s="2" t="s">
        <x:v>321</x:v>
      </x:c>
      <x:c r="F21" s="2" t="s">
        <x:v>327</x:v>
      </x:c>
      <x:c r="G21" s="2"/>
      <x:c r="H21" s="9"/>
      <x:c r="I21" s="1"/>
      <x:c r="J21" s="1"/>
    </x:row>
    <x:row r="22">
      <x:c r="A22" s="1"/>
      <x:c r="B22" s="1" t="s">
        <x:v>328</x:v>
      </x:c>
      <x:c r="C22" s="27">
        <x:v>46290</x:v>
      </x:c>
      <x:c r="D22" s="2" t="s">
        <x:v>329</x:v>
      </x:c>
      <x:c r="E22" s="2" t="s">
        <x:v>321</x:v>
      </x:c>
      <x:c r="F22" s="2" t="s">
        <x:v>330</x:v>
      </x:c>
      <x:c r="G22" s="2"/>
      <x:c r="H22" s="9"/>
      <x:c r="I22" s="1"/>
      <x:c r="J22" s="1"/>
    </x:row>
    <x:row r="23">
      <x:c r="A23" s="1"/>
      <x:c r="B23" s="1" t="s">
        <x:v>331</x:v>
      </x:c>
      <x:c r="C23" s="2" t="s">
        <x:v>332</x:v>
      </x:c>
      <x:c r="D23" s="2" t="s">
        <x:v>333</x:v>
      </x:c>
      <x:c r="E23" s="2" t="s">
        <x:v>334</x:v>
      </x:c>
      <x:c r="F23" s="2" t="s">
        <x:v>335</x:v>
      </x:c>
      <x:c r="G23" s="2"/>
      <x:c r="H23" s="9"/>
      <x:c r="I23" s="1"/>
      <x:c r="J23" s="1"/>
    </x:row>
    <x:row r="24">
      <x:c r="A24" s="1"/>
      <x:c r="B24" s="1" t="s">
        <x:v>336</x:v>
      </x:c>
      <x:c r="C24" s="2" t="s">
        <x:v>337</x:v>
      </x:c>
      <x:c r="D24" s="2" t="s">
        <x:v>333</x:v>
      </x:c>
      <x:c r="E24" s="2" t="s">
        <x:v>338</x:v>
      </x:c>
      <x:c r="F24" s="2" t="s">
        <x:v>339</x:v>
      </x:c>
      <x:c r="G24" s="2"/>
      <x:c r="H24" s="9"/>
      <x:c r="I24" s="1"/>
      <x:c r="J24" s="1"/>
    </x:row>
    <x:row r="25">
      <x:c r="A25" s="1"/>
      <x:c r="B25" s="1"/>
      <x:c r="C25" s="2"/>
      <x:c r="D25" s="2"/>
      <x:c r="E25" s="2"/>
      <x:c r="F25" s="2"/>
      <x:c r="G25" s="2"/>
      <x:c r="H25" s="9"/>
      <x:c r="I25" s="1"/>
      <x:c r="J25" s="1"/>
    </x:row>
    <x:row r="26">
      <x:c r="A26" s="1"/>
      <x:c r="B26" s="1"/>
      <x:c r="C26" s="2"/>
      <x:c r="D26" s="2"/>
      <x:c r="E26" s="2"/>
      <x:c r="F26" s="2"/>
      <x:c r="G26" s="2"/>
      <x:c r="H26" s="9"/>
      <x:c r="I26" s="1"/>
      <x:c r="J26" s="1"/>
    </x:row>
    <x:row r="27">
      <x:c r="A27" s="1"/>
      <x:c r="B27" s="1" t="s">
        <x:v>340</x:v>
      </x:c>
      <x:c r="C27" s="2" t="s">
        <x:v>341</x:v>
      </x:c>
      <x:c r="D27" s="2" t="s">
        <x:v>342</x:v>
      </x:c>
      <x:c r="E27" s="2" t="s">
        <x:v>343</x:v>
      </x:c>
      <x:c r="F27" s="2"/>
      <x:c r="G27" s="2"/>
      <x:c r="H27" s="9"/>
      <x:c r="I27" s="1"/>
      <x:c r="J27" s="1"/>
    </x:row>
    <x:row r="28">
      <x:c r="A28" s="1"/>
      <x:c r="B28" s="1" t="s">
        <x:v>338</x:v>
      </x:c>
      <x:c r="C28" s="2" t="s">
        <x:v>344</x:v>
      </x:c>
      <x:c r="D28" s="2" t="s">
        <x:v>345</x:v>
      </x:c>
      <x:c r="E28" s="2" t="s">
        <x:v>346</x:v>
      </x:c>
      <x:c r="F28" s="2"/>
      <x:c r="G28" s="2"/>
      <x:c r="H28" s="9"/>
      <x:c r="I28" s="1"/>
      <x:c r="J28" s="1"/>
    </x:row>
    <x:row r="29">
      <x:c r="A29" s="1"/>
      <x:c r="B29" s="1" t="s">
        <x:v>334</x:v>
      </x:c>
      <x:c r="C29" s="2" t="s">
        <x:v>347</x:v>
      </x:c>
      <x:c r="D29" s="2" t="s">
        <x:v>332</x:v>
      </x:c>
      <x:c r="E29" s="2" t="s">
        <x:v>348</x:v>
      </x:c>
      <x:c r="F29" s="2"/>
      <x:c r="G29" s="2"/>
      <x:c r="H29" s="9"/>
      <x:c r="I29" s="1"/>
      <x:c r="J29" s="1"/>
    </x:row>
    <x:row r="30">
      <x:c r="A30" s="1"/>
      <x:c r="B30" s="1" t="s">
        <x:v>349</x:v>
      </x:c>
      <x:c r="C30" s="2" t="s">
        <x:v>350</x:v>
      </x:c>
      <x:c r="D30" s="27">
        <x:v>46291</x:v>
      </x:c>
      <x:c r="E30" s="2" t="s">
        <x:v>351</x:v>
      </x:c>
      <x:c r="F30" s="2"/>
      <x:c r="G30" s="2"/>
      <x:c r="H30" s="9"/>
      <x:c r="I30" s="1"/>
      <x:c r="J30" s="1"/>
    </x:row>
    <x:row r="31">
      <x:c r="A31" s="1"/>
      <x:c r="B31" s="1"/>
      <x:c r="C31" s="2"/>
      <x:c r="D31" s="2"/>
      <x:c r="E31" s="2"/>
      <x:c r="F31" s="2"/>
      <x:c r="G31" s="2"/>
      <x:c r="H31" s="9"/>
      <x:c r="I31" s="1"/>
      <x:c r="J31" s="1"/>
    </x:row>
    <x:row r="32">
      <x:c r="A32" s="1"/>
      <x:c r="B32" s="1" t="s">
        <x:v>352</x:v>
      </x:c>
      <x:c r="C32" s="2"/>
      <x:c r="D32" s="2"/>
      <x:c r="E32" s="2"/>
      <x:c r="F32" s="2"/>
      <x:c r="G32" s="2"/>
      <x:c r="H32" s="9"/>
      <x:c r="I32" s="1"/>
      <x:c r="J32" s="1" t="s">
        <x:v>353</x:v>
      </x:c>
    </x:row>
    <x:row r="33">
      <x:c r="A33" s="1"/>
      <x:c r="B33" s="1"/>
      <x:c r="C33" s="2"/>
      <x:c r="D33" s="2"/>
      <x:c r="E33" s="2"/>
      <x:c r="F33" s="2"/>
      <x:c r="G33" s="2"/>
      <x:c r="H33" s="9"/>
      <x:c r="I33" s="1"/>
      <x:c r="J33" s="1"/>
    </x:row>
    <x:row r="34">
      <x:c r="A34" s="1"/>
      <x:c r="B34" s="1"/>
      <x:c r="C34" s="2"/>
      <x:c r="D34" s="2"/>
      <x:c r="E34" s="2"/>
      <x:c r="F34" s="2"/>
      <x:c r="G34" s="2"/>
      <x:c r="H34" s="9"/>
      <x:c r="I34" s="1"/>
      <x:c r="J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</x:sheetData>
  <x:hyperlinks>
    <x:hyperlink xmlns:r="http://schemas.openxmlformats.org/officeDocument/2006/relationships" ref="E11" r:id="Re08f5b41d3df4cdb"/>
    <x:hyperlink xmlns:r="http://schemas.openxmlformats.org/officeDocument/2006/relationships" ref="E12" r:id="R09a170c26ecf473c"/>
    <x:hyperlink xmlns:r="http://schemas.openxmlformats.org/officeDocument/2006/relationships" ref="E13" r:id="R2ee37f0f4b0d4809"/>
    <x:hyperlink xmlns:r="http://schemas.openxmlformats.org/officeDocument/2006/relationships" ref="E14" r:id="R01a6967315bf4e42"/>
    <x:hyperlink xmlns:r="http://schemas.openxmlformats.org/officeDocument/2006/relationships" ref="E15" r:id="Reda89de40df74abe"/>
    <x:hyperlink xmlns:r="http://schemas.openxmlformats.org/officeDocument/2006/relationships" ref="E16" r:id="Re74f9d658b564bf2"/>
    <x:hyperlink xmlns:r="http://schemas.openxmlformats.org/officeDocument/2006/relationships" ref="E17" r:id="Rd8ad78abd93e468c"/>
    <x:hyperlink xmlns:r="http://schemas.openxmlformats.org/officeDocument/2006/relationships" ref="E18" r:id="Rd0370a8bc6a94fc6"/>
    <x:hyperlink xmlns:r="http://schemas.openxmlformats.org/officeDocument/2006/relationships" ref="E19" r:id="R370f548a1a884e47"/>
    <x:hyperlink xmlns:r="http://schemas.openxmlformats.org/officeDocument/2006/relationships" ref="E20" r:id="R59de665a622a41cc"/>
    <x:hyperlink xmlns:r="http://schemas.openxmlformats.org/officeDocument/2006/relationships" ref="E21" r:id="R4d63706593994426"/>
    <x:hyperlink xmlns:r="http://schemas.openxmlformats.org/officeDocument/2006/relationships" ref="E22" r:id="Rb4097a41f5374b78"/>
  </x:hyperlink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26" customWidth="1"/>
    <x:col min="2" max="2" width="36" customWidth="1"/>
    <x:col min="3" max="8" width="12" customWidth="1"/>
    <x:col min="10" max="10" width="22" customWidth="1"/>
    <x:col min="11" max="11" width="25" customWidth="1"/>
    <x:col min="12" max="14" width="22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>
      <x:c r="A2" s="1"/>
      <x:c r="B2" s="6" t="s">
        <x:v>0</x:v>
      </x:c>
      <x:c r="C2" s="6"/>
      <x:c r="D2" s="6"/>
      <x:c r="E2" s="6"/>
      <x:c r="F2" s="6"/>
      <x:c r="G2" s="6"/>
      <x:c r="H2" s="6"/>
      <x:c r="I2" s="1"/>
      <x:c r="J2" s="1"/>
      <x:c r="K2" s="1"/>
      <x:c r="L2" s="1"/>
      <x:c r="M2" s="1"/>
      <x:c r="N2" s="1"/>
    </x:row>
    <x:row r="3">
      <x:c r="A3" s="1"/>
      <x:c r="B3" s="6" t="s">
        <x:v>354</x:v>
      </x:c>
      <x:c r="C3" s="6"/>
      <x:c r="D3" s="6"/>
      <x:c r="E3" s="6"/>
      <x:c r="F3" s="6"/>
      <x:c r="G3" s="6"/>
      <x:c r="H3" s="6"/>
      <x:c r="I3" s="1"/>
      <x:c r="J3" s="1"/>
      <x:c r="K3" s="1"/>
      <x:c r="L3" s="1"/>
      <x:c r="M3" s="1"/>
      <x:c r="N3" s="1"/>
    </x:row>
    <x:row r="4">
      <x:c r="A4" s="1"/>
      <x:c r="B4" s="1" t="s">
        <x:v>2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>
      <x:c r="A6" s="1"/>
      <x:c r="B6" s="12"/>
      <x:c r="C6" s="48" t="s">
        <x:v>3</x:v>
      </x:c>
      <x:c r="D6" s="48" t="s">
        <x:v>4</x:v>
      </x:c>
      <x:c r="E6" s="48" t="s">
        <x:v>5</x:v>
      </x:c>
      <x:c r="F6" s="48" t="s">
        <x:v>6</x:v>
      </x:c>
      <x:c r="G6" s="48" t="s">
        <x:v>7</x:v>
      </x:c>
      <x:c r="H6" s="48" t="s">
        <x:v>8</x:v>
      </x:c>
      <x:c r="I6" s="1"/>
      <x:c r="J6" s="1"/>
      <x:c r="K6" s="1"/>
      <x:c r="L6" s="1"/>
      <x:c r="M6" s="1"/>
      <x:c r="N6" s="1"/>
    </x:row>
    <x:row r="7">
      <x:c r="A7" s="1"/>
      <x:c r="B7" s="12"/>
      <x:c r="C7" s="7">
        <x:v>45900</x:v>
      </x:c>
      <x:c r="D7" s="7">
        <x:v>45900</x:v>
      </x:c>
      <x:c r="E7" s="7">
        <x:v>45991</x:v>
      </x:c>
      <x:c r="F7" s="7">
        <x:v>46081</x:v>
      </x:c>
      <x:c r="G7" s="7">
        <x:v>46173</x:v>
      </x:c>
      <x:c r="H7" s="7">
        <x:v>46265</x:v>
      </x:c>
      <x:c r="I7" s="1"/>
      <x:c r="J7" s="1"/>
      <x:c r="K7" s="1"/>
      <x:c r="L7" s="1"/>
      <x:c r="M7" s="1"/>
      <x:c r="N7" s="1"/>
    </x:row>
    <x:row r="8">
      <x:c r="A8" s="1"/>
      <x:c r="B8" s="12"/>
      <x:c r="C8" s="12">
        <x:v>365</x:v>
      </x:c>
      <x:c r="D8" s="12">
        <x:v>92</x:v>
      </x:c>
      <x:c r="E8" s="12">
        <x:v>91</x:v>
      </x:c>
      <x:c r="F8" s="12">
        <x:v>90</x:v>
      </x:c>
      <x:c r="G8" s="12">
        <x:v>92</x:v>
      </x:c>
      <x:c r="H8" s="12">
        <x:v>92</x:v>
      </x:c>
      <x:c r="I8" s="1"/>
      <x:c r="J8" s="1"/>
      <x:c r="K8" s="1"/>
      <x:c r="L8" s="1"/>
      <x:c r="M8" s="1"/>
      <x:c r="N8" s="1"/>
    </x:row>
    <x:row r="9">
      <x:c r="A9" s="1"/>
      <x:c r="B9" s="1"/>
      <x:c r="C9" s="2"/>
      <x:c r="D9" s="2"/>
      <x:c r="E9" s="2"/>
      <x:c r="F9" s="2"/>
      <x:c r="G9" s="2"/>
      <x:c r="H9" s="9"/>
      <x:c r="I9" s="1"/>
      <x:c r="J9" s="1"/>
      <x:c r="K9" s="1"/>
      <x:c r="L9" s="1"/>
      <x:c r="M9" s="1"/>
      <x:c r="N9" s="1"/>
    </x:row>
    <x:row r="10">
      <x:c r="A10" s="53" t="s">
        <x:v>355</x:v>
      </x:c>
      <x:c r="B10" s="53" t="s">
        <x:v>356</x:v>
      </x:c>
      <x:c r="C10" s="51" t="s">
        <x:v>357</x:v>
      </x:c>
      <x:c r="D10" s="51" t="s">
        <x:v>358</x:v>
      </x:c>
      <x:c r="E10" s="51" t="s">
        <x:v>359</x:v>
      </x:c>
      <x:c r="F10" s="51" t="s">
        <x:v>360</x:v>
      </x:c>
      <x:c r="G10" s="51" t="s">
        <x:v>361</x:v>
      </x:c>
      <x:c r="H10" s="52" t="str">
        <x:v>report_date</x:v>
      </x:c>
      <x:c r="I10" s="1"/>
      <x:c r="J10" s="1" t="s">
        <x:v>362</x:v>
      </x:c>
      <x:c r="K10" s="1" t="s">
        <x:v>363</x:v>
      </x:c>
      <x:c r="L10" s="1"/>
      <x:c r="M10" s="1"/>
      <x:c r="N10" s="1"/>
    </x:row>
    <x:row r="11">
      <x:c r="A11" s="46">
        <x:v>45716</x:v>
      </x:c>
      <x:c r="B11" s="45">
        <x:v>4.18</x:v>
      </x:c>
      <x:c r="C11" s="27">
        <x:v>4.28</x:v>
      </x:c>
      <x:c r="D11" s="27">
        <x:v>3.8</x:v>
      </x:c>
      <x:c r="E11" s="27">
        <x:v>3.76</x:v>
      </x:c>
      <x:c r="F11" s="27">
        <x:v>570.67</x:v>
      </x:c>
      <x:c r="G11" s="27">
        <x:v>570.66</x:v>
      </x:c>
      <x:c r="H11" s="18">
        <x:v>45736</x:v>
      </x:c>
      <x:c r="I11" s="1"/>
      <x:c r="J11" s="1" t="s">
        <x:v>364</x:v>
      </x:c>
      <x:c r="K11" s="1" t="s">
        <x:v>344</x:v>
      </x:c>
      <x:c r="L11" s="1"/>
      <x:c r="M11" s="1"/>
      <x:c r="N11" s="1"/>
    </x:row>
    <x:row r="12">
      <x:c r="A12" s="46">
        <x:v>45808</x:v>
      </x:c>
      <x:c r="B12" s="45">
        <x:v>4.3</x:v>
      </x:c>
      <x:c r="C12" s="27">
        <x:v>4.27</x:v>
      </x:c>
      <x:c r="D12" s="27">
        <x:v>3.83</x:v>
      </x:c>
      <x:c r="E12" s="27">
        <x:v>3.87</x:v>
      </x:c>
      <x:c r="F12" s="27">
        <x:v>580.9</x:v>
      </x:c>
      <x:c r="G12" s="27">
        <x:v>585.52</x:v>
      </x:c>
      <x:c r="H12" s="18">
        <x:v>45831</x:v>
      </x:c>
      <x:c r="I12" s="1"/>
      <x:c r="J12" s="1" t="s">
        <x:v>365</x:v>
      </x:c>
      <x:c r="K12" s="1" t="s">
        <x:v>347</x:v>
      </x:c>
      <x:c r="L12" s="1"/>
      <x:c r="M12" s="1"/>
      <x:c r="N12" s="1"/>
    </x:row>
    <x:row r="13">
      <x:c r="A13" s="46">
        <x:v>45900</x:v>
      </x:c>
      <x:c r="B13" s="45">
        <x:v>4.13</x:v>
      </x:c>
      <x:c r="C13" s="27">
        <x:v>4.05</x:v>
      </x:c>
      <x:c r="D13" s="27">
        <x:v>3.69</x:v>
      </x:c>
      <x:c r="E13" s="27">
        <x:v>4.03</x:v>
      </x:c>
      <x:c r="F13" s="27">
        <x:v>593.44</x:v>
      </x:c>
      <x:c r="G13" s="27">
        <x:v>596.9</x:v>
      </x:c>
      <x:c r="H13" s="18">
        <x:v>45918</x:v>
      </x:c>
      <x:c r="I13" s="1"/>
      <x:c r="J13" s="1" t="s">
        <x:v>366</x:v>
      </x:c>
      <x:c r="K13" s="1" t="n">
        <x:f>B34</x:f>
        <x:v>16</x:v>
      </x:c>
      <x:c r="L13" s="1"/>
      <x:c r="M13" s="1"/>
      <x:c r="N13" s="1"/>
    </x:row>
    <x:row r="14">
      <x:c r="A14" s="46">
        <x:v>45991</x:v>
      </x:c>
      <x:c r="B14" s="45">
        <x:v>4.36</x:v>
      </x:c>
      <x:c r="C14" s="27">
        <x:v>4.51</x:v>
      </x:c>
      <x:c r="D14" s="27">
        <x:v>3.85</x:v>
      </x:c>
      <x:c r="E14" s="27">
        <x:v>4.06</x:v>
      </x:c>
      <x:c r="F14" s="27">
        <x:v>600.63</x:v>
      </x:c>
      <x:c r="G14" s="27">
        <x:v>607.62</x:v>
      </x:c>
      <x:c r="H14" s="18">
        <x:v>46009</x:v>
      </x:c>
      <x:c r="I14" s="1"/>
      <x:c r="J14" s="1"/>
      <x:c r="K14" s="1"/>
      <x:c r="L14" s="1"/>
      <x:c r="M14" s="1"/>
      <x:c r="N14" s="1"/>
    </x:row>
    <x:row r="15">
      <x:c r="A15" s="46">
        <x:v>46081</x:v>
      </x:c>
      <x:c r="B15" s="45">
        <x:v>4.38</x:v>
      </x:c>
      <x:c r="C15" s="27">
        <x:v>4.46</x:v>
      </x:c>
      <x:c r="D15" s="27">
        <x:v>3.85</x:v>
      </x:c>
      <x:c r="E15" s="27">
        <x:v>3.59</x:v>
      </x:c>
      <x:c r="F15" s="27">
        <x:v>604.95</x:v>
      </x:c>
      <x:c r="G15" s="27">
        <x:v>611.02</x:v>
      </x:c>
      <x:c r="H15" s="18">
        <x:v>46112</x:v>
      </x:c>
      <x:c r="I15" s="1"/>
      <x:c r="J15" s="1"/>
      <x:c r="K15" s="1"/>
      <x:c r="L15" s="1"/>
      <x:c r="M15" s="1"/>
      <x:c r="N15" s="1"/>
    </x:row>
    <x:row r="16">
      <x:c r="A16" s="46">
        <x:v>46173</x:v>
      </x:c>
      <x:c r="B16" s="45">
        <x:v>4.45</x:v>
      </x:c>
      <x:c r="C16" s="27">
        <x:v>4.53</x:v>
      </x:c>
      <x:c r="D16" s="27">
        <x:v>3.9</x:v>
      </x:c>
      <x:c r="E16" s="27">
        <x:v>3.5</x:v>
      </x:c>
      <x:c r="F16" s="27">
        <x:v>618.09</x:v>
      </x:c>
      <x:c r="G16" s="27">
        <x:v>622.92</x:v>
      </x:c>
      <x:c r="H16" s="18">
        <x:v>46204</x:v>
      </x:c>
      <x:c r="I16" s="1"/>
      <x:c r="J16" s="1"/>
      <x:c r="K16" s="1"/>
      <x:c r="L16" s="1"/>
      <x:c r="M16" s="1"/>
      <x:c r="N16" s="1"/>
    </x:row>
    <x:row r="17">
      <x:c r="A17" s="1"/>
      <x:c r="B17" s="1"/>
      <x:c r="C17" s="2"/>
      <x:c r="D17" s="2"/>
      <x:c r="E17" s="2"/>
      <x:c r="F17" s="2"/>
      <x:c r="G17" s="2"/>
      <x:c r="H17" s="9"/>
      <x:c r="I17" s="1"/>
      <x:c r="J17" s="1"/>
      <x:c r="K17" s="1"/>
      <x:c r="L17" s="1"/>
      <x:c r="M17" s="1"/>
      <x:c r="N17" s="1"/>
    </x:row>
    <x:row r="18">
      <x:c r="A18" s="1"/>
      <x:c r="B18" s="1"/>
      <x:c r="C18" s="2"/>
      <x:c r="D18" s="2"/>
      <x:c r="E18" s="2"/>
      <x:c r="F18" s="2"/>
      <x:c r="G18" s="2"/>
      <x:c r="H18" s="9"/>
      <x:c r="I18" s="1"/>
      <x:c r="J18" s="1"/>
      <x:c r="K18" s="1"/>
      <x:c r="L18" s="1"/>
      <x:c r="M18" s="1"/>
      <x:c r="N18" s="1"/>
    </x:row>
    <x:row r="19">
      <x:c r="A19" s="1"/>
      <x:c r="B19" s="1"/>
      <x:c r="C19" s="2"/>
      <x:c r="D19" s="2"/>
      <x:c r="E19" s="2"/>
      <x:c r="F19" s="2"/>
      <x:c r="G19" s="2"/>
      <x:c r="H19" s="9"/>
      <x:c r="I19" s="1"/>
      <x:c r="J19" s="1"/>
      <x:c r="K19" s="1"/>
      <x:c r="L19" s="1"/>
      <x:c r="M19" s="1"/>
      <x:c r="N19" s="1"/>
    </x:row>
    <x:row r="20">
      <x:c r="A20" s="1" t="s">
        <x:v>367</x:v>
      </x:c>
      <x:c r="B20" s="1" t="s">
        <x:v>368</x:v>
      </x:c>
      <x:c r="C20" s="2"/>
      <x:c r="D20" s="2"/>
      <x:c r="E20" s="2"/>
      <x:c r="F20" s="2"/>
      <x:c r="G20" s="2"/>
      <x:c r="H20" s="9"/>
      <x:c r="I20" s="1"/>
      <x:c r="J20" s="1"/>
      <x:c r="K20" s="1"/>
      <x:c r="L20" s="1"/>
      <x:c r="M20" s="1"/>
      <x:c r="N20" s="1"/>
    </x:row>
    <x:row r="21">
      <x:c r="A21" s="1" t="s">
        <x:v>369</x:v>
      </x:c>
      <x:c r="B21" s="1" t="s">
        <x:v>0</x:v>
      </x:c>
      <x:c r="C21" s="2"/>
      <x:c r="D21" s="2"/>
      <x:c r="E21" s="2"/>
      <x:c r="F21" s="2"/>
      <x:c r="G21" s="2"/>
      <x:c r="H21" s="9"/>
      <x:c r="I21" s="1"/>
      <x:c r="J21" s="1"/>
      <x:c r="K21" s="1"/>
      <x:c r="L21" s="1"/>
      <x:c r="M21" s="1"/>
      <x:c r="N21" s="1"/>
    </x:row>
    <x:row r="22">
      <x:c r="A22" s="1" t="s">
        <x:v>370</x:v>
      </x:c>
      <x:c r="B22" s="1" t="s">
        <x:v>371</x:v>
      </x:c>
      <x:c r="C22" s="2"/>
      <x:c r="D22" s="2"/>
      <x:c r="E22" s="2"/>
      <x:c r="F22" s="2"/>
      <x:c r="G22" s="2"/>
      <x:c r="H22" s="9"/>
      <x:c r="I22" s="1"/>
      <x:c r="J22" s="1"/>
      <x:c r="K22" s="1"/>
      <x:c r="L22" s="1"/>
      <x:c r="M22" s="1"/>
      <x:c r="N22" s="1"/>
    </x:row>
    <x:row r="23">
      <x:c r="A23" s="1" t="s">
        <x:v>372</x:v>
      </x:c>
      <x:c r="B23" s="45">
        <x:v>347669</x:v>
      </x:c>
      <x:c r="C23" s="2"/>
      <x:c r="D23" s="2"/>
      <x:c r="E23" s="2"/>
      <x:c r="F23" s="2"/>
      <x:c r="G23" s="2"/>
      <x:c r="H23" s="9"/>
      <x:c r="I23" s="1"/>
      <x:c r="J23" s="1"/>
      <x:c r="K23" s="1"/>
      <x:c r="L23" s="1"/>
      <x:c r="M23" s="1"/>
      <x:c r="N23" s="1"/>
    </x:row>
    <x:row r="24">
      <x:c r="A24" s="1" t="s">
        <x:v>373</x:v>
      </x:c>
      <x:c r="B24" s="45">
        <x:v>18</x:v>
      </x:c>
      <x:c r="C24" s="2"/>
      <x:c r="D24" s="2"/>
      <x:c r="E24" s="2"/>
      <x:c r="F24" s="2"/>
      <x:c r="G24" s="2"/>
      <x:c r="H24" s="9"/>
      <x:c r="I24" s="1"/>
      <x:c r="J24" s="1"/>
      <x:c r="K24" s="1"/>
      <x:c r="L24" s="1"/>
      <x:c r="M24" s="1"/>
      <x:c r="N24" s="1"/>
    </x:row>
    <x:row r="25">
      <x:c r="A25" s="1" t="s">
        <x:v>374</x:v>
      </x:c>
      <x:c r="B25" s="1" t="s">
        <x:v>375</x:v>
      </x:c>
      <x:c r="C25" s="2"/>
      <x:c r="D25" s="2"/>
      <x:c r="E25" s="2"/>
      <x:c r="F25" s="2"/>
      <x:c r="G25" s="2"/>
      <x:c r="H25" s="9"/>
      <x:c r="I25" s="1"/>
      <x:c r="J25" s="1"/>
      <x:c r="K25" s="1"/>
      <x:c r="L25" s="1"/>
      <x:c r="M25" s="1"/>
      <x:c r="N25" s="1"/>
    </x:row>
    <x:row r="26">
      <x:c r="A26" s="1" t="s">
        <x:v>376</x:v>
      </x:c>
      <x:c r="B26" s="1" t="s">
        <x:v>377</x:v>
      </x:c>
      <x:c r="C26" s="2"/>
      <x:c r="D26" s="2"/>
      <x:c r="E26" s="2"/>
      <x:c r="F26" s="2"/>
      <x:c r="G26" s="2"/>
      <x:c r="H26" s="9"/>
      <x:c r="I26" s="1"/>
      <x:c r="J26" s="1"/>
      <x:c r="K26" s="1"/>
      <x:c r="L26" s="1"/>
      <x:c r="M26" s="1"/>
      <x:c r="N26" s="1"/>
    </x:row>
    <x:row r="27">
      <x:c r="A27" s="1" t="s">
        <x:v>355</x:v>
      </x:c>
      <x:c r="B27" s="40">
        <x:v>46265</x:v>
      </x:c>
      <x:c r="C27" s="2"/>
      <x:c r="D27" s="2"/>
      <x:c r="E27" s="2"/>
      <x:c r="F27" s="2"/>
      <x:c r="G27" s="2"/>
      <x:c r="H27" s="9"/>
      <x:c r="I27" s="1"/>
      <x:c r="J27" s="1"/>
      <x:c r="K27" s="1"/>
      <x:c r="L27" s="1"/>
      <x:c r="M27" s="1"/>
      <x:c r="N27" s="1"/>
    </x:row>
    <x:row r="28">
      <x:c r="A28" s="1" t="s">
        <x:v>378</x:v>
      </x:c>
      <x:c r="B28" s="40">
        <x:v>46295</x:v>
      </x:c>
      <x:c r="C28" s="2"/>
      <x:c r="D28" s="2"/>
      <x:c r="E28" s="2"/>
      <x:c r="F28" s="2"/>
      <x:c r="G28" s="2"/>
      <x:c r="H28" s="9"/>
      <x:c r="I28" s="1"/>
      <x:c r="J28" s="1"/>
      <x:c r="K28" s="1"/>
      <x:c r="L28" s="1"/>
      <x:c r="M28" s="1"/>
      <x:c r="N28" s="1"/>
    </x:row>
    <x:row r="29">
      <x:c r="A29" s="1" t="s">
        <x:v>379</x:v>
      </x:c>
      <x:c r="B29" s="45">
        <x:v>4.35</x:v>
      </x:c>
      <x:c r="C29" s="2"/>
      <x:c r="D29" s="2"/>
      <x:c r="E29" s="2"/>
      <x:c r="F29" s="2"/>
      <x:c r="G29" s="2"/>
      <x:c r="H29" s="9"/>
      <x:c r="I29" s="1"/>
      <x:c r="J29" s="1"/>
      <x:c r="K29" s="1"/>
      <x:c r="L29" s="1"/>
      <x:c r="M29" s="1"/>
      <x:c r="N29" s="1"/>
    </x:row>
    <x:row r="30">
      <x:c r="A30" s="1" t="s">
        <x:v>380</x:v>
      </x:c>
      <x:c r="B30" s="45">
        <x:v>4.34</x:v>
      </x:c>
      <x:c r="C30" s="2"/>
      <x:c r="D30" s="2"/>
      <x:c r="E30" s="2"/>
      <x:c r="F30" s="2"/>
      <x:c r="G30" s="2"/>
      <x:c r="H30" s="9"/>
      <x:c r="I30" s="1"/>
      <x:c r="J30" s="1"/>
      <x:c r="K30" s="1"/>
      <x:c r="L30" s="1"/>
      <x:c r="M30" s="1"/>
      <x:c r="N30" s="1"/>
    </x:row>
    <x:row r="31">
      <x:c r="A31" s="1" t="s">
        <x:v>381</x:v>
      </x:c>
      <x:c r="B31" s="45">
        <x:v>4.52</x:v>
      </x:c>
      <x:c r="C31" s="2"/>
      <x:c r="D31" s="2"/>
      <x:c r="E31" s="2"/>
      <x:c r="F31" s="2"/>
      <x:c r="G31" s="2"/>
      <x:c r="H31" s="9"/>
      <x:c r="I31" s="1"/>
      <x:c r="J31" s="1"/>
      <x:c r="K31" s="1"/>
      <x:c r="L31" s="1"/>
      <x:c r="M31" s="1"/>
      <x:c r="N31" s="1"/>
    </x:row>
    <x:row r="32">
      <x:c r="A32" s="1" t="s">
        <x:v>382</x:v>
      </x:c>
      <x:c r="B32" s="45">
        <x:v>4.22</x:v>
      </x:c>
      <x:c r="C32" s="2"/>
      <x:c r="D32" s="2"/>
      <x:c r="E32" s="2"/>
      <x:c r="F32" s="2"/>
      <x:c r="G32" s="2"/>
      <x:c r="H32" s="9"/>
      <x:c r="I32" s="1"/>
      <x:c r="J32" s="1"/>
      <x:c r="K32" s="1"/>
      <x:c r="L32" s="1"/>
      <x:c r="M32" s="1"/>
      <x:c r="N32" s="1"/>
    </x:row>
    <x:row r="33">
      <x:c r="A33" s="1" t="s">
        <x:v>383</x:v>
      </x:c>
      <x:c r="B33" s="45">
        <x:v>0.09</x:v>
      </x:c>
      <x:c r="C33" s="2"/>
      <x:c r="D33" s="2"/>
      <x:c r="E33" s="2"/>
      <x:c r="F33" s="2"/>
      <x:c r="G33" s="2"/>
      <x:c r="H33" s="9"/>
      <x:c r="I33" s="1"/>
      <x:c r="J33" s="1"/>
      <x:c r="K33" s="1"/>
      <x:c r="L33" s="1"/>
      <x:c r="M33" s="1"/>
      <x:c r="N33" s="1"/>
    </x:row>
    <x:row r="34">
      <x:c r="A34" s="1" t="s">
        <x:v>384</x:v>
      </x:c>
      <x:c r="B34" s="45">
        <x:v>16</x:v>
      </x:c>
      <x:c r="C34" s="2"/>
      <x:c r="D34" s="2"/>
      <x:c r="E34" s="2"/>
      <x:c r="F34" s="2"/>
      <x:c r="G34" s="2"/>
      <x:c r="H34" s="9"/>
      <x:c r="I34" s="1"/>
      <x:c r="J34" s="1"/>
      <x:c r="K34" s="1"/>
      <x:c r="L34" s="1"/>
      <x:c r="M34" s="1"/>
      <x:c r="N34" s="1"/>
    </x:row>
    <x:row r="35">
      <x:c r="A35" s="1" t="s">
        <x:v>385</x:v>
      </x:c>
      <x:c r="B35" s="1"/>
      <x:c r="C35" s="2"/>
      <x:c r="D35" s="2"/>
      <x:c r="E35" s="2"/>
      <x:c r="F35" s="2"/>
      <x:c r="G35" s="2"/>
      <x:c r="H35" s="9"/>
      <x:c r="I35" s="1"/>
      <x:c r="J35" s="1"/>
      <x:c r="K35" s="1"/>
      <x:c r="L35" s="1"/>
      <x:c r="M35" s="1"/>
      <x:c r="N35" s="1"/>
    </x:row>
    <x:row r="36">
      <x:c r="A36" s="1" t="s">
        <x:v>386</x:v>
      </x:c>
      <x:c r="B36" s="1"/>
      <x:c r="C36" s="2"/>
      <x:c r="D36" s="2"/>
      <x:c r="E36" s="2"/>
      <x:c r="F36" s="2"/>
      <x:c r="G36" s="2"/>
      <x:c r="H36" s="9"/>
      <x:c r="I36" s="1"/>
      <x:c r="J36" s="1"/>
      <x:c r="K36" s="1"/>
      <x:c r="L36" s="1"/>
      <x:c r="M36" s="1"/>
      <x:c r="N36" s="1"/>
    </x:row>
    <x:row r="37">
      <x:c r="A37" s="1" t="s">
        <x:v>387</x:v>
      </x:c>
      <x:c r="B37" s="1"/>
      <x:c r="C37" s="2"/>
      <x:c r="D37" s="2"/>
      <x:c r="E37" s="2"/>
      <x:c r="F37" s="2"/>
      <x:c r="G37" s="2"/>
      <x:c r="H37" s="9"/>
      <x:c r="I37" s="1"/>
      <x:c r="J37" s="1"/>
      <x:c r="K37" s="1"/>
      <x:c r="L37" s="1"/>
      <x:c r="M37" s="1"/>
      <x:c r="N37" s="1"/>
    </x:row>
    <x:row r="38">
      <x:c r="A38" s="1" t="s">
        <x:v>388</x:v>
      </x:c>
      <x:c r="B38" s="45">
        <x:v>3.91</x:v>
      </x:c>
      <x:c r="C38" s="2"/>
      <x:c r="D38" s="2"/>
      <x:c r="E38" s="2"/>
      <x:c r="F38" s="2"/>
      <x:c r="G38" s="2"/>
      <x:c r="H38" s="9"/>
      <x:c r="I38" s="1"/>
      <x:c r="J38" s="1"/>
      <x:c r="K38" s="1"/>
      <x:c r="L38" s="1"/>
      <x:c r="M38" s="1"/>
      <x:c r="N38" s="1"/>
    </x:row>
    <x:row r="39">
      <x:c r="A39" s="1" t="s">
        <x:v>389</x:v>
      </x:c>
      <x:c r="B39" s="45">
        <x:v>3.93</x:v>
      </x:c>
      <x:c r="C39" s="2"/>
      <x:c r="D39" s="2"/>
      <x:c r="E39" s="2"/>
      <x:c r="F39" s="2"/>
      <x:c r="G39" s="2"/>
      <x:c r="H39" s="9"/>
      <x:c r="I39" s="1"/>
      <x:c r="J39" s="1"/>
      <x:c r="K39" s="1"/>
      <x:c r="L39" s="1"/>
      <x:c r="M39" s="1"/>
      <x:c r="N39" s="1"/>
    </x:row>
    <x:row r="40">
      <x:c r="A40" s="1" t="s">
        <x:v>390</x:v>
      </x:c>
      <x:c r="B40" s="45">
        <x:v>4.29</x:v>
      </x:c>
      <x:c r="C40" s="2"/>
      <x:c r="D40" s="2"/>
      <x:c r="E40" s="2"/>
      <x:c r="F40" s="2"/>
      <x:c r="G40" s="2"/>
      <x:c r="H40" s="9"/>
      <x:c r="I40" s="1"/>
      <x:c r="J40" s="1"/>
      <x:c r="K40" s="1"/>
      <x:c r="L40" s="1"/>
      <x:c r="M40" s="1"/>
      <x:c r="N40" s="1"/>
    </x:row>
    <x:row r="41">
      <x:c r="A41" s="1" t="s">
        <x:v>391</x:v>
      </x:c>
      <x:c r="B41" s="45">
        <x:v>3.62</x:v>
      </x:c>
      <x:c r="C41" s="2"/>
      <x:c r="D41" s="2"/>
      <x:c r="E41" s="2"/>
      <x:c r="F41" s="2"/>
      <x:c r="G41" s="2"/>
      <x:c r="H41" s="9"/>
      <x:c r="I41" s="1"/>
      <x:c r="J41" s="1"/>
      <x:c r="K41" s="1"/>
      <x:c r="L41" s="1"/>
      <x:c r="M41" s="1"/>
      <x:c r="N41" s="1"/>
    </x:row>
    <x:row r="42">
      <x:c r="A42" s="1" t="s">
        <x:v>392</x:v>
      </x:c>
      <x:c r="B42" s="45">
        <x:v>0.2</x:v>
      </x:c>
      <x:c r="C42" s="2"/>
      <x:c r="D42" s="2"/>
      <x:c r="E42" s="2"/>
      <x:c r="F42" s="2"/>
      <x:c r="G42" s="2"/>
      <x:c r="H42" s="9"/>
      <x:c r="I42" s="1"/>
      <x:c r="J42" s="1"/>
      <x:c r="K42" s="1"/>
      <x:c r="L42" s="1"/>
      <x:c r="M42" s="1"/>
      <x:c r="N42" s="1"/>
    </x:row>
    <x:row r="43">
      <x:c r="A43" s="1" t="s">
        <x:v>393</x:v>
      </x:c>
      <x:c r="B43" s="45">
        <x:v>9</x:v>
      </x:c>
      <x:c r="C43" s="2"/>
      <x:c r="D43" s="2"/>
      <x:c r="E43" s="2"/>
      <x:c r="F43" s="2"/>
      <x:c r="G43" s="2"/>
      <x:c r="H43" s="9"/>
      <x:c r="I43" s="1"/>
      <x:c r="J43" s="1"/>
      <x:c r="K43" s="1"/>
      <x:c r="L43" s="1"/>
      <x:c r="M43" s="1"/>
      <x:c r="N43" s="1"/>
    </x:row>
    <x:row r="44">
      <x:c r="A44" s="1" t="s">
        <x:v>394</x:v>
      </x:c>
      <x:c r="B44" s="1"/>
      <x:c r="C44" s="2"/>
      <x:c r="D44" s="2"/>
      <x:c r="E44" s="2"/>
      <x:c r="F44" s="2"/>
      <x:c r="G44" s="2"/>
      <x:c r="H44" s="9"/>
      <x:c r="I44" s="1"/>
      <x:c r="J44" s="1"/>
      <x:c r="K44" s="1"/>
      <x:c r="L44" s="1"/>
      <x:c r="M44" s="1"/>
      <x:c r="N44" s="1"/>
    </x:row>
    <x:row r="45">
      <x:c r="A45" s="1" t="s">
        <x:v>395</x:v>
      </x:c>
      <x:c r="B45" s="1"/>
      <x:c r="C45" s="2"/>
      <x:c r="D45" s="2"/>
      <x:c r="E45" s="2"/>
      <x:c r="F45" s="2"/>
      <x:c r="G45" s="2"/>
      <x:c r="H45" s="9"/>
      <x:c r="I45" s="1"/>
      <x:c r="J45" s="1"/>
      <x:c r="K45" s="1"/>
      <x:c r="L45" s="1"/>
      <x:c r="M45" s="1"/>
      <x:c r="N45" s="1"/>
    </x:row>
    <x:row r="46">
      <x:c r="A46" s="1" t="s">
        <x:v>396</x:v>
      </x:c>
      <x:c r="B46" s="45">
        <x:v>629.85</x:v>
      </x:c>
      <x:c r="C46" s="2"/>
      <x:c r="D46" s="2"/>
      <x:c r="E46" s="2"/>
      <x:c r="F46" s="2"/>
      <x:c r="G46" s="2"/>
      <x:c r="H46" s="9"/>
      <x:c r="I46" s="1"/>
      <x:c r="J46" s="1"/>
      <x:c r="K46" s="1"/>
      <x:c r="L46" s="1"/>
      <x:c r="M46" s="1"/>
      <x:c r="N46" s="1"/>
    </x:row>
    <x:row r="47">
      <x:c r="A47" s="1" t="s">
        <x:v>397</x:v>
      </x:c>
      <x:c r="B47" s="45">
        <x:v>629.2</x:v>
      </x:c>
      <x:c r="C47" s="2"/>
      <x:c r="D47" s="2"/>
      <x:c r="E47" s="2"/>
      <x:c r="F47" s="2"/>
      <x:c r="G47" s="2"/>
      <x:c r="H47" s="9"/>
      <x:c r="I47" s="1"/>
      <x:c r="J47" s="1"/>
      <x:c r="K47" s="1"/>
      <x:c r="L47" s="1"/>
      <x:c r="M47" s="1"/>
      <x:c r="N47" s="1"/>
    </x:row>
    <x:row r="48">
      <x:c r="A48" s="1" t="s">
        <x:v>398</x:v>
      </x:c>
      <x:c r="B48" s="45">
        <x:v>634.7</x:v>
      </x:c>
      <x:c r="C48" s="2"/>
      <x:c r="D48" s="2"/>
      <x:c r="E48" s="2"/>
      <x:c r="F48" s="2"/>
      <x:c r="G48" s="2"/>
      <x:c r="H48" s="9"/>
      <x:c r="I48" s="1"/>
      <x:c r="J48" s="1"/>
      <x:c r="K48" s="1"/>
      <x:c r="L48" s="1"/>
      <x:c r="M48" s="1"/>
      <x:c r="N48" s="1"/>
    </x:row>
    <x:row r="49">
      <x:c r="A49" s="1" t="s">
        <x:v>399</x:v>
      </x:c>
      <x:c r="B49" s="45">
        <x:v>625.8</x:v>
      </x:c>
      <x:c r="C49" s="2"/>
      <x:c r="D49" s="2"/>
      <x:c r="E49" s="2"/>
      <x:c r="F49" s="2"/>
      <x:c r="G49" s="2"/>
      <x:c r="H49" s="9"/>
      <x:c r="I49" s="1"/>
      <x:c r="J49" s="1"/>
      <x:c r="K49" s="1"/>
      <x:c r="L49" s="1"/>
      <x:c r="M49" s="1"/>
      <x:c r="N49" s="1"/>
    </x:row>
    <x:row r="50">
      <x:c r="A50" s="1" t="s">
        <x:v>400</x:v>
      </x:c>
      <x:c r="B50" s="45">
        <x:v>2.58</x:v>
      </x:c>
      <x:c r="C50" s="2"/>
      <x:c r="D50" s="2"/>
      <x:c r="E50" s="2"/>
      <x:c r="F50" s="2"/>
      <x:c r="G50" s="2"/>
      <x:c r="H50" s="9"/>
      <x:c r="I50" s="1"/>
      <x:c r="J50" s="1"/>
      <x:c r="K50" s="1"/>
      <x:c r="L50" s="1"/>
      <x:c r="M50" s="1"/>
      <x:c r="N50" s="1"/>
    </x:row>
    <x:row r="51">
      <x:c r="A51" s="1" t="s">
        <x:v>401</x:v>
      </x:c>
      <x:c r="B51" s="45">
        <x:v>15</x:v>
      </x:c>
      <x:c r="C51" s="2"/>
      <x:c r="D51" s="2"/>
      <x:c r="E51" s="2"/>
      <x:c r="F51" s="2"/>
      <x:c r="G51" s="2"/>
      <x:c r="H51" s="9"/>
      <x:c r="I51" s="1"/>
      <x:c r="J51" s="1"/>
      <x:c r="K51" s="1"/>
      <x:c r="L51" s="1"/>
      <x:c r="M51" s="1"/>
      <x:c r="N51" s="1"/>
    </x:row>
    <x:row r="52">
      <x:c r="A52" s="1" t="s">
        <x:v>402</x:v>
      </x:c>
      <x:c r="B52" s="1"/>
      <x:c r="C52" s="2"/>
      <x:c r="D52" s="2"/>
      <x:c r="E52" s="2"/>
      <x:c r="F52" s="2"/>
      <x:c r="G52" s="2"/>
      <x:c r="H52" s="9"/>
      <x:c r="I52" s="1"/>
      <x:c r="J52" s="1"/>
      <x:c r="K52" s="1"/>
      <x:c r="L52" s="1"/>
      <x:c r="M52" s="1"/>
      <x:c r="N52" s="1"/>
    </x:row>
    <x:row r="53">
      <x:c r="A53" s="1" t="s">
        <x:v>403</x:v>
      </x:c>
      <x:c r="B53" s="1"/>
      <x:c r="C53" s="2"/>
      <x:c r="D53" s="2"/>
      <x:c r="E53" s="2"/>
      <x:c r="F53" s="2"/>
      <x:c r="G53" s="2"/>
      <x:c r="H53" s="9"/>
      <x:c r="I53" s="1"/>
      <x:c r="J53" s="1"/>
      <x:c r="K53" s="1"/>
      <x:c r="L53" s="1"/>
      <x:c r="M53" s="1"/>
      <x:c r="N53" s="1"/>
    </x:row>
    <x:row r="54">
      <x:c r="A54" s="1" t="s">
        <x:v>404</x:v>
      </x:c>
      <x:c r="B54" s="45">
        <x:v>233.17</x:v>
      </x:c>
      <x:c r="C54" s="2"/>
      <x:c r="D54" s="2"/>
      <x:c r="E54" s="2"/>
      <x:c r="F54" s="2"/>
      <x:c r="G54" s="2"/>
      <x:c r="H54" s="9"/>
      <x:c r="I54" s="1"/>
      <x:c r="J54" s="1"/>
      <x:c r="K54" s="1"/>
      <x:c r="L54" s="1"/>
      <x:c r="M54" s="1"/>
      <x:c r="N54" s="1"/>
    </x:row>
    <x:row r="55">
      <x:c r="A55" s="1" t="s">
        <x:v>405</x:v>
      </x:c>
      <x:c r="B55" s="45">
        <x:v>207.29</x:v>
      </x:c>
      <x:c r="C55" s="2"/>
      <x:c r="D55" s="2"/>
      <x:c r="E55" s="2"/>
      <x:c r="F55" s="2"/>
      <x:c r="G55" s="2"/>
      <x:c r="H55" s="9"/>
      <x:c r="I55" s="1"/>
      <x:c r="J55" s="1"/>
      <x:c r="K55" s="1"/>
      <x:c r="L55" s="1"/>
      <x:c r="M55" s="1"/>
      <x:c r="N55" s="1"/>
    </x:row>
    <x:row r="56">
      <x:c r="A56" s="1" t="s">
        <x:v>406</x:v>
      </x:c>
      <x:c r="B56" s="45">
        <x:v>154.84</x:v>
      </x:c>
      <x:c r="C56" s="2"/>
      <x:c r="D56" s="2"/>
      <x:c r="E56" s="2"/>
      <x:c r="F56" s="2"/>
      <x:c r="G56" s="2"/>
      <x:c r="H56" s="9"/>
      <x:c r="I56" s="1"/>
      <x:c r="J56" s="1"/>
      <x:c r="K56" s="1"/>
      <x:c r="L56" s="1"/>
      <x:c r="M56" s="1"/>
      <x:c r="N56" s="1"/>
    </x:row>
    <x:row r="57">
      <x:c r="A57" s="1" t="s">
        <x:v>407</x:v>
      </x:c>
      <x:c r="B57" s="45">
        <x:v>138.98</x:v>
      </x:c>
      <x:c r="C57" s="2"/>
      <x:c r="D57" s="2"/>
      <x:c r="E57" s="2"/>
      <x:c r="F57" s="2"/>
      <x:c r="G57" s="2"/>
      <x:c r="H57" s="9"/>
      <x:c r="I57" s="1"/>
      <x:c r="J57" s="1"/>
      <x:c r="K57" s="1"/>
      <x:c r="L57" s="1"/>
      <x:c r="M57" s="1"/>
      <x:c r="N57" s="1"/>
    </x:row>
    <x:row r="58">
      <x:c r="A58" s="1" t="s">
        <x:v>408</x:v>
      </x:c>
      <x:c r="B58" s="45">
        <x:v>51.08</x:v>
      </x:c>
      <x:c r="C58" s="2"/>
      <x:c r="D58" s="2"/>
      <x:c r="E58" s="2"/>
      <x:c r="F58" s="2"/>
      <x:c r="G58" s="2"/>
      <x:c r="H58" s="9"/>
      <x:c r="I58" s="1"/>
      <x:c r="J58" s="1"/>
      <x:c r="K58" s="1"/>
      <x:c r="L58" s="1"/>
      <x:c r="M58" s="1"/>
      <x:c r="N58" s="1"/>
    </x:row>
    <x:row r="59">
      <x:c r="A59" s="1" t="s">
        <x:v>409</x:v>
      </x:c>
      <x:c r="B59" s="45">
        <x:v>18.54</x:v>
      </x:c>
      <x:c r="C59" s="2"/>
      <x:c r="D59" s="2"/>
      <x:c r="E59" s="2"/>
      <x:c r="F59" s="2"/>
      <x:c r="G59" s="2"/>
      <x:c r="H59" s="9"/>
      <x:c r="I59" s="1"/>
      <x:c r="J59" s="1"/>
      <x:c r="K59" s="1"/>
      <x:c r="L59" s="1"/>
      <x:c r="M59" s="1"/>
      <x:c r="N59" s="1"/>
    </x:row>
    <x:row r="60">
      <x:c r="A60" s="1" t="s">
        <x:v>410</x:v>
      </x:c>
      <x:c r="B60" s="45">
        <x:v>-28.83</x:v>
      </x:c>
      <x:c r="C60" s="2"/>
      <x:c r="D60" s="2"/>
      <x:c r="E60" s="2"/>
      <x:c r="F60" s="2"/>
      <x:c r="G60" s="2"/>
      <x:c r="H60" s="9"/>
      <x:c r="I60" s="1"/>
      <x:c r="J60" s="1"/>
      <x:c r="K60" s="1"/>
      <x:c r="L60" s="1"/>
      <x:c r="M60" s="1"/>
      <x:c r="N60" s="1"/>
    </x:row>
    <x:row r="61">
      <x:c r="A61" s="1" t="s">
        <x:v>411</x:v>
      </x:c>
      <x:c r="B61" s="45">
        <x:v>155.31</x:v>
      </x:c>
      <x:c r="C61" s="2"/>
      <x:c r="D61" s="2"/>
      <x:c r="E61" s="2"/>
      <x:c r="F61" s="2"/>
      <x:c r="G61" s="2"/>
      <x:c r="H61" s="9"/>
      <x:c r="I61" s="1"/>
      <x:c r="J61" s="1"/>
      <x:c r="K61" s="1"/>
      <x:c r="L61" s="1"/>
      <x:c r="M61" s="1"/>
      <x:c r="N61" s="1"/>
    </x:row>
    <x:row r="62">
      <x:c r="A62" s="1" t="s">
        <x:v>412</x:v>
      </x:c>
      <x:c r="B62" s="45">
        <x:v>207.54</x:v>
      </x:c>
      <x:c r="C62" s="2"/>
      <x:c r="D62" s="2"/>
      <x:c r="E62" s="2"/>
      <x:c r="F62" s="2"/>
      <x:c r="G62" s="2"/>
      <x:c r="H62" s="9"/>
      <x:c r="I62" s="1"/>
      <x:c r="J62" s="1"/>
      <x:c r="K62" s="1"/>
      <x:c r="L62" s="1"/>
      <x:c r="M62" s="1"/>
      <x:c r="N62" s="1"/>
    </x:row>
    <x:row r="63">
      <x:c r="A63" s="1" t="s">
        <x:v>413</x:v>
      </x:c>
      <x:c r="B63" s="45">
        <x:v>42</x:v>
      </x:c>
      <x:c r="C63" s="2"/>
      <x:c r="D63" s="2"/>
      <x:c r="E63" s="2"/>
      <x:c r="F63" s="2"/>
      <x:c r="G63" s="2"/>
      <x:c r="H63" s="9"/>
      <x:c r="I63" s="1"/>
      <x:c r="J63" s="1"/>
      <x:c r="K63" s="1"/>
      <x:c r="L63" s="1"/>
      <x:c r="M63" s="1"/>
      <x:c r="N63" s="1"/>
    </x:row>
    <x:row r="64">
      <x:c r="A64" s="1" t="s">
        <x:v>414</x:v>
      </x:c>
      <x:c r="B64" s="45">
        <x:v>270</x:v>
      </x:c>
      <x:c r="C64" s="2"/>
      <x:c r="D64" s="2"/>
      <x:c r="E64" s="2"/>
      <x:c r="F64" s="2"/>
      <x:c r="G64" s="2"/>
      <x:c r="H64" s="9"/>
      <x:c r="I64" s="1"/>
      <x:c r="J64" s="1"/>
      <x:c r="K64" s="1"/>
      <x:c r="L64" s="1"/>
      <x:c r="M64" s="1"/>
      <x:c r="N64" s="1"/>
    </x:row>
    <x:row r="65">
      <x:c r="A65" s="1" t="s">
        <x:v>415</x:v>
      </x:c>
      <x:c r="B65" s="45">
        <x:v>278.5</x:v>
      </x:c>
      <x:c r="C65" s="2"/>
      <x:c r="D65" s="2"/>
      <x:c r="E65" s="2"/>
      <x:c r="F65" s="2"/>
      <x:c r="G65" s="2"/>
      <x:c r="H65" s="9"/>
      <x:c r="I65" s="1"/>
      <x:c r="J65" s="1"/>
      <x:c r="K65" s="1"/>
      <x:c r="L65" s="1"/>
      <x:c r="M65" s="1"/>
      <x:c r="N65" s="1"/>
    </x:row>
    <x:row r="66">
      <x:c r="A66" s="1" t="s">
        <x:v>416</x:v>
      </x:c>
      <x:c r="B66" s="40">
        <x:v>340</x:v>
      </x:c>
      <x:c r="C66" s="2"/>
      <x:c r="D66" s="2"/>
      <x:c r="E66" s="2"/>
      <x:c r="F66" s="2"/>
      <x:c r="G66" s="2"/>
      <x:c r="H66" s="9"/>
      <x:c r="I66" s="1"/>
      <x:c r="J66" s="1"/>
      <x:c r="K66" s="1"/>
      <x:c r="L66" s="1"/>
      <x:c r="M66" s="1"/>
      <x:c r="N66" s="1"/>
    </x:row>
    <x:row r="67">
      <x:c r="A67" s="1" t="s">
        <x:v>417</x:v>
      </x:c>
      <x:c r="B67" s="40">
        <x:v>210</x:v>
      </x:c>
      <x:c r="C67" s="2"/>
      <x:c r="D67" s="2"/>
      <x:c r="E67" s="2"/>
      <x:c r="F67" s="2"/>
      <x:c r="G67" s="2"/>
      <x:c r="H67" s="9"/>
      <x:c r="I67" s="1"/>
      <x:c r="J67" s="1"/>
      <x:c r="K67" s="1"/>
      <x:c r="L67" s="1"/>
      <x:c r="M67" s="1"/>
      <x:c r="N67" s="1"/>
    </x:row>
    <x:row r="68">
      <x:c r="A68" s="1" t="s">
        <x:v>418</x:v>
      </x:c>
      <x:c r="B68" s="45">
        <x:v>36.04</x:v>
      </x:c>
      <x:c r="C68" s="2"/>
      <x:c r="D68" s="2"/>
      <x:c r="E68" s="2"/>
      <x:c r="F68" s="2"/>
      <x:c r="G68" s="2"/>
      <x:c r="H68" s="9"/>
      <x:c r="I68" s="1"/>
      <x:c r="J68" s="1"/>
      <x:c r="K68" s="1"/>
      <x:c r="L68" s="1"/>
      <x:c r="M68" s="1"/>
      <x:c r="N68" s="1"/>
    </x:row>
    <x:row r="69">
      <x:c r="A69" s="1" t="s">
        <x:v>419</x:v>
      </x:c>
      <x:c r="B69" s="45">
        <x:v>16</x:v>
      </x:c>
      <x:c r="C69" s="2"/>
      <x:c r="D69" s="2"/>
      <x:c r="E69" s="2"/>
      <x:c r="F69" s="2"/>
      <x:c r="G69" s="2"/>
      <x:c r="H69" s="9"/>
      <x:c r="I69" s="1"/>
      <x:c r="J69" s="1"/>
      <x:c r="K69" s="1"/>
      <x:c r="L69" s="1"/>
      <x:c r="M69" s="1"/>
      <x:c r="N69" s="1"/>
    </x:row>
    <x:row r="70">
      <x:c r="A70" s="1" t="s">
        <x:v>420</x:v>
      </x:c>
      <x:c r="B70" s="1" t="s">
        <x:v>421</x:v>
      </x:c>
      <x:c r="C70" s="2"/>
      <x:c r="D70" s="2"/>
      <x:c r="E70" s="2"/>
      <x:c r="F70" s="2"/>
      <x:c r="G70" s="2"/>
      <x:c r="H70" s="9"/>
      <x:c r="I70" s="1"/>
      <x:c r="J70" s="1"/>
      <x:c r="K70" s="1"/>
      <x:c r="L70" s="1"/>
      <x:c r="M70" s="1"/>
      <x:c r="N70" s="1"/>
    </x:row>
    <x:row r="71">
      <x:c r="A71" s="1" t="s">
        <x:v>422</x:v>
      </x:c>
      <x:c r="B71" s="45">
        <x:v>3.22</x:v>
      </x:c>
      <x:c r="C71" s="2"/>
      <x:c r="D71" s="2"/>
      <x:c r="E71" s="2"/>
      <x:c r="F71" s="2"/>
      <x:c r="G71" s="2"/>
      <x:c r="H71" s="9"/>
      <x:c r="I71" s="1"/>
      <x:c r="J71" s="1"/>
      <x:c r="K71" s="1"/>
      <x:c r="L71" s="1"/>
      <x:c r="M71" s="1"/>
      <x:c r="N71" s="1"/>
    </x:row>
    <x:row r="72">
      <x:c r="A72" s="1" t="s">
        <x:v>423</x:v>
      </x:c>
      <x:c r="B72" s="45">
        <x:v>271.25</x:v>
      </x:c>
      <x:c r="C72" s="2"/>
      <x:c r="D72" s="2"/>
      <x:c r="E72" s="2"/>
      <x:c r="F72" s="2"/>
      <x:c r="G72" s="2"/>
      <x:c r="H72" s="9"/>
      <x:c r="I72" s="1"/>
      <x:c r="J72" s="1"/>
      <x:c r="K72" s="1"/>
      <x:c r="L72" s="1"/>
      <x:c r="M72" s="1"/>
      <x:c r="N72" s="1"/>
    </x:row>
    <x:row r="73">
      <x:c r="A73" s="1" t="s">
        <x:v>424</x:v>
      </x:c>
      <x:c r="B73" s="1" t="s">
        <x:v>425</x:v>
      </x:c>
      <x:c r="C73" s="2"/>
      <x:c r="D73" s="2"/>
      <x:c r="E73" s="2"/>
      <x:c r="F73" s="2"/>
      <x:c r="G73" s="2"/>
      <x:c r="H73" s="9"/>
      <x:c r="I73" s="1"/>
      <x:c r="J73" s="1"/>
      <x:c r="K73" s="1"/>
      <x:c r="L73" s="1"/>
      <x:c r="M73" s="1"/>
      <x:c r="N73" s="1"/>
    </x:row>
    <x:row r="74">
      <x:c r="A74" s="1"/>
      <x:c r="B74" s="1"/>
      <x:c r="C74" s="2"/>
      <x:c r="D74" s="2"/>
      <x:c r="E74" s="2"/>
      <x:c r="F74" s="2"/>
      <x:c r="G74" s="2"/>
      <x:c r="H74" s="9"/>
      <x:c r="I74" s="1"/>
      <x:c r="J74" s="1"/>
      <x:c r="K74" s="1"/>
      <x:c r="L74" s="1"/>
      <x:c r="M74" s="1"/>
      <x:c r="N74" s="1"/>
    </x:row>
    <x:row r="75">
      <x:c r="A75" s="1"/>
      <x:c r="B75" s="1"/>
      <x:c r="C75" s="2"/>
      <x:c r="D75" s="2"/>
      <x:c r="E75" s="2"/>
      <x:c r="F75" s="2"/>
      <x:c r="G75" s="2"/>
      <x:c r="H75" s="9"/>
      <x:c r="I75" s="1"/>
      <x:c r="J75" s="1"/>
      <x:c r="K75" s="1"/>
      <x:c r="L75" s="1"/>
      <x:c r="M75" s="1"/>
      <x:c r="N75" s="1"/>
    </x:row>
    <x:row r="76">
      <x:c r="A76" s="1"/>
      <x:c r="B76" s="1"/>
      <x:c r="C76" s="2"/>
      <x:c r="D76" s="2"/>
      <x:c r="E76" s="2"/>
      <x:c r="F76" s="2"/>
      <x:c r="G76" s="2"/>
      <x:c r="H76" s="9"/>
      <x:c r="I76" s="1"/>
      <x:c r="J76" s="1"/>
      <x:c r="K76" s="1"/>
      <x:c r="L76" s="1"/>
      <x:c r="M76" s="1"/>
      <x:c r="N76" s="1"/>
    </x:row>
    <x:row r="77">
      <x:c r="A77" s="1"/>
      <x:c r="B77" s="1"/>
      <x:c r="C77" s="2"/>
      <x:c r="D77" s="2"/>
      <x:c r="E77" s="2"/>
      <x:c r="F77" s="2"/>
      <x:c r="G77" s="2"/>
      <x:c r="H77" s="9"/>
      <x:c r="I77" s="1"/>
      <x:c r="J77" s="1"/>
      <x:c r="K77" s="1"/>
      <x:c r="L77" s="1"/>
      <x:c r="M77" s="1"/>
      <x:c r="N77" s="1"/>
    </x:row>
    <x:row r="78">
      <x:c r="A78" s="1"/>
      <x:c r="B78" s="1"/>
      <x:c r="C78" s="2"/>
      <x:c r="D78" s="2"/>
      <x:c r="E78" s="2"/>
      <x:c r="F78" s="2"/>
      <x:c r="G78" s="2"/>
      <x:c r="H78" s="9"/>
      <x:c r="I78" s="1"/>
      <x:c r="J78" s="1"/>
      <x:c r="K78" s="1"/>
      <x:c r="L78" s="1"/>
      <x:c r="M78" s="1"/>
      <x:c r="N78" s="1"/>
    </x:row>
    <x:row r="79">
      <x:c r="A79" s="1"/>
      <x:c r="B79" s="1"/>
      <x:c r="C79" s="2"/>
      <x:c r="D79" s="2"/>
      <x:c r="E79" s="2"/>
      <x:c r="F79" s="2"/>
      <x:c r="G79" s="2"/>
      <x:c r="H79" s="9"/>
      <x:c r="I79" s="1"/>
      <x:c r="J79" s="1"/>
      <x:c r="K79" s="1"/>
      <x:c r="L79" s="1"/>
      <x:c r="M79" s="1"/>
      <x:c r="N79" s="1"/>
    </x:row>
    <x:row r="80">
      <x:c r="A80" s="1"/>
      <x:c r="B80" s="1"/>
      <x:c r="C80" s="2"/>
      <x:c r="D80" s="2"/>
      <x:c r="E80" s="2"/>
      <x:c r="F80" s="2"/>
      <x:c r="G80" s="2"/>
      <x:c r="H80" s="9"/>
      <x:c r="I80" s="1"/>
      <x:c r="J80" s="1"/>
      <x:c r="K80" s="1"/>
      <x:c r="L80" s="1"/>
      <x:c r="M80" s="1"/>
      <x:c r="N80" s="1"/>
    </x:row>
    <x:row r="81">
      <x:c r="A81" s="1"/>
      <x:c r="B81" s="1"/>
      <x:c r="C81" s="2"/>
      <x:c r="D81" s="2"/>
      <x:c r="E81" s="2"/>
      <x:c r="F81" s="2"/>
      <x:c r="G81" s="2"/>
      <x:c r="H81" s="9"/>
      <x:c r="I81" s="1"/>
      <x:c r="J81" s="1"/>
      <x:c r="K81" s="1"/>
      <x:c r="L81" s="1"/>
      <x:c r="M81" s="1"/>
      <x:c r="N81" s="1"/>
    </x:row>
    <x:row r="82">
      <x:c r="A82" s="1"/>
      <x:c r="B82" s="1"/>
      <x:c r="C82" s="2"/>
      <x:c r="D82" s="2"/>
      <x:c r="E82" s="2"/>
      <x:c r="F82" s="2"/>
      <x:c r="G82" s="2" t="s">
        <x:v>426</x:v>
      </x:c>
      <x:c r="H82" s="9" t="s">
        <x:v>427</x:v>
      </x:c>
      <x:c r="I82" s="1"/>
      <x:c r="J82" s="1"/>
      <x:c r="K82" s="1"/>
      <x:c r="L82" s="1"/>
      <x:c r="M82" s="1"/>
      <x:c r="N82" s="1"/>
    </x:row>
    <x:row r="83">
      <x:c r="A83" s="1"/>
      <x:c r="B83" s="1"/>
      <x:c r="C83" s="2"/>
      <x:c r="D83" s="2"/>
      <x:c r="E83" s="2"/>
      <x:c r="F83" s="2"/>
      <x:c r="G83" s="2" t="s">
        <x:v>428</x:v>
      </x:c>
      <x:c r="H83" s="9">
        <x:v>0.34</x:v>
      </x:c>
      <x:c r="I83" s="1"/>
      <x:c r="J83" s="1"/>
      <x:c r="K83" s="1"/>
      <x:c r="L83" s="1"/>
      <x:c r="M83" s="1"/>
      <x:c r="N83" s="1"/>
    </x:row>
    <x:row r="84">
      <x:c r="A84" s="1"/>
      <x:c r="B84" s="1"/>
      <x:c r="C84" s="2"/>
      <x:c r="D84" s="2"/>
      <x:c r="E84" s="2"/>
      <x:c r="F84" s="2"/>
      <x:c r="G84" s="2" t="s">
        <x:v>429</x:v>
      </x:c>
      <x:c r="H84" s="18">
        <x:v>4</x:v>
      </x:c>
      <x:c r="I84" s="1"/>
      <x:c r="J84" s="1"/>
      <x:c r="K84" s="1"/>
      <x:c r="L84" s="1"/>
      <x:c r="M84" s="1"/>
      <x:c r="N84" s="1"/>
    </x:row>
    <x:row r="85">
      <x:c r="A85" s="1"/>
      <x:c r="B85" s="1"/>
      <x:c r="C85" s="2"/>
      <x:c r="D85" s="2"/>
      <x:c r="E85" s="2"/>
      <x:c r="F85" s="2"/>
      <x:c r="G85" s="2" t="s">
        <x:v>430</x:v>
      </x:c>
      <x:c r="H85" s="18">
        <x:v>10000</x:v>
      </x:c>
      <x:c r="I85" s="1"/>
      <x:c r="J85" s="1"/>
      <x:c r="K85" s="1"/>
      <x:c r="L85" s="1"/>
      <x:c r="M85" s="1"/>
      <x:c r="N85" s="1"/>
    </x:row>
    <x:row r="86">
      <x:c r="A86" s="1"/>
      <x:c r="B86" s="1"/>
      <x:c r="C86" s="2"/>
      <x:c r="D86" s="2"/>
      <x:c r="E86" s="2"/>
      <x:c r="F86" s="2"/>
      <x:c r="G86" s="2"/>
      <x:c r="H86" s="18">
        <x:v>0.000001</x:v>
      </x:c>
      <x:c r="I86" s="1"/>
      <x:c r="J86" s="1"/>
      <x:c r="K86" s="1"/>
      <x:c r="L86" s="1"/>
      <x:c r="M86" s="1"/>
      <x:c r="N86" s="1"/>
    </x:row>
    <x:row r="87">
      <x:c r="A87" s="1"/>
      <x:c r="B87" s="1"/>
      <x:c r="C87" s="2"/>
      <x:c r="D87" s="2"/>
      <x:c r="E87" s="2"/>
      <x:c r="F87" s="2"/>
      <x:c r="G87" s="2"/>
      <x:c r="H87" s="9"/>
      <x:c r="I87" s="1"/>
      <x:c r="J87" s="1"/>
      <x:c r="K87" s="1"/>
      <x:c r="L87" s="1"/>
      <x:c r="M87" s="1"/>
      <x:c r="N87" s="1"/>
    </x:row>
    <x:row r="88">
      <x:c r="A88" s="1"/>
      <x:c r="B88" s="1"/>
      <x:c r="C88" s="2"/>
      <x:c r="D88" s="2"/>
      <x:c r="E88" s="2"/>
      <x:c r="F88" s="2"/>
      <x:c r="G88" s="2"/>
      <x:c r="H88" s="9"/>
      <x:c r="I88" s="1"/>
      <x:c r="J88" s="1"/>
      <x:c r="K88" s="1"/>
      <x:c r="L88" s="1"/>
      <x:c r="M88" s="1"/>
      <x:c r="N88" s="1"/>
    </x:row>
    <x:row r="89">
      <x:c r="A89" s="1"/>
      <x:c r="B89" s="1"/>
      <x:c r="C89" s="2"/>
      <x:c r="D89" s="2"/>
      <x:c r="E89" s="2"/>
      <x:c r="F89" s="2"/>
      <x:c r="G89" s="2"/>
      <x:c r="H89" s="9"/>
      <x:c r="I89" s="1"/>
      <x:c r="J89" s="1" t="s">
        <x:v>431</x:v>
      </x:c>
      <x:c r="K89" s="1" t="s">
        <x:v>432</x:v>
      </x:c>
      <x:c r="L89" s="1" t="s">
        <x:v>433</x:v>
      </x:c>
      <x:c r="M89" s="1" t="s">
        <x:v>434</x:v>
      </x:c>
      <x:c r="N89" s="1" t="s">
        <x:v>435</x:v>
      </x:c>
    </x:row>
    <x:row r="90">
      <x:c r="A90" s="1"/>
      <x:c r="B90" s="1" t="s">
        <x:v>436</x:v>
      </x:c>
      <x:c r="C90" s="27">
        <x:v>130.596</x:v>
      </x:c>
      <x:c r="D90" s="27">
        <x:v>130.596</x:v>
      </x:c>
      <x:c r="E90" s="27">
        <x:v>59.627</x:v>
      </x:c>
      <x:c r="F90" s="27">
        <x:v>88.479</x:v>
      </x:c>
      <x:c r="G90" s="27">
        <x:v>137.431</x:v>
      </x:c>
      <x:c r="H90" s="9"/>
      <x:c r="I90" s="1"/>
      <x:c r="J90" s="1" t="s">
        <x:v>437</x:v>
      </x:c>
      <x:c r="K90" s="1" t="s">
        <x:v>437</x:v>
      </x:c>
      <x:c r="L90" s="1" t="s">
        <x:v>438</x:v>
      </x:c>
      <x:c r="M90" s="1" t="s">
        <x:v>439</x:v>
      </x:c>
      <x:c r="N90" s="1" t="s">
        <x:v>440</x:v>
      </x:c>
    </x:row>
    <x:row r="91">
      <x:c r="A91" s="1"/>
      <x:c r="B91" s="1" t="s">
        <x:v>441</x:v>
      </x:c>
      <x:c r="C91" s="27">
        <x:v>13.15</x:v>
      </x:c>
      <x:c r="D91" s="27">
        <x:v>2.55</x:v>
      </x:c>
      <x:c r="E91" s="27">
        <x:v>2.14</x:v>
      </x:c>
      <x:c r="F91" s="27">
        <x:v>1.611</x:v>
      </x:c>
      <x:c r="G91" s="27">
        <x:v>1.355</x:v>
      </x:c>
      <x:c r="H91" s="9"/>
      <x:c r="I91" s="1"/>
      <x:c r="J91" s="1"/>
      <x:c r="K91" s="1"/>
      <x:c r="L91" s="1" t="s">
        <x:v>442</x:v>
      </x:c>
      <x:c r="M91" s="1" t="s">
        <x:v>443</x:v>
      </x:c>
      <x:c r="N91" s="1" t="s">
        <x:v>444</x:v>
      </x:c>
    </x:row>
    <x:row r="92">
      <x:c r="A92" s="1"/>
      <x:c r="B92" s="1" t="s">
        <x:v>445</x:v>
      </x:c>
      <x:c r="C92" s="27">
        <x:v>54.074</x:v>
      </x:c>
      <x:c r="D92" s="27">
        <x:v>16.301</x:v>
      </x:c>
      <x:c r="E92" s="27">
        <x:v>15.404</x:v>
      </x:c>
      <x:c r="F92" s="27">
        <x:v>15.121</x:v>
      </x:c>
      <x:c r="G92" s="27">
        <x:v>14.534</x:v>
      </x:c>
      <x:c r="H92" s="9"/>
      <x:c r="I92" s="1"/>
      <x:c r="J92" s="1" t="s">
        <x:v>446</x:v>
      </x:c>
      <x:c r="K92" s="1" t="s">
        <x:v>446</x:v>
      </x:c>
      <x:c r="L92" s="1" t="s">
        <x:v>447</x:v>
      </x:c>
      <x:c r="M92" s="1" t="s">
        <x:v>448</x:v>
      </x:c>
      <x:c r="N92" s="1" t="s">
        <x:v>449</x:v>
      </x:c>
    </x:row>
    <x:row r="93">
      <x:c r="A93" s="1"/>
      <x:c r="B93" s="1" t="s">
        <x:v>450</x:v>
      </x:c>
      <x:c r="C93" s="27">
        <x:v>0</x:v>
      </x:c>
      <x:c r="D93" s="27">
        <x:v>0</x:v>
      </x:c>
      <x:c r="E93" s="2"/>
      <x:c r="F93" s="27">
        <x:v>0.699</x:v>
      </x:c>
      <x:c r="G93" s="27">
        <x:v>0</x:v>
      </x:c>
      <x:c r="H93" s="9"/>
      <x:c r="I93" s="1"/>
      <x:c r="J93" s="1" t="s">
        <x:v>451</x:v>
      </x:c>
      <x:c r="K93" s="1" t="s">
        <x:v>451</x:v>
      </x:c>
      <x:c r="L93" s="1"/>
      <x:c r="M93" s="1" t="s">
        <x:v>452</x:v>
      </x:c>
      <x:c r="N93" s="1" t="s">
        <x:v>453</x:v>
      </x:c>
    </x:row>
    <x:row r="94">
      <x:c r="A94" s="1"/>
      <x:c r="B94" s="1" t="s">
        <x:v>454</x:v>
      </x:c>
      <x:c r="C94" s="2"/>
      <x:c r="D94" s="2"/>
      <x:c r="E94" s="2"/>
      <x:c r="F94" s="2"/>
      <x:c r="G94" s="27">
        <x:v>0.574</x:v>
      </x:c>
      <x:c r="H94" s="9"/>
      <x:c r="I94" s="1"/>
      <x:c r="J94" s="1"/>
      <x:c r="K94" s="1"/>
      <x:c r="L94" s="1"/>
      <x:c r="M94" s="1"/>
      <x:c r="N94" s="1" t="s">
        <x:v>455</x:v>
      </x:c>
    </x:row>
    <x:row r="95">
      <x:c r="A95" s="1"/>
      <x:c r="B95" s="1" t="s">
        <x:v>456</x:v>
      </x:c>
      <x:c r="C95" s="2"/>
      <x:c r="D95" s="2"/>
      <x:c r="E95" s="27">
        <x:v>5.376</x:v>
      </x:c>
      <x:c r="F95" s="27">
        <x:v>3.109</x:v>
      </x:c>
      <x:c r="G95" s="27">
        <x:v>3.309</x:v>
      </x:c>
      <x:c r="H95" s="9"/>
      <x:c r="I95" s="1"/>
      <x:c r="J95" s="1"/>
      <x:c r="K95" s="1"/>
      <x:c r="L95" s="1" t="s">
        <x:v>457</x:v>
      </x:c>
      <x:c r="M95" s="1" t="s">
        <x:v>458</x:v>
      </x:c>
      <x:c r="N95" s="1" t="s">
        <x:v>459</x:v>
      </x:c>
    </x:row>
    <x:row r="96">
      <x:c r="A96" s="1"/>
      <x:c r="B96" s="1" t="s">
        <x:v>460</x:v>
      </x:c>
      <x:c r="C96" s="27">
        <x:v>-17.205</x:v>
      </x:c>
      <x:c r="D96" s="27">
        <x:v>-19.795</x:v>
      </x:c>
      <x:c r="E96" s="2"/>
      <x:c r="F96" s="2"/>
      <x:c r="G96" s="2"/>
      <x:c r="H96" s="9"/>
      <x:c r="I96" s="1"/>
      <x:c r="J96" s="1" t="s">
        <x:v>461</x:v>
      </x:c>
      <x:c r="K96" s="1" t="s">
        <x:v>461</x:v>
      </x:c>
      <x:c r="L96" s="1"/>
      <x:c r="M96" s="1"/>
      <x:c r="N96" s="1"/>
    </x:row>
    <x:row r="97">
      <x:c r="A97" s="1"/>
      <x:c r="B97" s="1" t="s">
        <x:v>462</x:v>
      </x:c>
      <x:c r="C97" s="27">
        <x:v>1.24</x:v>
      </x:c>
      <x:c r="D97" s="27">
        <x:v>1.427</x:v>
      </x:c>
      <x:c r="E97" s="2"/>
      <x:c r="F97" s="2"/>
      <x:c r="G97" s="2"/>
      <x:c r="H97" s="9"/>
      <x:c r="I97" s="1"/>
      <x:c r="J97" s="1" t="s">
        <x:v>463</x:v>
      </x:c>
      <x:c r="K97" s="1" t="s">
        <x:v>463</x:v>
      </x:c>
      <x:c r="L97" s="1"/>
      <x:c r="M97" s="1"/>
      <x:c r="N97" s="1"/>
    </x:row>
    <x:row r="98">
      <x:c r="A98" s="1"/>
      <x:c r="B98" s="1" t="s">
        <x:v>464</x:v>
      </x:c>
      <x:c r="C98" s="2"/>
      <x:c r="D98" s="2"/>
      <x:c r="E98" s="2"/>
      <x:c r="F98" s="27">
        <x:v>10.249</x:v>
      </x:c>
      <x:c r="G98" s="27">
        <x:v>2.297</x:v>
      </x:c>
      <x:c r="H98" s="9"/>
      <x:c r="I98" s="1"/>
      <x:c r="J98" s="1"/>
      <x:c r="K98" s="1"/>
      <x:c r="L98" s="1"/>
      <x:c r="M98" s="1" t="s">
        <x:v>465</x:v>
      </x:c>
      <x:c r="N98" s="1" t="s">
        <x:v>466</x:v>
      </x:c>
    </x:row>
    <x:row r="99">
      <x:c r="A99" s="1"/>
      <x:c r="B99" s="1" t="s">
        <x:v>467</x:v>
      </x:c>
      <x:c r="C99" s="2"/>
      <x:c r="D99" s="2"/>
      <x:c r="E99" s="27">
        <x:v>-5.226</x:v>
      </x:c>
      <x:c r="F99" s="27">
        <x:v>0</x:v>
      </x:c>
      <x:c r="G99" s="2"/>
      <x:c r="H99" s="9"/>
      <x:c r="I99" s="1"/>
      <x:c r="J99" s="1"/>
      <x:c r="K99" s="1"/>
      <x:c r="L99" s="1" t="s">
        <x:v>468</x:v>
      </x:c>
      <x:c r="M99" s="1" t="s">
        <x:v>469</x:v>
      </x:c>
      <x:c r="N99" s="1"/>
    </x:row>
    <x:row r="100">
      <x:c r="A100" s="1"/>
      <x:c r="B100" s="1" t="s">
        <x:v>470</x:v>
      </x:c>
      <x:c r="C100" s="2"/>
      <x:c r="D100" s="2"/>
      <x:c r="E100" s="2"/>
      <x:c r="F100" s="27">
        <x:v>2.273</x:v>
      </x:c>
      <x:c r="G100" s="27">
        <x:v>0</x:v>
      </x:c>
      <x:c r="H100" s="9"/>
      <x:c r="I100" s="1"/>
      <x:c r="J100" s="1"/>
      <x:c r="K100" s="1"/>
      <x:c r="L100" s="1"/>
      <x:c r="M100" s="1" t="s">
        <x:v>471</x:v>
      </x:c>
      <x:c r="N100" s="1" t="s">
        <x:v>472</x:v>
      </x:c>
    </x:row>
    <x:row r="101">
      <x:c r="A101" s="1"/>
      <x:c r="B101" s="1" t="s">
        <x:v>473</x:v>
      </x:c>
      <x:c r="C101" s="2"/>
      <x:c r="D101" s="2"/>
      <x:c r="E101" s="27">
        <x:v>-0.301</x:v>
      </x:c>
      <x:c r="F101" s="27">
        <x:v>-0.13</x:v>
      </x:c>
      <x:c r="G101" s="27">
        <x:v>-0.048</x:v>
      </x:c>
      <x:c r="H101" s="9"/>
      <x:c r="I101" s="1"/>
      <x:c r="J101" s="1"/>
      <x:c r="K101" s="1"/>
      <x:c r="L101" s="1" t="s">
        <x:v>474</x:v>
      </x:c>
      <x:c r="M101" s="1" t="s">
        <x:v>475</x:v>
      </x:c>
      <x:c r="N101" s="1" t="s">
        <x:v>476</x:v>
      </x:c>
    </x:row>
    <x:row r="102">
      <x:c r="A102" s="1"/>
      <x:c r="B102" s="1" t="s">
        <x:v>477</x:v>
      </x:c>
      <x:c r="C102" s="27">
        <x:v>0.192</x:v>
      </x:c>
      <x:c r="D102" s="27">
        <x:v>0.491</x:v>
      </x:c>
      <x:c r="E102" s="27">
        <x:v>-0.402</x:v>
      </x:c>
      <x:c r="F102" s="27">
        <x:v>0.135</x:v>
      </x:c>
      <x:c r="G102" s="27">
        <x:v>15.03</x:v>
      </x:c>
      <x:c r="H102" s="9"/>
      <x:c r="I102" s="1"/>
      <x:c r="J102" s="1" t="s">
        <x:v>478</x:v>
      </x:c>
      <x:c r="K102" s="1" t="s">
        <x:v>478</x:v>
      </x:c>
      <x:c r="L102" s="1" t="s">
        <x:v>479</x:v>
      </x:c>
      <x:c r="M102" s="1" t="s">
        <x:v>480</x:v>
      </x:c>
      <x:c r="N102" s="1" t="s">
        <x:v>481</x:v>
      </x:c>
    </x:row>
    <x:row r="103">
      <x:c r="A103" s="1"/>
      <x:c r="B103" s="1" t="s">
        <x:v>482</x:v>
      </x:c>
      <x:c r="C103" s="27">
        <x:v>1.775</x:v>
      </x:c>
      <x:c r="D103" s="27">
        <x:v>0</x:v>
      </x:c>
      <x:c r="E103" s="27">
        <x:v>0</x:v>
      </x:c>
      <x:c r="F103" s="27">
        <x:v>0</x:v>
      </x:c>
      <x:c r="G103" s="27">
        <x:v>0</x:v>
      </x:c>
      <x:c r="H103" s="9"/>
      <x:c r="I103" s="1"/>
      <x:c r="J103" s="1" t="s">
        <x:v>483</x:v>
      </x:c>
      <x:c r="K103" s="1" t="s">
        <x:v>483</x:v>
      </x:c>
      <x:c r="L103" s="1" t="s">
        <x:v>484</x:v>
      </x:c>
      <x:c r="M103" s="1" t="s">
        <x:v>485</x:v>
      </x:c>
      <x:c r="N103" s="1" t="s">
        <x:v>486</x:v>
      </x:c>
    </x:row>
    <x:row r="104">
      <x:c r="A104" s="1"/>
      <x:c r="B104" s="1" t="s">
        <x:v>487</x:v>
      </x:c>
      <x:c r="C104" s="27">
        <x:v>1.351</x:v>
      </x:c>
      <x:c r="D104" s="27">
        <x:v>0</x:v>
      </x:c>
      <x:c r="E104" s="27">
        <x:v>0</x:v>
      </x:c>
      <x:c r="F104" s="27">
        <x:v>-0.852</x:v>
      </x:c>
      <x:c r="G104" s="27">
        <x:v>0</x:v>
      </x:c>
      <x:c r="H104" s="9"/>
      <x:c r="I104" s="1"/>
      <x:c r="J104" s="1" t="s">
        <x:v>488</x:v>
      </x:c>
      <x:c r="K104" s="1" t="s">
        <x:v>488</x:v>
      </x:c>
      <x:c r="L104" s="1" t="s">
        <x:v>489</x:v>
      </x:c>
      <x:c r="M104" s="1" t="s">
        <x:v>490</x:v>
      </x:c>
      <x:c r="N104" s="1" t="s">
        <x:v>491</x:v>
      </x:c>
    </x:row>
    <x:row r="105">
      <x:c r="A105" s="1"/>
      <x:c r="B105" s="1" t="s">
        <x:v>492</x:v>
      </x:c>
      <x:c r="C105" s="27">
        <x:v>1506.108</x:v>
      </x:c>
      <x:c r="D105" s="27">
        <x:v>388.7039999999999</x:v>
      </x:c>
      <x:c r="E105" s="27">
        <x:v>396.176</x:v>
      </x:c>
      <x:c r="F105" s="27">
        <x:v>399.683</x:v>
      </x:c>
      <x:c r="G105" s="27">
        <x:v>407.24</x:v>
      </x:c>
      <x:c r="H105" s="9"/>
      <x:c r="I105" s="1"/>
      <x:c r="J105" s="1" t="s">
        <x:v>493</x:v>
      </x:c>
      <x:c r="K105" s="1" t="s">
        <x:v>494</x:v>
      </x:c>
      <x:c r="L105" s="1" t="s">
        <x:v>495</x:v>
      </x:c>
      <x:c r="M105" s="1" t="s">
        <x:v>496</x:v>
      </x:c>
      <x:c r="N105" s="1" t="s">
        <x:v>497</x:v>
      </x:c>
    </x:row>
    <x:row r="106">
      <x:c r="A106" s="1"/>
      <x:c r="B106" s="1" t="s">
        <x:v>498</x:v>
      </x:c>
      <x:c r="C106" s="27">
        <x:v>135.262</x:v>
      </x:c>
      <x:c r="D106" s="27">
        <x:v>135.262</x:v>
      </x:c>
      <x:c r="E106" s="27">
        <x:v>149.277</x:v>
      </x:c>
      <x:c r="F106" s="27">
        <x:v>149.243</x:v>
      </x:c>
      <x:c r="G106" s="27">
        <x:v>163.982</x:v>
      </x:c>
      <x:c r="H106" s="9"/>
      <x:c r="I106" s="1"/>
      <x:c r="J106" s="1" t="s">
        <x:v>499</x:v>
      </x:c>
      <x:c r="K106" s="1" t="s">
        <x:v>499</x:v>
      </x:c>
      <x:c r="L106" s="1" t="s">
        <x:v>500</x:v>
      </x:c>
      <x:c r="M106" s="1" t="s">
        <x:v>501</x:v>
      </x:c>
      <x:c r="N106" s="1" t="s">
        <x:v>502</x:v>
      </x:c>
    </x:row>
    <x:row r="107">
      <x:c r="A107" s="1"/>
      <x:c r="B107" s="1" t="s">
        <x:v>503</x:v>
      </x:c>
      <x:c r="C107" s="27">
        <x:v>235.356</x:v>
      </x:c>
      <x:c r="D107" s="27">
        <x:v>60.76599999999999</x:v>
      </x:c>
      <x:c r="E107" s="27">
        <x:v>61.928</x:v>
      </x:c>
      <x:c r="F107" s="27">
        <x:v>62.216</x:v>
      </x:c>
      <x:c r="G107" s="27">
        <x:v>63.738</x:v>
      </x:c>
      <x:c r="H107" s="9"/>
      <x:c r="I107" s="1"/>
      <x:c r="J107" s="1" t="s">
        <x:v>504</x:v>
      </x:c>
      <x:c r="K107" s="1" t="s">
        <x:v>505</x:v>
      </x:c>
      <x:c r="L107" s="1" t="s">
        <x:v>506</x:v>
      </x:c>
      <x:c r="M107" s="1" t="s">
        <x:v>507</x:v>
      </x:c>
      <x:c r="N107" s="1" t="s">
        <x:v>508</x:v>
      </x:c>
    </x:row>
    <x:row r="108">
      <x:c r="A108" s="1"/>
      <x:c r="B108" s="1" t="s">
        <x:v>509</x:v>
      </x:c>
      <x:c r="C108" s="27">
        <x:v>270.684</x:v>
      </x:c>
      <x:c r="D108" s="27">
        <x:v>270.684</x:v>
      </x:c>
      <x:c r="E108" s="27">
        <x:v>289</x:v>
      </x:c>
      <x:c r="F108" s="27">
        <x:v>320.233</x:v>
      </x:c>
      <x:c r="G108" s="27">
        <x:v>289.99</x:v>
      </x:c>
      <x:c r="H108" s="9"/>
      <x:c r="I108" s="1"/>
      <x:c r="J108" s="1" t="s">
        <x:v>510</x:v>
      </x:c>
      <x:c r="K108" s="1" t="s">
        <x:v>510</x:v>
      </x:c>
      <x:c r="L108" s="1" t="s">
        <x:v>511</x:v>
      </x:c>
      <x:c r="M108" s="1" t="s">
        <x:v>512</x:v>
      </x:c>
      <x:c r="N108" s="1" t="s">
        <x:v>513</x:v>
      </x:c>
    </x:row>
    <x:row r="109">
      <x:c r="A109" s="1"/>
      <x:c r="B109" s="1" t="s">
        <x:v>514</x:v>
      </x:c>
      <x:c r="C109" s="2" t="n">
        <x:f>D109</x:f>
        <x:v>2405.6</x:v>
      </x:c>
      <x:c r="D109" s="27">
        <x:v>2405.6</x:v>
      </x:c>
      <x:c r="E109" s="27">
        <x:v>2411.1</x:v>
      </x:c>
      <x:c r="F109" s="27">
        <x:v>2450.2</x:v>
      </x:c>
      <x:c r="G109" s="27">
        <x:v>2484.3</x:v>
      </x:c>
      <x:c r="H109" s="9"/>
      <x:c r="I109" s="1"/>
      <x:c r="J109" s="1"/>
      <x:c r="K109" s="1" t="s">
        <x:v>515</x:v>
      </x:c>
      <x:c r="L109" s="1"/>
      <x:c r="M109" s="1"/>
      <x:c r="N109" s="1" t="s">
        <x:v>516</x:v>
      </x:c>
    </x:row>
    <x:row r="110">
      <x:c r="A110" s="1"/>
      <x:c r="B110" s="1" t="s">
        <x:v>517</x:v>
      </x:c>
      <x:c r="C110" s="2" t="n">
        <x:f>D110</x:f>
        <x:v>1570.1</x:v>
      </x:c>
      <x:c r="D110" s="27">
        <x:v>1570.1</x:v>
      </x:c>
      <x:c r="E110" s="27">
        <x:v>1575.8</x:v>
      </x:c>
      <x:c r="F110" s="27">
        <x:v>1605.9</x:v>
      </x:c>
      <x:c r="G110" s="27">
        <x:v>1621</x:v>
      </x:c>
      <x:c r="H110" s="9"/>
      <x:c r="I110" s="1"/>
      <x:c r="J110" s="1"/>
      <x:c r="K110" s="1" t="s">
        <x:v>515</x:v>
      </x:c>
      <x:c r="L110" s="1"/>
      <x:c r="M110" s="1"/>
      <x:c r="N110" s="1" t="s">
        <x:v>516</x:v>
      </x:c>
    </x:row>
    <x:row r="111">
      <x:c r="A111" s="1"/>
      <x:c r="B111" s="1" t="s">
        <x:v>518</x:v>
      </x:c>
      <x:c r="C111" s="2" t="n">
        <x:f>D111</x:f>
        <x:v>243.9</x:v>
      </x:c>
      <x:c r="D111" s="27">
        <x:v>243.9</x:v>
      </x:c>
      <x:c r="E111" s="27">
        <x:v>244.3</x:v>
      </x:c>
      <x:c r="F111" s="27">
        <x:v>249.1</x:v>
      </x:c>
      <x:c r="G111" s="27">
        <x:v>255.2</x:v>
      </x:c>
      <x:c r="H111" s="9"/>
      <x:c r="I111" s="1"/>
      <x:c r="J111" s="1"/>
      <x:c r="K111" s="1" t="s">
        <x:v>515</x:v>
      </x:c>
      <x:c r="L111" s="1"/>
      <x:c r="M111" s="1"/>
      <x:c r="N111" s="1" t="s">
        <x:v>516</x:v>
      </x:c>
    </x:row>
    <x:row r="112">
      <x:c r="A112" s="1"/>
      <x:c r="B112" s="1" t="s">
        <x:v>519</x:v>
      </x:c>
      <x:c r="C112" s="2" t="n">
        <x:f>D112</x:f>
        <x:v>591.6</x:v>
      </x:c>
      <x:c r="D112" s="27">
        <x:v>591.6</x:v>
      </x:c>
      <x:c r="E112" s="27">
        <x:v>591</x:v>
      </x:c>
      <x:c r="F112" s="27">
        <x:v>595.2</x:v>
      </x:c>
      <x:c r="G112" s="27">
        <x:v>608.1</x:v>
      </x:c>
      <x:c r="H112" s="9"/>
      <x:c r="I112" s="1"/>
      <x:c r="J112" s="1"/>
      <x:c r="K112" s="1" t="s">
        <x:v>515</x:v>
      </x:c>
      <x:c r="L112" s="1"/>
      <x:c r="M112" s="1"/>
      <x:c r="N112" s="1" t="s">
        <x:v>516</x:v>
      </x:c>
    </x:row>
    <x:row r="113">
      <x:c r="A113" s="1"/>
      <x:c r="B113" s="1" t="s">
        <x:v>520</x:v>
      </x:c>
      <x:c r="C113" s="27">
        <x:v>37.924</x:v>
      </x:c>
      <x:c r="D113" s="27">
        <x:v>37.757</x:v>
      </x:c>
      <x:c r="E113" s="27">
        <x:v>37.409</x:v>
      </x:c>
      <x:c r="F113" s="27">
        <x:v>36.927</x:v>
      </x:c>
      <x:c r="G113" s="27">
        <x:v>36.122</x:v>
      </x:c>
      <x:c r="H113" s="9"/>
      <x:c r="I113" s="1"/>
      <x:c r="J113" s="1" t="s">
        <x:v>521</x:v>
      </x:c>
      <x:c r="K113" s="1" t="s">
        <x:v>521</x:v>
      </x:c>
      <x:c r="L113" s="1" t="s">
        <x:v>522</x:v>
      </x:c>
      <x:c r="M113" s="1" t="s">
        <x:v>523</x:v>
      </x:c>
      <x:c r="N113" s="1" t="s">
        <x:v>524</x:v>
      </x:c>
    </x:row>
    <x:row r="114">
      <x:c r="A114" s="1"/>
      <x:c r="B114" s="1" t="s">
        <x:v>525</x:v>
      </x:c>
      <x:c r="C114" s="27">
        <x:v>337.651</x:v>
      </x:c>
      <x:c r="D114" s="27">
        <x:v>337.651</x:v>
      </x:c>
      <x:c r="E114" s="27">
        <x:v>275.448</x:v>
      </x:c>
      <x:c r="F114" s="27">
        <x:v>268.338</x:v>
      </x:c>
      <x:c r="G114" s="27">
        <x:v>288.114</x:v>
      </x:c>
      <x:c r="H114" s="9"/>
      <x:c r="I114" s="1"/>
      <x:c r="J114" s="1" t="s">
        <x:v>526</x:v>
      </x:c>
      <x:c r="K114" s="1" t="s">
        <x:v>526</x:v>
      </x:c>
      <x:c r="L114" s="1" t="s">
        <x:v>527</x:v>
      </x:c>
      <x:c r="M114" s="1" t="s">
        <x:v>528</x:v>
      </x:c>
      <x:c r="N114" s="1" t="s">
        <x:v>529</x:v>
      </x:c>
    </x:row>
    <x:row r="115">
      <x:c r="A115" s="1"/>
      <x:c r="B115" s="1" t="s">
        <x:v>530</x:v>
      </x:c>
      <x:c r="C115" s="27">
        <x:v>-348.255</x:v>
      </x:c>
      <x:c r="D115" s="27">
        <x:v>0</x:v>
      </x:c>
      <x:c r="E115" s="27">
        <x:v>0</x:v>
      </x:c>
      <x:c r="F115" s="27">
        <x:v>0</x:v>
      </x:c>
      <x:c r="G115" s="27">
        <x:v>0</x:v>
      </x:c>
      <x:c r="H115" s="9"/>
      <x:c r="I115" s="1"/>
      <x:c r="J115" s="1" t="s">
        <x:v>531</x:v>
      </x:c>
      <x:c r="K115" s="1" t="s">
        <x:v>532</x:v>
      </x:c>
      <x:c r="L115" s="1" t="s">
        <x:v>533</x:v>
      </x:c>
      <x:c r="M115" s="1" t="s">
        <x:v>534</x:v>
      </x:c>
      <x:c r="N115" s="1" t="s">
        <x:v>535</x:v>
      </x:c>
    </x:row>
    <x:row r="116">
      <x:c r="A116" s="1"/>
      <x:c r="B116" s="1" t="s">
        <x:v>536</x:v>
      </x:c>
      <x:c r="C116" s="27">
        <x:v>-18.867</x:v>
      </x:c>
      <x:c r="D116" s="27">
        <x:v>-14.434</x:v>
      </x:c>
      <x:c r="E116" s="27">
        <x:v>-0.875</x:v>
      </x:c>
      <x:c r="F116" s="27">
        <x:v>-0.229</x:v>
      </x:c>
      <x:c r="G116" s="27">
        <x:v>-16.982</x:v>
      </x:c>
      <x:c r="H116" s="9"/>
      <x:c r="I116" s="1"/>
      <x:c r="J116" s="1" t="s">
        <x:v>537</x:v>
      </x:c>
      <x:c r="K116" s="1" t="s">
        <x:v>538</x:v>
      </x:c>
      <x:c r="L116" s="1" t="s">
        <x:v>539</x:v>
      </x:c>
      <x:c r="M116" s="1" t="s">
        <x:v>540</x:v>
      </x:c>
      <x:c r="N116" s="1" t="s">
        <x:v>541</x:v>
      </x:c>
    </x:row>
    <x:row r="117">
      <x:c r="A117" s="1"/>
      <x:c r="B117" s="1" t="s">
        <x:v>542</x:v>
      </x:c>
      <x:c r="C117" s="27">
        <x:v>-300.457</x:v>
      </x:c>
      <x:c r="D117" s="27">
        <x:v>-106.619</x:v>
      </x:c>
      <x:c r="E117" s="27">
        <x:v>-139.899</x:v>
      </x:c>
      <x:c r="F117" s="27">
        <x:v>-163.031</x:v>
      </x:c>
      <x:c r="G117" s="27">
        <x:v>-203.07</x:v>
      </x:c>
      <x:c r="H117" s="9"/>
      <x:c r="I117" s="1"/>
      <x:c r="J117" s="1" t="s">
        <x:v>543</x:v>
      </x:c>
      <x:c r="K117" s="1" t="s">
        <x:v>544</x:v>
      </x:c>
      <x:c r="L117" s="1" t="s">
        <x:v>545</x:v>
      </x:c>
      <x:c r="M117" s="1" t="s">
        <x:v>546</x:v>
      </x:c>
      <x:c r="N117" s="1" t="s">
        <x:v>547</x:v>
      </x:c>
    </x:row>
    <x:row r="118">
      <x:c r="A118" s="1"/>
      <x:c r="B118" s="1" t="s">
        <x:v>548</x:v>
      </x:c>
      <x:c r="C118" s="27">
        <x:v>-108.806</x:v>
      </x:c>
      <x:c r="D118" s="27">
        <x:v>-33.965999999999994</x:v>
      </x:c>
      <x:c r="E118" s="27">
        <x:v>-30.847</x:v>
      </x:c>
      <x:c r="F118" s="27">
        <x:v>-25.997</x:v>
      </x:c>
      <x:c r="G118" s="27">
        <x:v>-30.475</x:v>
      </x:c>
      <x:c r="H118" s="9"/>
      <x:c r="I118" s="1"/>
      <x:c r="J118" s="1" t="s">
        <x:v>549</x:v>
      </x:c>
      <x:c r="K118" s="1" t="s">
        <x:v>550</x:v>
      </x:c>
      <x:c r="L118" s="1" t="s">
        <x:v>551</x:v>
      </x:c>
      <x:c r="M118" s="1" t="s">
        <x:v>552</x:v>
      </x:c>
      <x:c r="N118" s="1" t="s">
        <x:v>553</x:v>
      </x:c>
    </x:row>
    <x:row r="119">
      <x:c r="A119" s="1"/>
      <x:c r="B119" s="1" t="s">
        <x:v>554</x:v>
      </x:c>
      <x:c r="C119" s="27">
        <x:v>-59.4</x:v>
      </x:c>
      <x:c r="D119" s="27">
        <x:v>-9.683</x:v>
      </x:c>
      <x:c r="E119" s="27">
        <x:v>22.225</x:v>
      </x:c>
      <x:c r="F119" s="27">
        <x:v>-10.277</x:v>
      </x:c>
      <x:c r="G119" s="27">
        <x:v>10.845</x:v>
      </x:c>
      <x:c r="H119" s="9"/>
      <x:c r="I119" s="1"/>
      <x:c r="J119" s="1" t="s">
        <x:v>555</x:v>
      </x:c>
      <x:c r="K119" s="1" t="s">
        <x:v>556</x:v>
      </x:c>
      <x:c r="L119" s="1" t="s">
        <x:v>557</x:v>
      </x:c>
      <x:c r="M119" s="1" t="s">
        <x:v>558</x:v>
      </x:c>
      <x:c r="N119" s="1" t="s">
        <x:v>559</x:v>
      </x:c>
    </x:row>
    <x:row r="120">
      <x:c r="A120" s="1"/>
      <x:c r="B120" s="1" t="s">
        <x:v>560</x:v>
      </x:c>
      <x:c r="C120" s="27">
        <x:v>-42.54</x:v>
      </x:c>
      <x:c r="D120" s="27">
        <x:v>-1.0480000000000018</x:v>
      </x:c>
      <x:c r="E120" s="27">
        <x:v>-19.232</x:v>
      </x:c>
      <x:c r="F120" s="27">
        <x:v>-31.783</x:v>
      </x:c>
      <x:c r="G120" s="27">
        <x:v>26.639</x:v>
      </x:c>
      <x:c r="H120" s="9"/>
      <x:c r="I120" s="1"/>
      <x:c r="J120" s="1" t="s">
        <x:v>561</x:v>
      </x:c>
      <x:c r="K120" s="1" t="s">
        <x:v>562</x:v>
      </x:c>
      <x:c r="L120" s="1" t="s">
        <x:v>563</x:v>
      </x:c>
      <x:c r="M120" s="1" t="s">
        <x:v>564</x:v>
      </x:c>
      <x:c r="N120" s="1" t="s">
        <x:v>565</x:v>
      </x:c>
    </x:row>
    <x:row r="121">
      <x:c r="A121" s="1"/>
      <x:c r="B121" s="1" t="s">
        <x:v>566</x:v>
      </x:c>
      <x:c r="C121" s="27">
        <x:v>35.666</x:v>
      </x:c>
      <x:c r="D121" s="27">
        <x:v>31.876999999999995</x:v>
      </x:c>
      <x:c r="E121" s="27">
        <x:v>-70.313</x:v>
      </x:c>
      <x:c r="F121" s="27">
        <x:v>28.072</x:v>
      </x:c>
      <x:c r="G121" s="27">
        <x:v>49.782</x:v>
      </x:c>
      <x:c r="H121" s="9"/>
      <x:c r="I121" s="1"/>
      <x:c r="J121" s="1" t="s">
        <x:v>567</x:v>
      </x:c>
      <x:c r="K121" s="1" t="s">
        <x:v>568</x:v>
      </x:c>
      <x:c r="L121" s="1" t="s">
        <x:v>569</x:v>
      </x:c>
      <x:c r="M121" s="1" t="s">
        <x:v>570</x:v>
      </x:c>
      <x:c r="N121" s="1" t="s">
        <x:v>571</x:v>
      </x:c>
    </x:row>
    <x:row r="122">
      <x:c r="A122" s="1"/>
      <x:c r="B122" s="1" t="s">
        <x:v>572</x:v>
      </x:c>
      <x:c r="C122" s="27">
        <x:v>2.249</x:v>
      </x:c>
      <x:c r="D122" s="27">
        <x:v>-2.706</x:v>
      </x:c>
      <x:c r="E122" s="27">
        <x:v>-5.793</x:v>
      </x:c>
      <x:c r="F122" s="27">
        <x:v>26.015</x:v>
      </x:c>
      <x:c r="G122" s="27">
        <x:v>-5.192</x:v>
      </x:c>
      <x:c r="H122" s="9"/>
      <x:c r="I122" s="1"/>
      <x:c r="J122" s="1" t="s">
        <x:v>573</x:v>
      </x:c>
      <x:c r="K122" s="1" t="s">
        <x:v>574</x:v>
      </x:c>
      <x:c r="L122" s="1" t="s">
        <x:v>575</x:v>
      </x:c>
      <x:c r="M122" s="1" t="s">
        <x:v>576</x:v>
      </x:c>
      <x:c r="N122" s="1" t="s">
        <x:v>577</x:v>
      </x:c>
    </x:row>
    <x:row r="123">
      <x:c r="A123" s="1"/>
      <x:c r="B123" s="1" t="s">
        <x:v>578</x:v>
      </x:c>
      <x:c r="C123" s="27">
        <x:v>-40.645</x:v>
      </x:c>
      <x:c r="D123" s="27">
        <x:v>-10.395000000000003</x:v>
      </x:c>
      <x:c r="E123" s="27">
        <x:v>-10.529</x:v>
      </x:c>
      <x:c r="F123" s="27">
        <x:v>-10.068</x:v>
      </x:c>
      <x:c r="G123" s="27">
        <x:v>-9.936</x:v>
      </x:c>
      <x:c r="H123" s="9"/>
      <x:c r="I123" s="1"/>
      <x:c r="J123" s="1" t="s">
        <x:v>579</x:v>
      </x:c>
      <x:c r="K123" s="1" t="s">
        <x:v>580</x:v>
      </x:c>
      <x:c r="L123" s="1" t="s">
        <x:v>581</x:v>
      </x:c>
      <x:c r="M123" s="1" t="s">
        <x:v>582</x:v>
      </x:c>
      <x:c r="N123" s="1" t="s">
        <x:v>583</x:v>
      </x:c>
    </x:row>
    <x:row r="124">
      <x:c r="A124" s="1"/>
      <x:c r="B124" s="1" t="s">
        <x:v>584</x:v>
      </x:c>
      <x:c r="C124" s="27">
        <x:v>0.065</x:v>
      </x:c>
      <x:c r="D124" s="27">
        <x:v>-6.6339999999999995</x:v>
      </x:c>
      <x:c r="E124" s="27">
        <x:v>-23.113</x:v>
      </x:c>
      <x:c r="F124" s="27">
        <x:v>4.116</x:v>
      </x:c>
      <x:c r="G124" s="27">
        <x:v>15.238</x:v>
      </x:c>
      <x:c r="H124" s="9"/>
      <x:c r="I124" s="1"/>
      <x:c r="J124" s="1" t="s">
        <x:v>585</x:v>
      </x:c>
      <x:c r="K124" s="1" t="s">
        <x:v>586</x:v>
      </x:c>
      <x:c r="L124" s="1" t="s">
        <x:v>587</x:v>
      </x:c>
      <x:c r="M124" s="1" t="s">
        <x:v>588</x:v>
      </x:c>
      <x:c r="N124" s="1" t="s">
        <x:v>589</x:v>
      </x:c>
    </x:row>
    <x:row r="125">
      <x:c r="A125" s="1"/>
      <x:c r="B125" s="1" t="s">
        <x:v>590</x:v>
      </x:c>
      <x:c r="C125" s="27">
        <x:v>-1.161</x:v>
      </x:c>
      <x:c r="D125" s="27">
        <x:v>17.947</x:v>
      </x:c>
      <x:c r="E125" s="27">
        <x:v>7.712</x:v>
      </x:c>
      <x:c r="F125" s="27">
        <x:v>-13.813</x:v>
      </x:c>
      <x:c r="G125" s="27">
        <x:v>-30.219</x:v>
      </x:c>
      <x:c r="H125" s="9"/>
      <x:c r="I125" s="1"/>
      <x:c r="J125" s="1" t="s">
        <x:v>591</x:v>
      </x:c>
      <x:c r="K125" s="1" t="s">
        <x:v>592</x:v>
      </x:c>
      <x:c r="L125" s="1" t="s">
        <x:v>593</x:v>
      </x:c>
      <x:c r="M125" s="1" t="s">
        <x:v>594</x:v>
      </x:c>
      <x:c r="N125" s="1" t="s">
        <x:v>595</x:v>
      </x:c>
    </x:row>
    <x:row r="126">
      <x:c r="A126" s="1"/>
      <x:c r="B126" s="1" t="s">
        <x:v>596</x:v>
      </x:c>
      <x:c r="C126" s="27">
        <x:v>157.691</x:v>
      </x:c>
      <x:c r="D126" s="27">
        <x:v>42.71900000000001</x:v>
      </x:c>
      <x:c r="E126" s="27">
        <x:v>44.148</x:v>
      </x:c>
      <x:c r="F126" s="27">
        <x:v>43.69</x:v>
      </x:c>
      <x:c r="G126" s="27">
        <x:v>45.87</x:v>
      </x:c>
      <x:c r="H126" s="9"/>
      <x:c r="I126" s="1"/>
      <x:c r="J126" s="1" t="s">
        <x:v>597</x:v>
      </x:c>
      <x:c r="K126" s="1" t="s">
        <x:v>598</x:v>
      </x:c>
      <x:c r="L126" s="1" t="s">
        <x:v>599</x:v>
      </x:c>
      <x:c r="M126" s="1" t="s">
        <x:v>600</x:v>
      </x:c>
      <x:c r="N126" s="1" t="s">
        <x:v>601</x:v>
      </x:c>
    </x:row>
    <x:row r="127">
      <x:c r="A127" s="1"/>
      <x:c r="B127" s="1" t="s">
        <x:v>602</x:v>
      </x:c>
      <x:c r="C127" s="27">
        <x:v>803.41</x:v>
      </x:c>
      <x:c r="D127" s="27">
        <x:v>0</x:v>
      </x:c>
      <x:c r="E127" s="27">
        <x:v>0</x:v>
      </x:c>
      <x:c r="F127" s="27">
        <x:v>0</x:v>
      </x:c>
      <x:c r="G127" s="27">
        <x:v>95</x:v>
      </x:c>
      <x:c r="H127" s="9"/>
      <x:c r="I127" s="1"/>
      <x:c r="J127" s="1" t="s">
        <x:v>603</x:v>
      </x:c>
      <x:c r="K127" s="1" t="s">
        <x:v>604</x:v>
      </x:c>
      <x:c r="L127" s="1" t="s">
        <x:v>605</x:v>
      </x:c>
      <x:c r="M127" s="1" t="s">
        <x:v>606</x:v>
      </x:c>
      <x:c r="N127" s="1" t="s">
        <x:v>607</x:v>
      </x:c>
    </x:row>
    <x:row r="128">
      <x:c r="A128" s="1"/>
      <x:c r="B128" s="1" t="s">
        <x:v>608</x:v>
      </x:c>
      <x:c r="C128" s="27">
        <x:v>-805</x:v>
      </x:c>
      <x:c r="D128" s="27">
        <x:v>-62.5</x:v>
      </x:c>
      <x:c r="E128" s="27">
        <x:v>0</x:v>
      </x:c>
      <x:c r="F128" s="27">
        <x:v>0</x:v>
      </x:c>
      <x:c r="G128" s="27">
        <x:v>-75</x:v>
      </x:c>
      <x:c r="H128" s="9"/>
      <x:c r="I128" s="1"/>
      <x:c r="J128" s="1" t="s">
        <x:v>609</x:v>
      </x:c>
      <x:c r="K128" s="1" t="s">
        <x:v>610</x:v>
      </x:c>
      <x:c r="L128" s="1" t="s">
        <x:v>611</x:v>
      </x:c>
      <x:c r="M128" s="1" t="s">
        <x:v>612</x:v>
      </x:c>
      <x:c r="N128" s="1" t="s">
        <x:v>613</x:v>
      </x:c>
    </x:row>
    <x:row r="129">
      <x:c r="A129" s="1"/>
      <x:c r="B129" s="1" t="s">
        <x:v>614</x:v>
      </x:c>
      <x:c r="C129" s="2"/>
      <x:c r="D129" s="2"/>
      <x:c r="E129" s="27">
        <x:v>-12.052</x:v>
      </x:c>
      <x:c r="F129" s="27">
        <x:v>0</x:v>
      </x:c>
      <x:c r="G129" s="27">
        <x:v>-4.124</x:v>
      </x:c>
      <x:c r="H129" s="9"/>
      <x:c r="I129" s="1"/>
      <x:c r="J129" s="1"/>
      <x:c r="K129" s="1"/>
      <x:c r="L129" s="1" t="s">
        <x:v>615</x:v>
      </x:c>
      <x:c r="M129" s="1" t="s">
        <x:v>616</x:v>
      </x:c>
      <x:c r="N129" s="1" t="s">
        <x:v>617</x:v>
      </x:c>
    </x:row>
    <x:row r="130">
      <x:c r="A130" s="1"/>
      <x:c r="B130" s="1" t="s">
        <x:v>618</x:v>
      </x:c>
      <x:c r="C130" s="27">
        <x:v>-3.545</x:v>
      </x:c>
      <x:c r="D130" s="27">
        <x:v>-6.699</x:v>
      </x:c>
      <x:c r="E130" s="27">
        <x:v>3.039</x:v>
      </x:c>
      <x:c r="F130" s="27">
        <x:v>-0.658</x:v>
      </x:c>
      <x:c r="G130" s="27">
        <x:v>18.427</x:v>
      </x:c>
      <x:c r="H130" s="9"/>
      <x:c r="I130" s="1"/>
      <x:c r="J130" s="1" t="s">
        <x:v>619</x:v>
      </x:c>
      <x:c r="K130" s="1" t="s">
        <x:v>620</x:v>
      </x:c>
      <x:c r="L130" s="1" t="s">
        <x:v>621</x:v>
      </x:c>
      <x:c r="M130" s="1" t="s">
        <x:v>622</x:v>
      </x:c>
      <x:c r="N130" s="1" t="s">
        <x:v>623</x:v>
      </x:c>
    </x:row>
    <x:row r="131">
      <x:c r="A131" s="1"/>
      <x:c r="B131" s="1" t="s">
        <x:v>624</x:v>
      </x:c>
      <x:c r="C131" s="27">
        <x:v>-159.973</x:v>
      </x:c>
      <x:c r="D131" s="27">
        <x:v>-41.64400000000002</x:v>
      </x:c>
      <x:c r="E131" s="27">
        <x:v>-41.411</x:v>
      </x:c>
      <x:c r="F131" s="27">
        <x:v>-40.968</x:v>
      </x:c>
      <x:c r="G131" s="27">
        <x:v>-40.305</x:v>
      </x:c>
      <x:c r="H131" s="9"/>
      <x:c r="I131" s="1"/>
      <x:c r="J131" s="1" t="s">
        <x:v>625</x:v>
      </x:c>
      <x:c r="K131" s="1" t="s">
        <x:v>626</x:v>
      </x:c>
      <x:c r="L131" s="1" t="s">
        <x:v>627</x:v>
      </x:c>
      <x:c r="M131" s="1" t="s">
        <x:v>628</x:v>
      </x:c>
      <x:c r="N131" s="1" t="s">
        <x:v>629</x:v>
      </x:c>
    </x:row>
    <x:row r="132">
      <x:c r="A132" s="1"/>
      <x:c r="B132" s="1" t="s">
        <x:v>630</x:v>
      </x:c>
      <x:c r="C132" s="27">
        <x:v>3.05</x:v>
      </x:c>
      <x:c r="D132" s="27">
        <x:v>1.084</x:v>
      </x:c>
      <x:c r="E132" s="27">
        <x:v>-2.273</x:v>
      </x:c>
      <x:c r="F132" s="27">
        <x:v>3.572</x:v>
      </x:c>
      <x:c r="G132" s="27">
        <x:v>-2.977</x:v>
      </x:c>
      <x:c r="H132" s="9"/>
      <x:c r="I132" s="1"/>
      <x:c r="J132" s="1" t="s">
        <x:v>631</x:v>
      </x:c>
      <x:c r="K132" s="1" t="s">
        <x:v>632</x:v>
      </x:c>
      <x:c r="L132" s="1" t="s">
        <x:v>633</x:v>
      </x:c>
      <x:c r="M132" s="1" t="s">
        <x:v>634</x:v>
      </x:c>
      <x:c r="N132" s="1" t="s">
        <x:v>635</x:v>
      </x:c>
    </x:row>
    <x:row r="133">
      <x:c r="A133" s="1"/>
      <x:c r="B133" s="1" t="s">
        <x:v>636</x:v>
      </x:c>
      <x:c r="C133" s="27">
        <x:v>-11.371</x:v>
      </x:c>
      <x:c r="D133" s="27">
        <x:v>-18.799</x:v>
      </x:c>
      <x:c r="E133" s="27">
        <x:v>-5.894</x:v>
      </x:c>
      <x:c r="F133" s="27">
        <x:v>14.283</x:v>
      </x:c>
      <x:c r="G133" s="27">
        <x:v>6.047</x:v>
      </x:c>
      <x:c r="H133" s="9"/>
      <x:c r="I133" s="1"/>
      <x:c r="J133" s="1" t="s">
        <x:v>637</x:v>
      </x:c>
      <x:c r="K133" s="1" t="s">
        <x:v>638</x:v>
      </x:c>
      <x:c r="L133" s="1" t="s">
        <x:v>639</x:v>
      </x:c>
      <x:c r="M133" s="1" t="s">
        <x:v>640</x:v>
      </x:c>
      <x:c r="N133" s="1" t="s">
        <x:v>641</x:v>
      </x:c>
    </x:row>
    <x:row r="134">
      <x:c r="A134" s="1"/>
      <x:c r="B134" s="1" t="s">
        <x:v>642</x:v>
      </x:c>
      <x:c r="C134" s="27">
        <x:v>-27.489</x:v>
      </x:c>
      <x:c r="D134" s="27">
        <x:v>-6.803</x:v>
      </x:c>
      <x:c r="E134" s="27">
        <x:v>-5.695</x:v>
      </x:c>
      <x:c r="F134" s="27">
        <x:v>-0.263</x:v>
      </x:c>
      <x:c r="G134" s="27">
        <x:v>-0.46</x:v>
      </x:c>
      <x:c r="H134" s="9"/>
      <x:c r="I134" s="1"/>
      <x:c r="J134" s="1" t="s">
        <x:v>643</x:v>
      </x:c>
      <x:c r="K134" s="1" t="s">
        <x:v>644</x:v>
      </x:c>
      <x:c r="L134" s="1" t="s">
        <x:v>645</x:v>
      </x:c>
      <x:c r="M134" s="1" t="s">
        <x:v>646</x:v>
      </x:c>
      <x:c r="N134" s="1" t="s">
        <x:v>647</x:v>
      </x:c>
    </x:row>
    <x:row r="135">
      <x:c r="A135" s="1"/>
      <x:c r="B135" s="1" t="s">
        <x:v>648</x:v>
      </x:c>
      <x:c r="C135" s="27">
        <x:v>6.522</x:v>
      </x:c>
      <x:c r="D135" s="27">
        <x:v>0</x:v>
      </x:c>
      <x:c r="E135" s="27">
        <x:v>5.139</x:v>
      </x:c>
      <x:c r="F135" s="27">
        <x:v>-1.937</x:v>
      </x:c>
      <x:c r="G135" s="27">
        <x:v>2.094</x:v>
      </x:c>
      <x:c r="H135" s="9"/>
      <x:c r="I135" s="1"/>
      <x:c r="J135" s="1" t="s">
        <x:v>649</x:v>
      </x:c>
      <x:c r="K135" s="1" t="s">
        <x:v>650</x:v>
      </x:c>
      <x:c r="L135" s="1" t="s">
        <x:v>651</x:v>
      </x:c>
      <x:c r="M135" s="1" t="s">
        <x:v>652</x:v>
      </x:c>
      <x:c r="N135" s="1" t="s">
        <x:v>653</x:v>
      </x:c>
    </x:row>
    <x:row r="136">
      <x:c r="A136" s="1"/>
      <x:c r="B136" s="1" t="s">
        <x:v>654</x:v>
      </x:c>
      <x:c r="C136" s="27">
        <x:v>7.522</x:v>
      </x:c>
      <x:c r="D136" s="27">
        <x:v>0</x:v>
      </x:c>
      <x:c r="E136" s="27">
        <x:v>3.935</x:v>
      </x:c>
      <x:c r="F136" s="27">
        <x:v>1.937</x:v>
      </x:c>
      <x:c r="G136" s="27">
        <x:v>-4.872</x:v>
      </x:c>
      <x:c r="H136" s="9"/>
      <x:c r="I136" s="1"/>
      <x:c r="J136" s="1" t="s">
        <x:v>655</x:v>
      </x:c>
      <x:c r="K136" s="1" t="s">
        <x:v>656</x:v>
      </x:c>
      <x:c r="L136" s="1" t="s">
        <x:v>657</x:v>
      </x:c>
      <x:c r="M136" s="1" t="s">
        <x:v>658</x:v>
      </x:c>
      <x:c r="N136" s="1" t="s">
        <x:v>659</x:v>
      </x:c>
    </x:row>
    <x:row r="137">
      <x:c r="A137" s="1"/>
      <x:c r="B137" s="1" t="s">
        <x:v>660</x:v>
      </x:c>
      <x:c r="C137" s="27">
        <x:v>30.982</x:v>
      </x:c>
      <x:c r="D137" s="27">
        <x:v>7.829999999999998</x:v>
      </x:c>
      <x:c r="E137" s="27">
        <x:v>7.997</x:v>
      </x:c>
      <x:c r="F137" s="27">
        <x:v>8.188</x:v>
      </x:c>
      <x:c r="G137" s="27">
        <x:v>8.084</x:v>
      </x:c>
      <x:c r="H137" s="9"/>
      <x:c r="I137" s="1"/>
      <x:c r="J137" s="1" t="s">
        <x:v>661</x:v>
      </x:c>
      <x:c r="K137" s="1" t="s">
        <x:v>662</x:v>
      </x:c>
      <x:c r="L137" s="1" t="s">
        <x:v>663</x:v>
      </x:c>
      <x:c r="M137" s="1" t="s">
        <x:v>664</x:v>
      </x:c>
      <x:c r="N137" s="1" t="s">
        <x:v>665</x:v>
      </x:c>
    </x:row>
    <x:row r="138">
      <x:c r="A138" s="1"/>
      <x:c r="B138" s="1" t="s">
        <x:v>666</x:v>
      </x:c>
      <x:c r="C138" s="27">
        <x:v>83.155</x:v>
      </x:c>
      <x:c r="D138" s="27">
        <x:v>25</x:v>
      </x:c>
      <x:c r="E138" s="27">
        <x:v>36.05</x:v>
      </x:c>
      <x:c r="F138" s="27">
        <x:v>0</x:v>
      </x:c>
      <x:c r="G138" s="27">
        <x:v>0</x:v>
      </x:c>
      <x:c r="H138" s="9"/>
      <x:c r="I138" s="1"/>
      <x:c r="J138" s="1"/>
      <x:c r="K138" s="1"/>
      <x:c r="L138" s="1" t="s">
        <x:v>667</x:v>
      </x:c>
      <x:c r="M138" s="1" t="s">
        <x:v>668</x:v>
      </x:c>
      <x:c r="N138" s="1" t="s">
        <x:v>669</x:v>
      </x:c>
    </x:row>
    <x:row r="139">
      <x:c r="A139" s="1"/>
      <x:c r="B139" s="1" t="s">
        <x:v>670</x:v>
      </x:c>
      <x:c r="C139" s="27">
        <x:v>61.229</x:v>
      </x:c>
      <x:c r="D139" s="27">
        <x:v>14.074999999999996</x:v>
      </x:c>
      <x:c r="E139" s="27">
        <x:v>18.457</x:v>
      </x:c>
      <x:c r="F139" s="27">
        <x:v>20.867</x:v>
      </x:c>
      <x:c r="G139" s="27">
        <x:v>22.217</x:v>
      </x:c>
      <x:c r="H139" s="9"/>
      <x:c r="I139" s="1"/>
      <x:c r="J139" s="1" t="s">
        <x:v>671</x:v>
      </x:c>
      <x:c r="K139" s="1" t="s">
        <x:v>672</x:v>
      </x:c>
      <x:c r="L139" s="1" t="s">
        <x:v>673</x:v>
      </x:c>
      <x:c r="M139" s="1" t="s">
        <x:v>674</x:v>
      </x:c>
      <x:c r="N139" s="1" t="s">
        <x:v>675</x:v>
      </x:c>
    </x:row>
    <x:row r="140">
      <x:c r="A140" s="1"/>
      <x:c r="B140" s="1" t="s">
        <x:v>676</x:v>
      </x:c>
      <x:c r="C140" s="27">
        <x:v>81.688</x:v>
      </x:c>
      <x:c r="D140" s="27">
        <x:v>9.072000000000005</x:v>
      </x:c>
      <x:c r="E140" s="27">
        <x:v>8.545</x:v>
      </x:c>
      <x:c r="F140" s="27">
        <x:v>8.118</x:v>
      </x:c>
      <x:c r="G140" s="27">
        <x:v>10.871</x:v>
      </x:c>
      <x:c r="H140" s="9"/>
      <x:c r="I140" s="1"/>
      <x:c r="J140" s="1" t="s">
        <x:v>677</x:v>
      </x:c>
      <x:c r="K140" s="1" t="s">
        <x:v>678</x:v>
      </x:c>
      <x:c r="L140" s="1" t="s">
        <x:v>679</x:v>
      </x:c>
      <x:c r="M140" s="1" t="s">
        <x:v>680</x:v>
      </x:c>
      <x:c r="N140" s="1" t="s">
        <x:v>681</x:v>
      </x:c>
    </x:row>
    <x:row r="141">
      <x:c r="A141" s="1"/>
      <x:c r="B141" s="1" t="s">
        <x:v>682</x:v>
      </x:c>
      <x:c r="C141" s="2" t="n">
        <x:f>D141</x:f>
        <x:v>8996</x:v>
      </x:c>
      <x:c r="D141" s="27">
        <x:v>8996</x:v>
      </x:c>
      <x:c r="E141" s="27">
        <x:v>9003</x:v>
      </x:c>
      <x:c r="F141" s="27">
        <x:v>9101</x:v>
      </x:c>
      <x:c r="G141" s="27">
        <x:v>9130</x:v>
      </x:c>
      <x:c r="H141" s="9"/>
      <x:c r="I141" s="1"/>
      <x:c r="J141" s="1"/>
      <x:c r="K141" s="1" t="s">
        <x:v>683</x:v>
      </x:c>
      <x:c r="L141" s="1" t="s">
        <x:v>684</x:v>
      </x:c>
      <x:c r="M141" s="1" t="s">
        <x:v>685</x:v>
      </x:c>
      <x:c r="N141" s="1" t="s">
        <x:v>686</x:v>
      </x:c>
    </x:row>
    <x:row r="142">
      <x:c r="A142" s="1"/>
      <x:c r="B142" s="1" t="s">
        <x:v>687</x:v>
      </x:c>
      <x:c r="C142" s="27">
        <x:v>1097.782</x:v>
      </x:c>
      <x:c r="D142" s="27">
        <x:v>288.67</x:v>
      </x:c>
      <x:c r="E142" s="27">
        <x:v>287.916</x:v>
      </x:c>
      <x:c r="F142" s="27">
        <x:v>296.742</x:v>
      </x:c>
      <x:c r="G142" s="27">
        <x:v>312.19</x:v>
      </x:c>
      <x:c r="H142" s="9"/>
      <x:c r="I142" s="1"/>
      <x:c r="J142" s="1" t="s">
        <x:v>688</x:v>
      </x:c>
      <x:c r="K142" s="1" t="s">
        <x:v>688</x:v>
      </x:c>
      <x:c r="L142" s="1" t="s">
        <x:v>689</x:v>
      </x:c>
      <x:c r="M142" s="1" t="s">
        <x:v>690</x:v>
      </x:c>
      <x:c r="N142" s="1" t="s">
        <x:v>691</x:v>
      </x:c>
    </x:row>
    <x:row r="143">
      <x:c r="A143" s="1"/>
      <x:c r="B143" s="1" t="s">
        <x:v>692</x:v>
      </x:c>
      <x:c r="C143" s="27">
        <x:v>0</x:v>
      </x:c>
      <x:c r="D143" s="27">
        <x:v>0</x:v>
      </x:c>
      <x:c r="E143" s="27">
        <x:v>0</x:v>
      </x:c>
      <x:c r="F143" s="27">
        <x:v>0</x:v>
      </x:c>
      <x:c r="G143" s="27">
        <x:v>499.159</x:v>
      </x:c>
      <x:c r="H143" s="9"/>
      <x:c r="I143" s="1"/>
      <x:c r="J143" s="1" t="s">
        <x:v>693</x:v>
      </x:c>
      <x:c r="K143" s="1" t="s">
        <x:v>693</x:v>
      </x:c>
      <x:c r="L143" s="1" t="s">
        <x:v>694</x:v>
      </x:c>
      <x:c r="M143" s="1" t="s">
        <x:v>695</x:v>
      </x:c>
      <x:c r="N143" s="1" t="s">
        <x:v>696</x:v>
      </x:c>
    </x:row>
    <x:row r="144">
      <x:c r="A144" s="1"/>
      <x:c r="B144" s="1" t="s">
        <x:v>697</x:v>
      </x:c>
      <x:c r="C144" s="27">
        <x:v>33.145</x:v>
      </x:c>
      <x:c r="D144" s="27">
        <x:v>33.145</x:v>
      </x:c>
      <x:c r="E144" s="27">
        <x:v>32.609</x:v>
      </x:c>
      <x:c r="F144" s="27">
        <x:v>33.575</x:v>
      </x:c>
      <x:c r="G144" s="27">
        <x:v>33.963</x:v>
      </x:c>
      <x:c r="H144" s="9"/>
      <x:c r="I144" s="1"/>
      <x:c r="J144" s="1" t="s">
        <x:v>698</x:v>
      </x:c>
      <x:c r="K144" s="1" t="s">
        <x:v>698</x:v>
      </x:c>
      <x:c r="L144" s="1" t="s">
        <x:v>699</x:v>
      </x:c>
      <x:c r="M144" s="1" t="s">
        <x:v>700</x:v>
      </x:c>
      <x:c r="N144" s="1" t="s">
        <x:v>701</x:v>
      </x:c>
    </x:row>
    <x:row r="145">
      <x:c r="A145" s="1"/>
      <x:c r="B145" s="1" t="s">
        <x:v>702</x:v>
      </x:c>
      <x:c r="C145" s="27">
        <x:v>13.041</x:v>
      </x:c>
      <x:c r="D145" s="27">
        <x:v>13.041</x:v>
      </x:c>
      <x:c r="E145" s="27">
        <x:v>13.704</x:v>
      </x:c>
      <x:c r="F145" s="27">
        <x:v>5.607</x:v>
      </x:c>
      <x:c r="G145" s="27">
        <x:v>5.182</x:v>
      </x:c>
      <x:c r="H145" s="9"/>
      <x:c r="I145" s="1"/>
      <x:c r="J145" s="1" t="s">
        <x:v>703</x:v>
      </x:c>
      <x:c r="K145" s="1" t="s">
        <x:v>703</x:v>
      </x:c>
      <x:c r="L145" s="1" t="s">
        <x:v>704</x:v>
      </x:c>
      <x:c r="M145" s="1" t="s">
        <x:v>705</x:v>
      </x:c>
      <x:c r="N145" s="1" t="s">
        <x:v>706</x:v>
      </x:c>
    </x:row>
    <x:row r="146">
      <x:c r="A146" s="1"/>
      <x:c r="B146" s="1" t="s">
        <x:v>707</x:v>
      </x:c>
      <x:c r="C146" s="27">
        <x:v>167.852</x:v>
      </x:c>
      <x:c r="D146" s="27">
        <x:v>167.852</x:v>
      </x:c>
      <x:c r="E146" s="27">
        <x:v>162.586</x:v>
      </x:c>
      <x:c r="F146" s="27">
        <x:v>188.722</x:v>
      </x:c>
      <x:c r="G146" s="27">
        <x:v>183.494</x:v>
      </x:c>
      <x:c r="H146" s="9"/>
      <x:c r="I146" s="1"/>
      <x:c r="J146" s="1" t="s">
        <x:v>708</x:v>
      </x:c>
      <x:c r="K146" s="1" t="s">
        <x:v>708</x:v>
      </x:c>
      <x:c r="L146" s="1" t="s">
        <x:v>709</x:v>
      </x:c>
      <x:c r="M146" s="1" t="s">
        <x:v>710</x:v>
      </x:c>
      <x:c r="N146" s="1" t="s">
        <x:v>711</x:v>
      </x:c>
    </x:row>
    <x:row r="147">
      <x:c r="A147" s="1"/>
      <x:c r="B147" s="1" t="s">
        <x:v>712</x:v>
      </x:c>
      <x:c r="C147" s="27">
        <x:v>38.385</x:v>
      </x:c>
      <x:c r="D147" s="27">
        <x:v>38.158</x:v>
      </x:c>
      <x:c r="E147" s="27">
        <x:v>37.615</x:v>
      </x:c>
      <x:c r="F147" s="27">
        <x:v>37.063</x:v>
      </x:c>
      <x:c r="G147" s="27">
        <x:v>36.191</x:v>
      </x:c>
      <x:c r="H147" s="9"/>
      <x:c r="I147" s="1"/>
      <x:c r="J147" s="1" t="s">
        <x:v>713</x:v>
      </x:c>
      <x:c r="K147" s="1" t="s">
        <x:v>713</x:v>
      </x:c>
      <x:c r="L147" s="1" t="s">
        <x:v>714</x:v>
      </x:c>
      <x:c r="M147" s="1" t="s">
        <x:v>715</x:v>
      </x:c>
      <x:c r="N147" s="1" t="s">
        <x:v>716</x:v>
      </x:c>
    </x:row>
    <x:row r="148">
      <x:c r="A148" s="1"/>
      <x:c r="B148" s="1" t="s">
        <x:v>717</x:v>
      </x:c>
      <x:c r="C148" s="27">
        <x:v>41.41</x:v>
      </x:c>
      <x:c r="D148" s="27">
        <x:v>41.41</x:v>
      </x:c>
      <x:c r="E148" s="27">
        <x:v>40.969</x:v>
      </x:c>
      <x:c r="F148" s="27">
        <x:v>40.305</x:v>
      </x:c>
      <x:c r="G148" s="27">
        <x:v>41.5</x:v>
      </x:c>
      <x:c r="H148" s="9"/>
      <x:c r="I148" s="1"/>
      <x:c r="J148" s="1" t="s">
        <x:v>718</x:v>
      </x:c>
      <x:c r="K148" s="1" t="s">
        <x:v>718</x:v>
      </x:c>
      <x:c r="L148" s="1" t="s">
        <x:v>719</x:v>
      </x:c>
      <x:c r="M148" s="1" t="s">
        <x:v>720</x:v>
      </x:c>
      <x:c r="N148" s="1" t="s">
        <x:v>721</x:v>
      </x:c>
    </x:row>
    <x:row r="149">
      <x:c r="A149" s="1"/>
      <x:c r="B149" s="1" t="s">
        <x:v>722</x:v>
      </x:c>
      <x:c r="C149" s="27">
        <x:v>61.226</x:v>
      </x:c>
      <x:c r="D149" s="27">
        <x:v>61.226</x:v>
      </x:c>
      <x:c r="E149" s="27">
        <x:v>59.533</x:v>
      </x:c>
      <x:c r="F149" s="27">
        <x:v>61.495</x:v>
      </x:c>
      <x:c r="G149" s="27">
        <x:v>41.945</x:v>
      </x:c>
      <x:c r="H149" s="9"/>
      <x:c r="I149" s="1"/>
      <x:c r="J149" s="1" t="s">
        <x:v>723</x:v>
      </x:c>
      <x:c r="K149" s="1" t="s">
        <x:v>723</x:v>
      </x:c>
      <x:c r="L149" s="1" t="s">
        <x:v>724</x:v>
      </x:c>
      <x:c r="M149" s="1" t="s">
        <x:v>725</x:v>
      </x:c>
      <x:c r="N149" s="1" t="s">
        <x:v>726</x:v>
      </x:c>
    </x:row>
    <x:row r="150">
      <x:c r="A150" s="1"/>
      <x:c r="B150" s="1" t="s">
        <x:v>727</x:v>
      </x:c>
      <x:c r="C150" s="27">
        <x:v>14.902</x:v>
      </x:c>
      <x:c r="D150" s="27">
        <x:v>14.902</x:v>
      </x:c>
      <x:c r="E150" s="27">
        <x:v>15.125</x:v>
      </x:c>
      <x:c r="F150" s="27">
        <x:v>14.728</x:v>
      </x:c>
      <x:c r="G150" s="27">
        <x:v>13.04</x:v>
      </x:c>
      <x:c r="H150" s="9"/>
      <x:c r="I150" s="1"/>
      <x:c r="J150" s="1" t="s">
        <x:v>728</x:v>
      </x:c>
      <x:c r="K150" s="1" t="s">
        <x:v>728</x:v>
      </x:c>
      <x:c r="L150" s="1" t="s">
        <x:v>729</x:v>
      </x:c>
      <x:c r="M150" s="1" t="s">
        <x:v>730</x:v>
      </x:c>
      <x:c r="N150" s="1" t="s">
        <x:v>731</x:v>
      </x:c>
    </x:row>
    <x:row r="151">
      <x:c r="A151" s="1"/>
      <x:c r="B151" s="1" t="s">
        <x:v>732</x:v>
      </x:c>
      <x:c r="C151" s="27">
        <x:v>580.284</x:v>
      </x:c>
      <x:c r="D151" s="27">
        <x:v>147.43099999999998</x:v>
      </x:c>
      <x:c r="E151" s="27">
        <x:v>149.517</x:v>
      </x:c>
      <x:c r="F151" s="27">
        <x:v>149.12</x:v>
      </x:c>
      <x:c r="G151" s="27">
        <x:v>151.94</x:v>
      </x:c>
      <x:c r="H151" s="9"/>
      <x:c r="I151" s="1"/>
      <x:c r="J151" s="1" t="s">
        <x:v>733</x:v>
      </x:c>
      <x:c r="K151" s="1" t="s">
        <x:v>734</x:v>
      </x:c>
      <x:c r="L151" s="1" t="s">
        <x:v>735</x:v>
      </x:c>
      <x:c r="M151" s="1" t="s">
        <x:v>736</x:v>
      </x:c>
      <x:c r="N151" s="1" t="s">
        <x:v>737</x:v>
      </x:c>
    </x:row>
    <x:row r="152">
      <x:c r="A152" s="1"/>
      <x:c r="B152" s="1" t="s">
        <x:v>738</x:v>
      </x:c>
      <x:c r="C152" s="27">
        <x:v>2186.413</x:v>
      </x:c>
      <x:c r="D152" s="27">
        <x:v>2186.413</x:v>
      </x:c>
      <x:c r="E152" s="27">
        <x:v>2167.884</x:v>
      </x:c>
      <x:c r="F152" s="27">
        <x:v>2129.112</x:v>
      </x:c>
      <x:c r="G152" s="27">
        <x:v>2032.29</x:v>
      </x:c>
      <x:c r="H152" s="9"/>
      <x:c r="I152" s="1"/>
      <x:c r="J152" s="1" t="s">
        <x:v>739</x:v>
      </x:c>
      <x:c r="K152" s="1" t="s">
        <x:v>739</x:v>
      </x:c>
      <x:c r="L152" s="1" t="s">
        <x:v>740</x:v>
      </x:c>
      <x:c r="M152" s="1" t="s">
        <x:v>741</x:v>
      </x:c>
      <x:c r="N152" s="1" t="s">
        <x:v>742</x:v>
      </x:c>
    </x:row>
    <x:row r="153">
      <x:c r="A153" s="1"/>
      <x:c r="B153" s="1" t="s">
        <x:v>743</x:v>
      </x:c>
      <x:c r="C153" s="27">
        <x:v>1284.708</x:v>
      </x:c>
      <x:c r="D153" s="27">
        <x:v>1284.708</x:v>
      </x:c>
      <x:c r="E153" s="27">
        <x:v>1279.593</x:v>
      </x:c>
      <x:c r="F153" s="27">
        <x:v>1287.221</x:v>
      </x:c>
      <x:c r="G153" s="27">
        <x:v>1283.377</x:v>
      </x:c>
      <x:c r="H153" s="9"/>
      <x:c r="I153" s="1"/>
      <x:c r="J153" s="1" t="s">
        <x:v>744</x:v>
      </x:c>
      <x:c r="K153" s="1" t="s">
        <x:v>744</x:v>
      </x:c>
      <x:c r="L153" s="1" t="s">
        <x:v>745</x:v>
      </x:c>
      <x:c r="M153" s="1" t="s">
        <x:v>746</x:v>
      </x:c>
      <x:c r="N153" s="1" t="s">
        <x:v>747</x:v>
      </x:c>
    </x:row>
    <x:row r="154">
      <x:c r="A154" s="1"/>
      <x:c r="B154" s="1" t="s">
        <x:v>748</x:v>
      </x:c>
      <x:c r="C154" s="27">
        <x:v>1916.102</x:v>
      </x:c>
      <x:c r="D154" s="27">
        <x:v>1916.102</x:v>
      </x:c>
      <x:c r="E154" s="27">
        <x:v>1899.838</x:v>
      </x:c>
      <x:c r="F154" s="27">
        <x:v>1884.91</x:v>
      </x:c>
      <x:c r="G154" s="27">
        <x:v>1868.418</x:v>
      </x:c>
      <x:c r="H154" s="9"/>
      <x:c r="I154" s="1"/>
      <x:c r="J154" s="1" t="s">
        <x:v>749</x:v>
      </x:c>
      <x:c r="K154" s="1" t="s">
        <x:v>749</x:v>
      </x:c>
      <x:c r="L154" s="1" t="s">
        <x:v>750</x:v>
      </x:c>
      <x:c r="M154" s="1" t="s">
        <x:v>751</x:v>
      </x:c>
      <x:c r="N154" s="1" t="s">
        <x:v>752</x:v>
      </x:c>
    </x:row>
    <x:row r="155">
      <x:c r="A155" s="1"/>
      <x:c r="B155" s="1" t="s">
        <x:v>753</x:v>
      </x:c>
      <x:c r="C155" s="27">
        <x:v>-56.324</x:v>
      </x:c>
      <x:c r="D155" s="27">
        <x:v>-12.886</x:v>
      </x:c>
      <x:c r="E155" s="27">
        <x:v>-13.385</x:v>
      </x:c>
      <x:c r="F155" s="27">
        <x:v>-13.062</x:v>
      </x:c>
      <x:c r="G155" s="27">
        <x:v>-13.839</x:v>
      </x:c>
      <x:c r="H155" s="9"/>
      <x:c r="I155" s="1"/>
      <x:c r="J155" s="1" t="s">
        <x:v>754</x:v>
      </x:c>
      <x:c r="K155" s="1" t="s">
        <x:v>754</x:v>
      </x:c>
      <x:c r="L155" s="1" t="s">
        <x:v>755</x:v>
      </x:c>
      <x:c r="M155" s="1" t="s">
        <x:v>756</x:v>
      </x:c>
      <x:c r="N155" s="1" t="s">
        <x:v>757</x:v>
      </x:c>
    </x:row>
    <x:row r="156">
      <x:c r="A156" s="1"/>
      <x:c r="B156" s="1" t="s">
        <x:v>758</x:v>
      </x:c>
      <x:c r="C156" s="27">
        <x:v>6.533</x:v>
      </x:c>
      <x:c r="D156" s="27">
        <x:v>2.05</x:v>
      </x:c>
      <x:c r="E156" s="27">
        <x:v>1.089</x:v>
      </x:c>
      <x:c r="F156" s="27">
        <x:v>0.891</x:v>
      </x:c>
      <x:c r="G156" s="27">
        <x:v>0.642</x:v>
      </x:c>
      <x:c r="H156" s="9"/>
      <x:c r="I156" s="1"/>
      <x:c r="J156" s="1" t="s">
        <x:v>759</x:v>
      </x:c>
      <x:c r="K156" s="1" t="s">
        <x:v>759</x:v>
      </x:c>
      <x:c r="L156" s="1" t="s">
        <x:v>760</x:v>
      </x:c>
      <x:c r="M156" s="1" t="s">
        <x:v>761</x:v>
      </x:c>
      <x:c r="N156" s="1" t="s">
        <x:v>762</x:v>
      </x:c>
    </x:row>
    <x:row r="157">
      <x:c r="A157" s="1"/>
      <x:c r="B157" s="1" t="s">
        <x:v>763</x:v>
      </x:c>
      <x:c r="C157" s="27">
        <x:v>17.445</x:v>
      </x:c>
      <x:c r="D157" s="27">
        <x:v>17.445</x:v>
      </x:c>
      <x:c r="E157" s="27">
        <x:v>17.233</x:v>
      </x:c>
      <x:c r="F157" s="27">
        <x:v>16.929</x:v>
      </x:c>
      <x:c r="G157" s="27">
        <x:v>16.122</x:v>
      </x:c>
      <x:c r="H157" s="9"/>
      <x:c r="I157" s="1"/>
      <x:c r="J157" s="1" t="s">
        <x:v>764</x:v>
      </x:c>
      <x:c r="K157" s="1" t="s">
        <x:v>764</x:v>
      </x:c>
      <x:c r="L157" s="1" t="s">
        <x:v>765</x:v>
      </x:c>
      <x:c r="M157" s="1" t="s">
        <x:v>766</x:v>
      </x:c>
      <x:c r="N157" s="1" t="s">
        <x:v>767</x:v>
      </x:c>
    </x:row>
    <x:row r="158">
      <x:c r="A158" s="1"/>
      <x:c r="B158" s="1" t="s">
        <x:v>768</x:v>
      </x:c>
      <x:c r="C158" s="27">
        <x:v>1368.26</x:v>
      </x:c>
      <x:c r="D158" s="27">
        <x:v>1368.26</x:v>
      </x:c>
      <x:c r="E158" s="27">
        <x:v>1368.738</x:v>
      </x:c>
      <x:c r="F158" s="27">
        <x:v>1369.216</x:v>
      </x:c>
      <x:c r="G158" s="27">
        <x:v>890.542</x:v>
      </x:c>
      <x:c r="H158" s="9"/>
      <x:c r="I158" s="1"/>
      <x:c r="J158" s="1" t="s">
        <x:v>769</x:v>
      </x:c>
      <x:c r="K158" s="1" t="s">
        <x:v>769</x:v>
      </x:c>
      <x:c r="L158" s="1" t="s">
        <x:v>770</x:v>
      </x:c>
      <x:c r="M158" s="1" t="s">
        <x:v>771</x:v>
      </x:c>
      <x:c r="N158" s="1" t="s">
        <x:v>772</x:v>
      </x:c>
    </x:row>
    <x:row r="159">
      <x:c r="A159" s="1"/>
      <x:c r="B159" s="1" t="s">
        <x:v>773</x:v>
      </x:c>
      <x:c r="C159" s="27">
        <x:v>157.104</x:v>
      </x:c>
      <x:c r="D159" s="27">
        <x:v>157.104</x:v>
      </x:c>
      <x:c r="E159" s="27">
        <x:v>158.687</x:v>
      </x:c>
      <x:c r="F159" s="27">
        <x:v>150.866</x:v>
      </x:c>
      <x:c r="G159" s="27">
        <x:v>146.978</x:v>
      </x:c>
      <x:c r="H159" s="9"/>
      <x:c r="I159" s="1"/>
      <x:c r="J159" s="1" t="s">
        <x:v>774</x:v>
      </x:c>
      <x:c r="K159" s="1" t="s">
        <x:v>774</x:v>
      </x:c>
      <x:c r="L159" s="1" t="s">
        <x:v>775</x:v>
      </x:c>
      <x:c r="M159" s="1" t="s">
        <x:v>776</x:v>
      </x:c>
      <x:c r="N159" s="1" t="s">
        <x:v>777</x:v>
      </x:c>
    </x:row>
    <x:row r="160">
      <x:c r="A160" s="1"/>
      <x:c r="B160" s="1" t="s">
        <x:v>778</x:v>
      </x:c>
      <x:c r="C160" s="27">
        <x:v>45.095</x:v>
      </x:c>
      <x:c r="D160" s="27">
        <x:v>45.095</x:v>
      </x:c>
      <x:c r="E160" s="27">
        <x:v>44.513</x:v>
      </x:c>
      <x:c r="F160" s="27">
        <x:v>41.387</x:v>
      </x:c>
      <x:c r="G160" s="27">
        <x:v>41.315</x:v>
      </x:c>
      <x:c r="H160" s="9"/>
      <x:c r="I160" s="1"/>
      <x:c r="J160" s="1" t="s">
        <x:v>779</x:v>
      </x:c>
      <x:c r="K160" s="1" t="s">
        <x:v>779</x:v>
      </x:c>
      <x:c r="L160" s="1" t="s">
        <x:v>780</x:v>
      </x:c>
      <x:c r="M160" s="1" t="s">
        <x:v>781</x:v>
      </x:c>
      <x:c r="N160" s="1" t="s">
        <x:v>782</x:v>
      </x:c>
    </x:row>
    <x:row r="161">
      <x:c r="A161" s="1"/>
      <x:c r="B161" s="1" t="s">
        <x:v>783</x:v>
      </x:c>
      <x:c r="C161" s="2" t="n">
        <x:f>D161</x:f>
        <x:v>2370.9</x:v>
      </x:c>
      <x:c r="D161" s="27">
        <x:v>2370.9</x:v>
      </x:c>
      <x:c r="E161" s="27">
        <x:v>2389.6</x:v>
      </x:c>
      <x:c r="F161" s="27">
        <x:v>2449.1</x:v>
      </x:c>
      <x:c r="G161" s="27">
        <x:v>2485.6</x:v>
      </x:c>
      <x:c r="H161" s="9"/>
      <x:c r="I161" s="1"/>
      <x:c r="J161" s="1"/>
      <x:c r="K161" s="1" t="s">
        <x:v>515</x:v>
      </x:c>
      <x:c r="L161" s="1"/>
      <x:c r="M161" s="1"/>
      <x:c r="N161" s="1" t="s">
        <x:v>516</x:v>
      </x:c>
    </x:row>
    <x:row r="162">
      <x:c r="A162" s="1"/>
      <x:c r="B162" s="1" t="s">
        <x:v>784</x:v>
      </x:c>
      <x:c r="C162" s="27">
        <x:v>105.498</x:v>
      </x:c>
      <x:c r="D162" s="27">
        <x:v>105.498</x:v>
      </x:c>
      <x:c r="E162" s="27">
        <x:v>62.681</x:v>
      </x:c>
      <x:c r="F162" s="27">
        <x:v>57.139</x:v>
      </x:c>
      <x:c r="G162" s="27">
        <x:v>69.055</x:v>
      </x:c>
      <x:c r="H162" s="9"/>
      <x:c r="I162" s="1"/>
      <x:c r="J162" s="1" t="s">
        <x:v>785</x:v>
      </x:c>
      <x:c r="K162" s="1" t="s">
        <x:v>785</x:v>
      </x:c>
      <x:c r="L162" s="1" t="s">
        <x:v>786</x:v>
      </x:c>
      <x:c r="M162" s="1" t="s">
        <x:v>787</x:v>
      </x:c>
      <x:c r="N162" s="1" t="s">
        <x:v>788</x:v>
      </x:c>
    </x:row>
    <x:row r="163">
      <x:c r="A163" s="1"/>
      <x:c r="B163" s="1" t="s">
        <x:v>789</x:v>
      </x:c>
      <x:c r="C163" s="27">
        <x:v>22.446</x:v>
      </x:c>
      <x:c r="D163" s="27">
        <x:v>22.466</x:v>
      </x:c>
      <x:c r="E163" s="27">
        <x:v>10.338</x:v>
      </x:c>
      <x:c r="F163" s="27">
        <x:v>-11.679</x:v>
      </x:c>
      <x:c r="G163" s="27">
        <x:v>1.017</x:v>
      </x:c>
      <x:c r="H163" s="9"/>
      <x:c r="I163" s="1"/>
      <x:c r="J163" s="1" t="s">
        <x:v>790</x:v>
      </x:c>
      <x:c r="K163" s="1" t="s">
        <x:v>790</x:v>
      </x:c>
      <x:c r="L163" s="1" t="s">
        <x:v>791</x:v>
      </x:c>
      <x:c r="M163" s="1" t="s">
        <x:v>792</x:v>
      </x:c>
      <x:c r="N163" s="1" t="s">
        <x:v>793</x:v>
      </x:c>
    </x:row>
    <x:row r="164">
      <x:c r="A164" s="1"/>
      <x:c r="B164" s="1" t="s">
        <x:v>794</x:v>
      </x:c>
      <x:c r="C164" s="27">
        <x:v>11.192</x:v>
      </x:c>
      <x:c r="D164" s="27">
        <x:v>11.192</x:v>
      </x:c>
      <x:c r="E164" s="27">
        <x:v>7.065</x:v>
      </x:c>
      <x:c r="F164" s="27">
        <x:v>8.59</x:v>
      </x:c>
      <x:c r="G164" s="27">
        <x:v>3.121</x:v>
      </x:c>
      <x:c r="H164" s="9"/>
      <x:c r="I164" s="1"/>
      <x:c r="J164" s="1" t="s">
        <x:v>795</x:v>
      </x:c>
      <x:c r="K164" s="1" t="s">
        <x:v>795</x:v>
      </x:c>
      <x:c r="L164" s="1" t="s">
        <x:v>796</x:v>
      </x:c>
      <x:c r="M164" s="1" t="s">
        <x:v>797</x:v>
      </x:c>
      <x:c r="N164" s="1" t="s">
        <x:v>798</x:v>
      </x:c>
    </x:row>
    <x:row r="165">
      <x:c r="A165" s="1"/>
      <x:c r="B165" s="1" t="s">
        <x:v>799</x:v>
      </x:c>
      <x:c r="C165" s="27">
        <x:v>85.203</x:v>
      </x:c>
      <x:c r="D165" s="27">
        <x:v>85.203</x:v>
      </x:c>
      <x:c r="E165" s="27">
        <x:v>84.964</x:v>
      </x:c>
      <x:c r="F165" s="27">
        <x:v>84.427</x:v>
      </x:c>
      <x:c r="G165" s="27">
        <x:v>82.319</x:v>
      </x:c>
      <x:c r="H165" s="9"/>
      <x:c r="I165" s="1"/>
      <x:c r="J165" s="1" t="s">
        <x:v>800</x:v>
      </x:c>
      <x:c r="K165" s="1" t="s">
        <x:v>800</x:v>
      </x:c>
      <x:c r="L165" s="1" t="s">
        <x:v>801</x:v>
      </x:c>
      <x:c r="M165" s="1" t="s">
        <x:v>802</x:v>
      </x:c>
      <x:c r="N165" s="1" t="s">
        <x:v>803</x:v>
      </x:c>
    </x:row>
    <x:row r="166">
      <x:c r="A166" s="1"/>
      <x:c r="B166" s="1" t="s">
        <x:v>804</x:v>
      </x:c>
      <x:c r="C166" s="27">
        <x:v>70.379</x:v>
      </x:c>
      <x:c r="D166" s="27">
        <x:v>70.379</x:v>
      </x:c>
      <x:c r="E166" s="27">
        <x:v>100.851</x:v>
      </x:c>
      <x:c r="F166" s="27">
        <x:v>89.997</x:v>
      </x:c>
      <x:c r="G166" s="27">
        <x:v>74.968</x:v>
      </x:c>
      <x:c r="H166" s="9"/>
      <x:c r="I166" s="1"/>
      <x:c r="J166" s="1" t="s">
        <x:v>805</x:v>
      </x:c>
      <x:c r="K166" s="1" t="s">
        <x:v>805</x:v>
      </x:c>
      <x:c r="L166" s="1" t="s">
        <x:v>806</x:v>
      </x:c>
      <x:c r="M166" s="1" t="s">
        <x:v>807</x:v>
      </x:c>
      <x:c r="N166" s="1" t="s">
        <x:v>808</x:v>
      </x:c>
    </x:row>
    <x:row r="167">
      <x:c r="A167" s="1"/>
      <x:c r="B167" s="1" t="s">
        <x:v>809</x:v>
      </x:c>
      <x:c r="C167" s="27">
        <x:v>33.6</x:v>
      </x:c>
      <x:c r="D167" s="27">
        <x:v>33.6</x:v>
      </x:c>
      <x:c r="E167" s="27">
        <x:v>26.04</x:v>
      </x:c>
      <x:c r="F167" s="27">
        <x:v>28.681</x:v>
      </x:c>
      <x:c r="G167" s="27">
        <x:v>58.325</x:v>
      </x:c>
      <x:c r="H167" s="9"/>
      <x:c r="I167" s="1"/>
      <x:c r="J167" s="1" t="s">
        <x:v>810</x:v>
      </x:c>
      <x:c r="K167" s="1" t="s">
        <x:v>810</x:v>
      </x:c>
      <x:c r="L167" s="1" t="s">
        <x:v>811</x:v>
      </x:c>
      <x:c r="M167" s="1" t="s">
        <x:v>812</x:v>
      </x:c>
      <x:c r="N167" s="1" t="s">
        <x:v>813</x:v>
      </x:c>
    </x:row>
    <x:row r="168">
      <x:c r="A168" s="1"/>
      <x:c r="B168" s="1" t="s">
        <x:v>814</x:v>
      </x:c>
      <x:c r="C168" s="27">
        <x:v>305.963</x:v>
      </x:c>
      <x:c r="D168" s="27">
        <x:v>69.47300000000001</x:v>
      </x:c>
      <x:c r="E168" s="27">
        <x:v>78.533</x:v>
      </x:c>
      <x:c r="F168" s="27">
        <x:v>74.201</x:v>
      </x:c>
      <x:c r="G168" s="27">
        <x:v>63.587</x:v>
      </x:c>
      <x:c r="H168" s="9"/>
      <x:c r="I168" s="1"/>
      <x:c r="J168" s="1" t="s">
        <x:v>815</x:v>
      </x:c>
      <x:c r="K168" s="1" t="s">
        <x:v>816</x:v>
      </x:c>
      <x:c r="L168" s="1" t="s">
        <x:v>817</x:v>
      </x:c>
      <x:c r="M168" s="1" t="s">
        <x:v>818</x:v>
      </x:c>
      <x:c r="N168" s="1" t="s">
        <x:v>819</x:v>
      </x:c>
    </x:row>
    <x:row r="169">
      <x:c r="A169" s="1"/>
      <x:c r="B169" s="1" t="s">
        <x:v>820</x:v>
      </x:c>
      <x:c r="C169" s="27">
        <x:v>168.338</x:v>
      </x:c>
      <x:c r="D169" s="27">
        <x:v>42.479</x:v>
      </x:c>
      <x:c r="E169" s="27">
        <x:v>45.384</x:v>
      </x:c>
      <x:c r="F169" s="27">
        <x:v>44.518</x:v>
      </x:c>
      <x:c r="G169" s="27">
        <x:v>44.532</x:v>
      </x:c>
      <x:c r="H169" s="9"/>
      <x:c r="I169" s="1"/>
      <x:c r="J169" s="1" t="s">
        <x:v>821</x:v>
      </x:c>
      <x:c r="K169" s="1" t="s">
        <x:v>822</x:v>
      </x:c>
      <x:c r="L169" s="1" t="s">
        <x:v>823</x:v>
      </x:c>
      <x:c r="M169" s="1" t="s">
        <x:v>824</x:v>
      </x:c>
      <x:c r="N169" s="1" t="s">
        <x:v>825</x:v>
      </x:c>
    </x:row>
    <x:row r="170">
      <x:c r="A170" s="1"/>
      <x:c r="B170" s="1" t="s">
        <x:v>826</x:v>
      </x:c>
      <x:c r="C170" s="27">
        <x:v>274.002</x:v>
      </x:c>
      <x:c r="D170" s="27">
        <x:v>65.369</x:v>
      </x:c>
      <x:c r="E170" s="27">
        <x:v>68.154</x:v>
      </x:c>
      <x:c r="F170" s="27">
        <x:v>66.242</x:v>
      </x:c>
      <x:c r="G170" s="27">
        <x:v>58.182</x:v>
      </x:c>
      <x:c r="H170" s="9"/>
      <x:c r="I170" s="1"/>
      <x:c r="J170" s="1" t="s">
        <x:v>827</x:v>
      </x:c>
      <x:c r="K170" s="1" t="s">
        <x:v>828</x:v>
      </x:c>
      <x:c r="L170" s="1" t="s">
        <x:v>829</x:v>
      </x:c>
      <x:c r="M170" s="1" t="s">
        <x:v>830</x:v>
      </x:c>
      <x:c r="N170" s="1" t="s">
        <x:v>831</x:v>
      </x:c>
    </x:row>
    <x:row r="171">
      <x:c r="A171" s="1"/>
      <x:c r="B171" s="1" t="s">
        <x:v>832</x:v>
      </x:c>
      <x:c r="C171" s="27">
        <x:v>2321.748</x:v>
      </x:c>
      <x:c r="D171" s="27">
        <x:v>596.901</x:v>
      </x:c>
      <x:c r="E171" s="27">
        <x:v>607.621</x:v>
      </x:c>
      <x:c r="F171" s="27">
        <x:v>611.019</x:v>
      </x:c>
      <x:c r="G171" s="27">
        <x:v>622.918</x:v>
      </x:c>
      <x:c r="H171" s="9"/>
      <x:c r="I171" s="1"/>
      <x:c r="J171" s="1" t="s">
        <x:v>833</x:v>
      </x:c>
      <x:c r="K171" s="1" t="s">
        <x:v>833</x:v>
      </x:c>
      <x:c r="L171" s="1" t="s">
        <x:v>834</x:v>
      </x:c>
      <x:c r="M171" s="1" t="s">
        <x:v>835</x:v>
      </x:c>
      <x:c r="N171" s="1" t="s">
        <x:v>836</x:v>
      </x:c>
    </x:row>
    <x:row r="172">
      <x:c r="A172" s="1"/>
      <x:c r="B172" s="1" t="s">
        <x:v>837</x:v>
      </x:c>
      <x:c r="C172" s="27">
        <x:v>121.776</x:v>
      </x:c>
      <x:c r="D172" s="27">
        <x:v>121.776</x:v>
      </x:c>
      <x:c r="E172" s="27">
        <x:v>125.603</x:v>
      </x:c>
      <x:c r="F172" s="27">
        <x:v>120.46</x:v>
      </x:c>
      <x:c r="G172" s="27">
        <x:v>119.364</x:v>
      </x:c>
      <x:c r="H172" s="9"/>
      <x:c r="I172" s="1"/>
      <x:c r="J172" s="1" t="s">
        <x:v>838</x:v>
      </x:c>
      <x:c r="K172" s="1" t="s">
        <x:v>838</x:v>
      </x:c>
      <x:c r="L172" s="1" t="s">
        <x:v>839</x:v>
      </x:c>
      <x:c r="M172" s="1" t="s">
        <x:v>840</x:v>
      </x:c>
      <x:c r="N172" s="1" t="s">
        <x:v>841</x:v>
      </x:c>
    </x:row>
    <x:row r="173">
      <x:c r="A173" s="1"/>
      <x:c r="B173" s="1" t="s">
        <x:v>842</x:v>
      </x:c>
      <x:c r="C173" s="27">
        <x:v>475.663</x:v>
      </x:c>
      <x:c r="D173" s="27">
        <x:v>130.91</x:v>
      </x:c>
      <x:c r="E173" s="27">
        <x:v>127.634</x:v>
      </x:c>
      <x:c r="F173" s="27">
        <x:v>129.316</x:v>
      </x:c>
      <x:c r="G173" s="27">
        <x:v>144.427</x:v>
      </x:c>
      <x:c r="H173" s="9"/>
      <x:c r="I173" s="1"/>
      <x:c r="J173" s="1" t="s">
        <x:v>843</x:v>
      </x:c>
      <x:c r="K173" s="1" t="s">
        <x:v>843</x:v>
      </x:c>
      <x:c r="L173" s="1" t="s">
        <x:v>844</x:v>
      </x:c>
      <x:c r="M173" s="1" t="s">
        <x:v>845</x:v>
      </x:c>
      <x:c r="N173" s="1" t="s">
        <x:v>846</x:v>
      </x:c>
    </x:row>
    <x:row r="174">
      <x:c r="A174" s="1"/>
      <x:c r="B174" s="1" t="s">
        <x:v>847</x:v>
      </x:c>
      <x:c r="C174" s="27">
        <x:v>123.918</x:v>
      </x:c>
      <x:c r="D174" s="27">
        <x:v>35.335</x:v>
      </x:c>
      <x:c r="E174" s="27">
        <x:v>37.533</x:v>
      </x:c>
      <x:c r="F174" s="27">
        <x:v>28.055</x:v>
      </x:c>
      <x:c r="G174" s="27">
        <x:v>27.403</x:v>
      </x:c>
      <x:c r="H174" s="9"/>
      <x:c r="I174" s="1"/>
      <x:c r="J174" s="1" t="s">
        <x:v>848</x:v>
      </x:c>
      <x:c r="K174" s="1" t="s">
        <x:v>848</x:v>
      </x:c>
      <x:c r="L174" s="1" t="s">
        <x:v>849</x:v>
      </x:c>
      <x:c r="M174" s="1" t="s">
        <x:v>850</x:v>
      </x:c>
      <x:c r="N174" s="1" t="s">
        <x:v>851</x:v>
      </x:c>
    </x:row>
    <x:row r="175">
      <x:c r="A175" s="1"/>
      <x:c r="B175" s="1" t="s">
        <x:v>852</x:v>
      </x:c>
      <x:c r="C175" s="2" t="n">
        <x:f>D175</x:f>
        <x:v>237324</x:v>
      </x:c>
      <x:c r="D175" s="27">
        <x:v>237324</x:v>
      </x:c>
      <x:c r="E175" s="27">
        <x:v>239863</x:v>
      </x:c>
      <x:c r="F175" s="27">
        <x:v>241352</x:v>
      </x:c>
      <x:c r="G175" s="27">
        <x:v>247766</x:v>
      </x:c>
      <x:c r="H175" s="9"/>
      <x:c r="I175" s="1"/>
      <x:c r="J175" s="1"/>
      <x:c r="K175" s="1" t="s">
        <x:v>683</x:v>
      </x:c>
      <x:c r="L175" s="1" t="s">
        <x:v>853</x:v>
      </x:c>
      <x:c r="M175" s="1" t="s">
        <x:v>854</x:v>
      </x:c>
      <x:c r="N175" s="1" t="s">
        <x:v>855</x:v>
      </x:c>
    </x:row>
    <x:row r="176">
      <x:c r="A176" s="1"/>
      <x:c r="B176" s="1"/>
      <x:c r="C176" s="2"/>
      <x:c r="D176" s="2"/>
      <x:c r="E176" s="2"/>
      <x:c r="F176" s="2"/>
      <x:c r="G176" s="2"/>
      <x:c r="H176" s="9"/>
      <x:c r="I176" s="1"/>
      <x:c r="J176" s="1"/>
      <x:c r="K176" s="1"/>
      <x:c r="L176" s="1"/>
      <x:c r="M176" s="1"/>
      <x:c r="N176" s="1"/>
    </x:row>
    <x:row r="177">
      <x:c r="A177" s="1"/>
      <x:c r="B177" s="1"/>
      <x:c r="C177" s="2"/>
      <x:c r="D177" s="2"/>
      <x:c r="E177" s="2"/>
      <x:c r="F177" s="2"/>
      <x:c r="G177" s="2"/>
      <x:c r="H177" s="9"/>
      <x:c r="I177" s="1"/>
      <x:c r="J177" s="1"/>
      <x:c r="K177" s="1"/>
      <x:c r="L177" s="1"/>
      <x:c r="M177" s="1"/>
      <x:c r="N177" s="1"/>
    </x:row>
    <x:row r="178">
      <x:c r="A178" s="1"/>
      <x:c r="B178" s="1"/>
      <x:c r="C178" s="2"/>
      <x:c r="D178" s="2"/>
      <x:c r="E178" s="2"/>
      <x:c r="F178" s="2"/>
      <x:c r="G178" s="2"/>
      <x:c r="H178" s="9"/>
      <x:c r="I178" s="1"/>
      <x:c r="J178" s="1"/>
      <x:c r="K178" s="1"/>
      <x:c r="L178" s="1"/>
      <x:c r="M178" s="1"/>
      <x:c r="N178" s="1"/>
    </x:row>
    <x:row r="179">
      <x:c r="A179" s="1"/>
      <x:c r="B179" s="1"/>
      <x:c r="C179" s="2"/>
      <x:c r="D179" s="2"/>
      <x:c r="E179" s="2"/>
      <x:c r="F179" s="2"/>
      <x:c r="G179" s="2"/>
      <x:c r="H179" s="9"/>
      <x:c r="I179" s="1"/>
      <x:c r="J179" s="1"/>
      <x:c r="K179" s="1"/>
      <x:c r="L179" s="1"/>
      <x:c r="M179" s="1"/>
      <x:c r="N179" s="1"/>
    </x:row>
    <x:row r="180">
      <x:c r="A180" s="1"/>
      <x:c r="B180" s="1" t="s">
        <x:v>856</x:v>
      </x:c>
      <x:c r="C180" s="27">
        <x:v>843.432</x:v>
      </x:c>
      <x:c r="D180" s="27">
        <x:v>201.701</x:v>
      </x:c>
      <x:c r="E180" s="27">
        <x:v>220.094</x:v>
      </x:c>
      <x:c r="F180" s="27">
        <x:v>214.068</x:v>
      </x:c>
      <x:c r="G180" s="27">
        <x:v>211.752</x:v>
      </x:c>
      <x:c r="H180" s="9"/>
      <x:c r="I180" s="1"/>
      <x:c r="J180" s="1"/>
      <x:c r="K180" s="1"/>
      <x:c r="L180" s="1"/>
      <x:c r="M180" s="1"/>
      <x:c r="N180" s="1"/>
    </x:row>
    <x:row r="181">
      <x:c r="A181" s="1"/>
      <x:c r="B181" s="1" t="s">
        <x:v>857</x:v>
      </x:c>
      <x:c r="C181" s="27">
        <x:v>0.91</x:v>
      </x:c>
      <x:c r="D181" s="27">
        <x:v>0.91</x:v>
      </x:c>
      <x:c r="E181" s="27">
        <x:v>0.91</x:v>
      </x:c>
      <x:c r="F181" s="27">
        <x:v>0.91</x:v>
      </x:c>
      <x:c r="G181" s="27">
        <x:v>0.9</x:v>
      </x:c>
      <x:c r="H181" s="9"/>
      <x:c r="I181" s="1"/>
      <x:c r="J181" s="1"/>
      <x:c r="K181" s="1"/>
      <x:c r="L181" s="1"/>
      <x:c r="M181" s="1"/>
      <x:c r="N181" s="1"/>
    </x:row>
    <x:row r="182">
      <x:c r="A182" s="1"/>
      <x:c r="B182" s="1" t="s">
        <x:v>858</x:v>
      </x:c>
      <x:c r="C182" s="1"/>
      <x:c r="D182" s="45">
        <x:v>37.64587</x:v>
      </x:c>
      <x:c r="E182" s="45">
        <x:v>37.243824</x:v>
      </x:c>
      <x:c r="F182" s="45">
        <x:v>36.640727</x:v>
      </x:c>
      <x:c r="G182" s="45">
        <x:v>35.777453</x:v>
      </x:c>
      <x:c r="H182" s="1"/>
      <x:c r="I182" s="1"/>
      <x:c r="J182" s="1"/>
      <x:c r="K182" s="1"/>
      <x:c r="L182" s="1"/>
      <x:c r="M182" s="1"/>
      <x:c r="N182" s="1"/>
    </x:row>
    <x:row r="183">
      <x:c r="A183" s="1"/>
      <x:c r="B183" s="1" t="s">
        <x:v>859</x:v>
      </x:c>
      <x:c r="C183" s="1"/>
      <x:c r="D183" s="45">
        <x:v>-0.259721</x:v>
      </x:c>
      <x:c r="E183" s="45">
        <x:v>-0.4781</x:v>
      </x:c>
      <x:c r="F183" s="45">
        <x:v>-0.65175</x:v>
      </x:c>
      <x:c r="G183" s="45">
        <x:v>-0.92637</x:v>
      </x:c>
      <x:c r="H183" s="1"/>
      <x:c r="I183" s="1"/>
      <x:c r="J183" s="1"/>
      <x:c r="K183" s="1"/>
      <x:c r="L183" s="1"/>
      <x:c r="M183" s="1"/>
      <x:c r="N183" s="1"/>
    </x:row>
    <x:row r="184">
      <x:c r="A184" s="1"/>
      <x:c r="B184" s="1" t="s">
        <x:v>860</x:v>
      </x:c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</x:row>
    <x:row r="185">
      <x:c r="A185" s="1"/>
      <x:c r="B185" s="1" t="s">
        <x:v>861</x:v>
      </x:c>
      <x:c r="C185" s="1"/>
      <x:c r="D185" s="45">
        <x:v>362.5</x:v>
      </x:c>
      <x:c r="E185" s="45">
        <x:v>367.242</x:v>
      </x:c>
      <x:c r="F185" s="45">
        <x:v>369.661</x:v>
      </x:c>
      <x:c r="G185" s="45">
        <x:v>380.501</x:v>
      </x:c>
      <x:c r="H185" s="1"/>
      <x:c r="I185" s="1"/>
      <x:c r="J185" s="1"/>
      <x:c r="K185" s="1"/>
      <x:c r="L185" s="1"/>
      <x:c r="M185" s="1"/>
      <x:c r="N185" s="1"/>
    </x:row>
    <x:row r="186">
      <x:c r="A186" s="1"/>
      <x:c r="B186" s="1" t="s">
        <x:v>862</x:v>
      </x:c>
      <x:c r="C186" s="1"/>
      <x:c r="D186" s="45">
        <x:v>143.1</x:v>
      </x:c>
      <x:c r="E186" s="45">
        <x:v>143.725</x:v>
      </x:c>
      <x:c r="F186" s="45">
        <x:v>143.387</x:v>
      </x:c>
      <x:c r="G186" s="45">
        <x:v>145.741</x:v>
      </x:c>
      <x:c r="H186" s="1"/>
      <x:c r="I186" s="1"/>
      <x:c r="J186" s="1"/>
      <x:c r="K186" s="1"/>
      <x:c r="L186" s="1"/>
      <x:c r="M186" s="1"/>
      <x:c r="N186" s="1"/>
    </x:row>
    <x:row r="187">
      <x:c r="A187" s="1"/>
      <x:c r="B187" s="1" t="s">
        <x:v>863</x:v>
      </x:c>
      <x:c r="C187" s="1"/>
      <x:c r="D187" s="45">
        <x:v>56.6</x:v>
      </x:c>
      <x:c r="E187" s="45">
        <x:v>57.7</x:v>
      </x:c>
      <x:c r="F187" s="45">
        <x:v>57.612</x:v>
      </x:c>
      <x:c r="G187" s="45">
        <x:v>59.278</x:v>
      </x:c>
      <x:c r="H187" s="1"/>
      <x:c r="I187" s="1"/>
      <x:c r="J187" s="1"/>
      <x:c r="K187" s="1"/>
      <x:c r="L187" s="1"/>
      <x:c r="M187" s="1"/>
      <x:c r="N187" s="1"/>
    </x:row>
    <x:row r="188">
      <x:c r="A188" s="1"/>
      <x:c r="B188" s="1" t="s">
        <x:v>864</x:v>
      </x:c>
      <x:c r="C188" s="45">
        <x:v>2203.056</x:v>
      </x:c>
      <x:c r="D188" s="45">
        <x:v>562.187</x:v>
      </x:c>
      <x:c r="E188" s="45">
        <x:v>568.667</x:v>
      </x:c>
      <x:c r="F188" s="2" t="n">
        <x:f>G11</x:f>
        <x:v>570.66</x:v>
      </x:c>
      <x:c r="G188" s="2" t="n">
        <x:f>G12</x:f>
        <x:v>585.52</x:v>
      </x:c>
      <x:c r="H188" s="1"/>
      <x:c r="I188" s="1"/>
      <x:c r="J188" s="1"/>
      <x:c r="K188" s="1"/>
      <x:c r="L188" s="1"/>
      <x:c r="M188" s="1"/>
      <x:c r="N188" s="1"/>
    </x:row>
    <x:row r="189">
      <x:c r="A189" s="1"/>
      <x:c r="B189" s="1" t="s">
        <x:v>865</x:v>
      </x:c>
      <x:c r="C189" s="45">
        <x:v>2300.184</x:v>
      </x:c>
      <x:c r="D189" s="45">
        <x:v>587.326</x:v>
      </x:c>
      <x:c r="E189" s="45">
        <x:v>600.029</x:v>
      </x:c>
      <x:c r="F189" s="45">
        <x:v>606.176</x:v>
      </x:c>
      <x:c r="G189" s="45">
        <x:v>622.866</x:v>
      </x:c>
      <x:c r="H189" s="1"/>
      <x:c r="I189" s="1"/>
      <x:c r="J189" s="1"/>
      <x:c r="K189" s="1"/>
      <x:c r="L189" s="1"/>
      <x:c r="M189" s="1"/>
      <x:c r="N189" s="1"/>
    </x:row>
    <x:row r="190">
      <x:c r="A190" s="1"/>
      <x:c r="B190" s="1" t="s">
        <x:v>866</x:v>
      </x:c>
      <x:c r="C190" s="45">
        <x:v>2203.056</x:v>
      </x:c>
      <x:c r="D190" s="45">
        <x:v>562.187</x:v>
      </x:c>
      <x:c r="E190" s="45">
        <x:v>566.017</x:v>
      </x:c>
      <x:c r="F190" s="45">
        <x:v>567.543</x:v>
      </x:c>
      <x:c r="G190" s="45">
        <x:v>582.224</x:v>
      </x:c>
      <x:c r="H190" s="1"/>
      <x:c r="I190" s="1"/>
      <x:c r="J190" s="1"/>
      <x:c r="K190" s="1"/>
      <x:c r="L190" s="1"/>
      <x:c r="M190" s="1"/>
      <x:c r="N190" s="1"/>
    </x:row>
    <x:row r="191">
      <x:c r="A191" s="1"/>
      <x:c r="B191" s="1" t="s">
        <x:v>867</x:v>
      </x:c>
      <x:c r="C191" s="45">
        <x:v>0.901</x:v>
      </x:c>
      <x:c r="D191" s="45">
        <x:v>1.182</x:v>
      </x:c>
      <x:c r="E191" s="45">
        <x:v>0.918</x:v>
      </x:c>
      <x:c r="F191" s="45">
        <x:v>1.451</x:v>
      </x:c>
      <x:c r="G191" s="45">
        <x:v>0.052</x:v>
      </x:c>
      <x:c r="H191" s="1"/>
      <x:c r="I191" s="1"/>
      <x:c r="J191" s="1"/>
      <x:c r="K191" s="1"/>
      <x:c r="L191" s="1"/>
      <x:c r="M191" s="1"/>
      <x:c r="N191" s="1"/>
    </x:row>
    <x:row r="192">
      <x:c r="A192" s="1"/>
      <x:c r="B192" s="1" t="s">
        <x:v>868</x:v>
      </x:c>
      <x:c r="C192" s="1"/>
      <x:c r="D192" s="1"/>
      <x:c r="E192" s="1"/>
      <x:c r="F192" s="1"/>
      <x:c r="G192" s="45">
        <x:v>0.07</x:v>
      </x:c>
      <x:c r="H192" s="1"/>
      <x:c r="I192" s="1"/>
      <x:c r="J192" s="1"/>
      <x:c r="K192" s="1"/>
      <x:c r="L192" s="1"/>
      <x:c r="M192" s="1"/>
      <x:c r="N192" s="1"/>
    </x:row>
    <x:row r="193">
      <x:c r="A193" s="1"/>
      <x:c r="B193" s="1" t="s">
        <x:v>869</x:v>
      </x:c>
      <x:c r="C193" s="1"/>
      <x:c r="D193" s="1"/>
      <x:c r="E193" s="1"/>
      <x:c r="F193" s="1"/>
      <x:c r="G193" s="45">
        <x:v>0.053</x:v>
      </x:c>
      <x:c r="H193" s="1"/>
      <x:c r="I193" s="1"/>
      <x:c r="J193" s="1"/>
      <x:c r="K193" s="1"/>
      <x:c r="L193" s="1"/>
      <x:c r="M193" s="1"/>
      <x:c r="N193" s="1"/>
    </x:row>
    <x:row r="194">
      <x:c r="A194" s="1"/>
      <x:c r="B194" s="1" t="s">
        <x:v>870</x:v>
      </x:c>
      <x:c r="C194" s="1"/>
      <x:c r="D194" s="1"/>
      <x:c r="E194" s="1"/>
      <x:c r="F194" s="1"/>
      <x:c r="G194" s="45">
        <x:v>0.105</x:v>
      </x:c>
      <x:c r="H194" s="1"/>
      <x:c r="I194" s="1"/>
      <x:c r="J194" s="1"/>
      <x:c r="K194" s="1"/>
      <x:c r="L194" s="1"/>
      <x:c r="M194" s="1"/>
      <x:c r="N194" s="1"/>
    </x:row>
    <x:row r="195">
      <x:c r="G195" s="1" t="s">
        <x:v>871</x:v>
      </x:c>
      <x:c r="H195" s="45">
        <x:v>9452</x:v>
      </x:c>
    </x:row>
    <x:row r="196">
      <x:c r="G196" s="1" t="s">
        <x:v>872</x:v>
      </x:c>
      <x:c r="H196" s="45">
        <x:v>250000</x:v>
      </x:c>
    </x:row>
    <x:row r="197">
      <x:c r="B197" s="47" t="s">
        <x:v>873</x:v>
      </x:c>
      <x:c r="D197" s="2" t="n">
        <x:f>G205</x:f>
        <x:v>1513.1</x:v>
      </x:c>
      <x:c r="G197" s="1"/>
      <x:c r="H197" s="1"/>
    </x:row>
    <x:row r="198">
      <x:c r="B198" s="47" t="s">
        <x:v>874</x:v>
      </x:c>
      <x:c r="D198" s="2" t="n">
        <x:f>G206</x:f>
        <x:v>581.9</x:v>
      </x:c>
      <x:c r="G198" s="1"/>
      <x:c r="H198" s="1"/>
    </x:row>
    <x:row r="199">
      <x:c r="B199" s="47" t="s">
        <x:v>875</x:v>
      </x:c>
      <x:c r="D199" s="2" t="n">
        <x:f>G207</x:f>
        <x:v>240.1</x:v>
      </x:c>
      <x:c r="G199" s="1"/>
      <x:c r="H199" s="1"/>
    </x:row>
    <x:row r="200">
      <x:c r="G200" s="1"/>
      <x:c r="H200" s="27"/>
    </x:row>
    <x:row r="205">
      <x:c r="B205" s="1" t="s">
        <x:v>876</x:v>
      </x:c>
      <x:c r="C205" s="1"/>
      <x:c r="D205" s="27">
        <x:v>1455.4</x:v>
      </x:c>
      <x:c r="E205" s="27">
        <x:v>1464.5</x:v>
      </x:c>
      <x:c r="F205" s="27">
        <x:v>1501.1</x:v>
      </x:c>
      <x:c r="G205" s="27">
        <x:v>1513.1</x:v>
      </x:c>
      <x:c r="J205" s="1" t="s">
        <x:v>877</x:v>
      </x:c>
    </x:row>
    <x:row r="206">
      <x:c r="B206" s="1" t="s">
        <x:v>878</x:v>
      </x:c>
      <x:c r="C206" s="1"/>
      <x:c r="D206" s="27">
        <x:v>569.7</x:v>
      </x:c>
      <x:c r="E206" s="27">
        <x:v>572.4</x:v>
      </x:c>
      <x:c r="F206" s="27">
        <x:v>571.3</x:v>
      </x:c>
      <x:c r="G206" s="27">
        <x:v>581.9</x:v>
      </x:c>
    </x:row>
    <x:row r="207">
      <x:c r="B207" s="1" t="s">
        <x:v>879</x:v>
      </x:c>
      <x:c r="C207" s="1"/>
      <x:c r="D207" s="27">
        <x:v>230.3</x:v>
      </x:c>
      <x:c r="E207" s="27">
        <x:v>229</x:v>
      </x:c>
      <x:c r="F207" s="27">
        <x:v>233.7</x:v>
      </x:c>
      <x:c r="G207" s="27">
        <x:v>240.1</x:v>
      </x:c>
    </x:row>
    <x:row r="208">
      <x:c r="B208" s="1" t="s">
        <x:v>880</x:v>
      </x:c>
      <x:c r="C208" s="1"/>
      <x:c r="D208" s="27"/>
      <x:c r="E208" s="27">
        <x:v>81.798</x:v>
      </x:c>
      <x:c r="F208" s="27">
        <x:v>73.127</x:v>
      </x:c>
      <x:c r="G208" s="27">
        <x:v>81.565</x:v>
      </x:c>
    </x:row>
    <x:row r="209">
      <x:c r="B209" s="1" t="s">
        <x:v>881</x:v>
      </x:c>
      <x:c r="C209" s="1"/>
      <x:c r="D209" s="27"/>
      <x:c r="E209" s="27">
        <x:v>69.038</x:v>
      </x:c>
      <x:c r="F209" s="27">
        <x:v>70.568</x:v>
      </x:c>
      <x:c r="G209" s="27">
        <x:v>69.027</x:v>
      </x:c>
    </x:row>
    <x:row r="210">
      <x:c r="B210" s="1" t="s">
        <x:v>882</x:v>
      </x:c>
      <x:c r="C210" s="1"/>
      <x:c r="D210" s="27"/>
      <x:c r="E210" s="27">
        <x:v>40.499</x:v>
      </x:c>
      <x:c r="F210" s="27">
        <x:v>41.797</x:v>
      </x:c>
      <x:c r="G210" s="27">
        <x:v>43.563</x:v>
      </x:c>
    </x:row>
  </x:sheetData>
  <x:pageMargins left="0.7" right="0.7" top="0.75" bottom="0.75" header="0.3" footer="0.3"/>
</x:worksheet>
</file>