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0e45d192f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25027ec517e04572"/>
    <x:sheet xmlns:r="http://schemas.openxmlformats.org/officeDocument/2006/relationships" name="Revenue summary" sheetId="2" r:id="Rd112a2a053f34b45"/>
    <x:sheet xmlns:r="http://schemas.openxmlformats.org/officeDocument/2006/relationships" name="Income Statement" sheetId="3" r:id="R1bed229af44c4829"/>
    <x:sheet xmlns:r="http://schemas.openxmlformats.org/officeDocument/2006/relationships" name="Balance Sheet" sheetId="4" r:id="R111270ef575049cb"/>
    <x:sheet xmlns:r="http://schemas.openxmlformats.org/officeDocument/2006/relationships" name="Cash Flow Statement" sheetId="5" r:id="Rbd346fb7d2c14a13"/>
    <x:sheet xmlns:r="http://schemas.openxmlformats.org/officeDocument/2006/relationships" name="Geo" sheetId="6" r:id="R26e109c2de8f485e"/>
    <x:sheet xmlns:r="http://schemas.openxmlformats.org/officeDocument/2006/relationships" name="Share Count" sheetId="7" r:id="Rad32a57360e44feb"/>
    <x:sheet xmlns:r="http://schemas.openxmlformats.org/officeDocument/2006/relationships" name="Guidance" sheetId="8" r:id="Rbcd1dfb3adf4424e"/>
    <x:sheet xmlns:r="http://schemas.openxmlformats.org/officeDocument/2006/relationships" name="Sources" sheetId="9" r:id="Re9e411fa6fe34ed1"/>
    <x:sheet xmlns:r="http://schemas.openxmlformats.org/officeDocument/2006/relationships" name="Inputs" sheetId="10" r:id="R3879b87fa2514c7d"/>
  </x:sheets>
</x:workbook>
</file>

<file path=xl/sharedStrings.xml><?xml version="1.0" encoding="utf-8"?>
<x:sst xmlns:x="http://schemas.openxmlformats.org/spreadsheetml/2006/main">
  <x:si>
    <x:t xml:space="preserve">Concentrix Corporation</x:t>
  </x:si>
  <x:si>
    <x:t xml:space="preserve">Company Model — built by Shortcut</x:t>
  </x:si>
  <x:si>
    <x:t xml:space="preserve">$ millions, except per share</x:t>
  </x:si>
  <x:si>
    <x:t xml:space="preserve">Fiscal period</x:t>
  </x:si>
  <x:si>
    <x:t xml:space="preserve">3Q25A</x:t>
  </x:si>
  <x:si>
    <x:t xml:space="preserve">4Q25A</x:t>
  </x:si>
  <x:si>
    <x:t xml:space="preserve">FY25A</x:t>
  </x:si>
  <x:si>
    <x:t xml:space="preserve">1Q26A</x:t>
  </x:si>
  <x:si>
    <x:t xml:space="preserve">2Q26A</x:t>
  </x:si>
  <x:si>
    <x:t xml:space="preserve">3Q26E</x:t>
  </x:si>
  <x:si>
    <x:t xml:space="preserve">Period end</x:t>
  </x:si>
  <x:si>
    <x:t xml:space="preserve">Days in period</x:t>
  </x:si>
  <x:si>
    <x:t xml:space="preserve">Concentrix (CNXC) · NasdaqGS · FY ends November 30</x:t>
  </x:si>
  <x:si>
    <x:t xml:space="preserve">FY2026 third quarter • USD/common share • normalized diluted EPS</x:t>
  </x:si>
  <x:si>
    <x:t xml:space="preserve">Estimate</x:t>
  </x:si>
  <x:si>
    <x:t xml:space="preserve">Consensus</x:t>
  </x:si>
  <x:si>
    <x:t xml:space="preserve">Vs consensus</x:t>
  </x:si>
  <x:si>
    <x:t xml:space="preserve">Guide / NI¹</x:t>
  </x:si>
  <x:si>
    <x:t xml:space="preserve">Revenue, $m</x:t>
  </x:si>
  <x:si>
    <x:t xml:space="preserve">Normalized NI to common, $m</x:t>
  </x:si>
  <x:si>
    <x:t xml:space="preserve">¹ Management does not guide normalized net income; F13 is the diluted EPS guidance midpoint multiplied by the guided 60.9m diluted shares (common-share earnings proxy).</x:t>
  </x:si>
  <x:si>
    <x:t xml:space="preserve">Normalized diluted EPS, $</x:t>
  </x:si>
  <x:si>
    <x:t xml:space="preserve">GAAP diluted EPS, $</x:t>
  </x:si>
  <x:si>
    <x:t xml:space="preserve">n/a</x:t>
  </x:si>
  <x:si>
    <x:t xml:space="preserve">Issuer does not guide GAAP EPS: unpredictable contingent-consideration and FX gains/losses; see Q2 FY26 SEC 8-K.</x:t>
  </x:si>
  <x:si>
    <x:t xml:space="preserve">Overall model check</x:t>
  </x:si>
  <x:si>
    <x:t xml:space="preserve">P(beat consensus EPS)</x:t>
  </x:si>
  <x:si>
    <x:t xml:space="preserve">Confidence</x:t>
  </x:si>
  <x:si>
    <x:t xml:space="preserve">medium</x:t>
  </x:si>
  <x:si>
    <x:t xml:space="preserve">Earnings date, issuer calendar</x:t>
  </x:si>
  <x:si>
    <x:t xml:space="preserve">Fiscal year end</x:t>
  </x:si>
  <x:si>
    <x:t xml:space="preserve">Nov 30</x:t>
  </x:si>
  <x:si>
    <x:t xml:space="preserve">Reporting currency</x:t>
  </x:si>
  <x:si>
    <x:t xml:space="preserve">USD</x:t>
  </x:si>
  <x:si>
    <x:t xml:space="preserve">Consensus as-of (date only)</x:t>
  </x:si>
  <x:si>
    <x:t xml:space="preserve">Information cutoff (UTC)</x:t>
  </x:si>
  <x:si>
    <x:t xml:space="preserve">2026-09-26 18:44:22 UTC</x:t>
  </x:si>
  <x:si>
    <x:t xml:space="preserve">EPS guidance high of 2.77 is below CapIQ 2.81; CapIQ n=4, captured Sep 24, 2026.</x:t>
  </x:si>
  <x:si>
    <x:t xml:space="preserve">GAAP bridge includes estimated $45m restructuring; unforecastable FX and contingent consideration assumed zero.</x:t>
  </x:si>
  <x:si>
    <x:t xml:space="preserve">Revenue summary</x:t>
  </x:si>
  <x:si>
    <x:t xml:space="preserve">Technology &amp; consumer electronics</x:t>
  </x:si>
  <x:si>
    <x:t xml:space="preserve">% of revenue</x:t>
  </x:si>
  <x:si>
    <x:t xml:space="preserve">  % of revenue Q/Q change (bps)</x:t>
  </x:si>
  <x:si>
    <x:t xml:space="preserve">Organic growth (constant FX)</x:t>
  </x:si>
  <x:si>
    <x:t xml:space="preserve">Unavailable</x:t>
  </x:si>
  <x:si>
    <x:t xml:space="preserve">Historical FX/M&amp;A by vertical not disclosed; organic unavailable. Future organic is an explicit analyst scenario, not reported history.</x:t>
  </x:si>
  <x:si>
    <x:t xml:space="preserve">M&amp;A / scope impact</x:t>
  </x:si>
  <x:si>
    <x:t xml:space="preserve">FX impact</x:t>
  </x:si>
  <x:si>
    <x:t xml:space="preserve">Total Y/Y growth</x:t>
  </x:si>
  <x:si>
    <x:t xml:space="preserve">Q/Q growth</x:t>
  </x:si>
  <x:si>
    <x:t xml:space="preserve">Sequential change, $m</x:t>
  </x:si>
  <x:si>
    <x:t xml:space="preserve">Y/Y absolute change, $m</x:t>
  </x:si>
  <x:si>
    <x:t xml:space="preserve">Prior year revenue / base</x:t>
  </x:si>
  <x:si>
    <x:t xml:space="preserve">Retail / travel / e-commerce</x:t>
  </x:si>
  <x:si>
    <x:t xml:space="preserve">Communications &amp; media</x:t>
  </x:si>
  <x:si>
    <x:t xml:space="preserve">Banking / financial / insurance</x:t>
  </x:si>
  <x:si>
    <x:t xml:space="preserve">Banking, financial services and insurance (full issuer vertical name).</x:t>
  </x:si>
  <x:si>
    <x:t xml:space="preserve">Healthcare</x:t>
  </x:si>
  <x:si>
    <x:t xml:space="preserve">Other</x:t>
  </x:si>
  <x:si>
    <x:t xml:space="preserve">Total revenue</x:t>
  </x:si>
  <x:si>
    <x:t xml:space="preserve">Total revenue Y/Y</x:t>
  </x:si>
  <x:si>
    <x:t xml:space="preserve">Total revenue Q/Q</x:t>
  </x:si>
  <x:si>
    <x:t xml:space="preserve">Industry verticals less total</x:t>
  </x:si>
  <x:si>
    <x:t xml:space="preserve">CapIQ vs reported ($m; rounding)</x:t>
  </x:si>
  <x:si>
    <x:t xml:space="preserve">Reported segment count</x:t>
  </x:si>
  <x:si>
    <x:t xml:space="preserve">The issuer reports one operating segment; these are industry verticals, not reportable segments.</x:t>
  </x:si>
  <x:si>
    <x:t xml:space="preserve">CapIQ source history (rounded)</x:t>
  </x:si>
  <x:si>
    <x:t xml:space="preserve">Forecast inside company revenue guidance</x:t>
  </x:si>
  <x:si>
    <x:t xml:space="preserve">Income Statement</x:t>
  </x:si>
  <x:si>
    <x:t xml:space="preserve">Revenue</x:t>
  </x:si>
  <x:si>
    <x:t xml:space="preserve">Y/Y revenue growth</x:t>
  </x:si>
  <x:si>
    <x:t xml:space="preserve">Cost of revenue</x:t>
  </x:si>
  <x:si>
    <x:t xml:space="preserve">Gross profit</x:t>
  </x:si>
  <x:si>
    <x:t xml:space="preserve">Gross margin</x:t>
  </x:si>
  <x:si>
    <x:t xml:space="preserve">Gross margin sequential, bps</x:t>
  </x:si>
  <x:si>
    <x:t xml:space="preserve">Selling, general and administrative</x:t>
  </x:si>
  <x:si>
    <x:t xml:space="preserve">Impairment expense</x:t>
  </x:si>
  <x:si>
    <x:t xml:space="preserve">GAAP operating income</x:t>
  </x:si>
  <x:si>
    <x:t xml:space="preserve">GAAP operating margin</x:t>
  </x:si>
  <x:si>
    <x:t xml:space="preserve">GAAP operating margin sequential, bps</x:t>
  </x:si>
  <x:si>
    <x:t xml:space="preserve">Net interest expense</x:t>
  </x:si>
  <x:si>
    <x:t xml:space="preserve">Other expense (income), net</x:t>
  </x:si>
  <x:si>
    <x:t xml:space="preserve">Income before tax</x:t>
  </x:si>
  <x:si>
    <x:t xml:space="preserve">Provision for income taxes</x:t>
  </x:si>
  <x:si>
    <x:t xml:space="preserve">GAAP effective tax rate</x:t>
  </x:si>
  <x:si>
    <x:t xml:space="preserve">Effective tax rate sequential, bps</x:t>
  </x:si>
  <x:si>
    <x:t xml:space="preserve">GAAP net income</x:t>
  </x:si>
  <x:si>
    <x:t xml:space="preserve">Participating-security allocation</x:t>
  </x:si>
  <x:si>
    <x:t xml:space="preserve">GAAP NI attributable to common</x:t>
  </x:si>
  <x:si>
    <x:t xml:space="preserve">Weighted basic shares, millions</x:t>
  </x:si>
  <x:si>
    <x:t xml:space="preserve">Weighted diluted shares, millions</x:t>
  </x:si>
  <x:si>
    <x:t xml:space="preserve">GAAP basic EPS</x:t>
  </x:si>
  <x:si>
    <x:t xml:space="preserve">GAAP diluted EPS</x:t>
  </x:si>
  <x:si>
    <x:t xml:space="preserve">GAAP-to-non-GAAP bridge</x:t>
  </x:si>
  <x:si>
    <x:t xml:space="preserve">Impairment adjustment</x:t>
  </x:si>
  <x:si>
    <x:t xml:space="preserve">Acquisition / integration / restructure</x:t>
  </x:si>
  <x:si>
    <x:t xml:space="preserve">Step-up depreciation</x:t>
  </x:si>
  <x:si>
    <x:t xml:space="preserve">Debt costs</x:t>
  </x:si>
  <x:si>
    <x:t xml:space="preserve">Imputed interest, seller note</x:t>
  </x:si>
  <x:si>
    <x:t xml:space="preserve">Legal settlement costs</x:t>
  </x:si>
  <x:si>
    <x:t xml:space="preserve">Acquisition contingent consideration</x:t>
  </x:si>
  <x:si>
    <x:t xml:space="preserve">FX loss (gain) adjustment</x:t>
  </x:si>
  <x:si>
    <x:t xml:space="preserve">Amortization of acquired intangibles</x:t>
  </x:si>
  <x:si>
    <x:t xml:space="preserve">Loss on held for sale</x:t>
  </x:si>
  <x:si>
    <x:t xml:space="preserve">Share-based compensation</x:t>
  </x:si>
  <x:si>
    <x:t xml:space="preserve">Tax effect of adjustments</x:t>
  </x:si>
  <x:si>
    <x:t xml:space="preserve">Change in tax law</x:t>
  </x:si>
  <x:si>
    <x:t xml:space="preserve">Legal-entity restructuring tax effect</x:t>
  </x:si>
  <x:si>
    <x:t xml:space="preserve">Normalized net income, total</x:t>
  </x:si>
  <x:si>
    <x:t xml:space="preserve">Normalized allocated to participating</x:t>
  </x:si>
  <x:si>
    <x:t xml:space="preserve">Normalized NI to common</x:t>
  </x:si>
  <x:si>
    <x:t xml:space="preserve">Normalized diluted EPS (consensus basis)</x:t>
  </x:si>
  <x:si>
    <x:t xml:space="preserve">Normalized EPS Y/Y</x:t>
  </x:si>
  <x:si>
    <x:t xml:space="preserve">Non-GAAP operating income</x:t>
  </x:si>
  <x:si>
    <x:t xml:space="preserve">Non-GAAP operating margin</x:t>
  </x:si>
  <x:si>
    <x:t xml:space="preserve">Adjusted operating margin sequential, bps</x:t>
  </x:si>
  <x:si>
    <x:t xml:space="preserve">GAAP EPS numerator check</x:t>
  </x:si>
  <x:si>
    <x:t xml:space="preserve">Normalized EPS numerator check</x:t>
  </x:si>
  <x:si>
    <x:t xml:space="preserve">4Q25 GAAP margin is impaired by a $1.53bn one-off and not a representative operating run-rate.</x:t>
  </x:si>
  <x:si>
    <x:t xml:space="preserve">Forecast gross margin</x:t>
  </x:si>
  <x:si>
    <x:t xml:space="preserve">Forecast non-GAAP operating income</x:t>
  </x:si>
  <x:si>
    <x:t xml:space="preserve">Forecast interest expense</x:t>
  </x:si>
  <x:si>
    <x:t xml:space="preserve">Forecast tax rate</x:t>
  </x:si>
  <x:si>
    <x:t xml:space="preserve">Forecast other expense</x:t>
  </x:si>
  <x:si>
    <x:t xml:space="preserve">Forecast restructuring and integration</x:t>
  </x:si>
  <x:si>
    <x:t xml:space="preserve">Forecast step-up depreciation</x:t>
  </x:si>
  <x:si>
    <x:t xml:space="preserve">Forecast intangible amortization</x:t>
  </x:si>
  <x:si>
    <x:t xml:space="preserve">Forecast stock compensation</x:t>
  </x:si>
  <x:si>
    <x:t xml:space="preserve">Participating income allocation rate</x:t>
  </x:si>
  <x:si>
    <x:t xml:space="preserve">Forecast basic shares</x:t>
  </x:si>
  <x:si>
    <x:t xml:space="preserve">Forecast diluted shares</x:t>
  </x:si>
  <x:si>
    <x:t xml:space="preserve">Forecast impairment</x:t>
  </x:si>
  <x:si>
    <x:t xml:space="preserve">Forecast held-for-sale loss</x:t>
  </x:si>
  <x:si>
    <x:t xml:space="preserve">Forecast contingent consideration</x:t>
  </x:si>
  <x:si>
    <x:t xml:space="preserve">Forecast FX nonoperating gain/loss</x:t>
  </x:si>
  <x:si>
    <x:t xml:space="preserve">Forecast debt costs</x:t>
  </x:si>
  <x:si>
    <x:t xml:space="preserve">Forecast imputed interest</x:t>
  </x:si>
  <x:si>
    <x:t xml:space="preserve">Forecast legal settlement</x:t>
  </x:si>
  <x:si>
    <x:t xml:space="preserve">Forecast tax law change</x:t>
  </x:si>
  <x:si>
    <x:t xml:space="preserve">Forecast legal restructuring tax</x:t>
  </x:si>
  <x:si>
    <x:t xml:space="preserve">Balance Sheet</x:t>
  </x:si>
  <x:si>
    <x:t xml:space="preserve">Cash and equivalents</x:t>
  </x:si>
  <x:si>
    <x:t xml:space="preserve">Accounts receivable, net</x:t>
  </x:si>
  <x:si>
    <x:t xml:space="preserve">Assets held for sale</x:t>
  </x:si>
  <x:si>
    <x:t xml:space="preserve">Other current assets / projected net WC</x:t>
  </x:si>
  <x:si>
    <x:t xml:space="preserve">Total current assets</x:t>
  </x:si>
  <x:si>
    <x:t xml:space="preserve">Property and equipment, net</x:t>
  </x:si>
  <x:si>
    <x:t xml:space="preserve">Goodwill</x:t>
  </x:si>
  <x:si>
    <x:t xml:space="preserve">Intangibles, net</x:t>
  </x:si>
  <x:si>
    <x:t xml:space="preserve">Deferred tax assets</x:t>
  </x:si>
  <x:si>
    <x:t xml:space="preserve">Other assets</x:t>
  </x:si>
  <x:si>
    <x:t xml:space="preserve">Total assets</x:t>
  </x:si>
  <x:si>
    <x:t xml:space="preserve">Accounts payable</x:t>
  </x:si>
  <x:si>
    <x:t xml:space="preserve">Current portion of long-term debt</x:t>
  </x:si>
  <x:si>
    <x:t xml:space="preserve">Accrued compensation and benefits</x:t>
  </x:si>
  <x:si>
    <x:t xml:space="preserve">Other accrued liabilities</x:t>
  </x:si>
  <x:si>
    <x:t xml:space="preserve">Income taxes payable</x:t>
  </x:si>
  <x:si>
    <x:t xml:space="preserve">Liabilities held for sale</x:t>
  </x:si>
  <x:si>
    <x:t xml:space="preserve">Total current liabilities</x:t>
  </x:si>
  <x:si>
    <x:t xml:space="preserve">Long-term debt, net</x:t>
  </x:si>
  <x:si>
    <x:t xml:space="preserve">Other long-term liabilities</x:t>
  </x:si>
  <x:si>
    <x:t xml:space="preserve">Deferred tax liabilities</x:t>
  </x:si>
  <x:si>
    <x:t xml:space="preserve">Total liabilities</x:t>
  </x:si>
  <x:si>
    <x:t xml:space="preserve">Stockholders equity</x:t>
  </x:si>
  <x:si>
    <x:t xml:space="preserve">Assets - liabilities - equity</x:t>
  </x:si>
  <x:si>
    <x:t xml:space="preserve">Restricted and held-for-sale cash (CF tie)</x:t>
  </x:si>
  <x:si>
    <x:t xml:space="preserve">Cash, restricted and unrestricted</x:t>
  </x:si>
  <x:si>
    <x:t xml:space="preserve">Derived assets - SEC-filed total (actuals)</x:t>
  </x:si>
  <x:si>
    <x:t xml:space="preserve">Cash Flow Statement</x:t>
  </x:si>
  <x:si>
    <x:t xml:space="preserve">Cash from operations</x:t>
  </x:si>
  <x:si>
    <x:t xml:space="preserve">Depreciation</x:t>
  </x:si>
  <x:si>
    <x:t xml:space="preserve">Amortization</x:t>
  </x:si>
  <x:si>
    <x:t xml:space="preserve">Non-cash stock compensation</x:t>
  </x:si>
  <x:si>
    <x:t xml:space="preserve">Projected net WC release (cash)</x:t>
  </x:si>
  <x:si>
    <x:t xml:space="preserve">Capital expenditures (cash)</x:t>
  </x:si>
  <x:si>
    <x:t xml:space="preserve">Other investing flows</x:t>
  </x:si>
  <x:si>
    <x:t xml:space="preserve">Cash from investing</x:t>
  </x:si>
  <x:si>
    <x:t xml:space="preserve">Debt repayments / borrowing</x:t>
  </x:si>
  <x:si>
    <x:t xml:space="preserve">Dividends paid</x:t>
  </x:si>
  <x:si>
    <x:t xml:space="preserve">Other financing / share transactions</x:t>
  </x:si>
  <x:si>
    <x:t xml:space="preserve">Cash from financing</x:t>
  </x:si>
  <x:si>
    <x:t xml:space="preserve">Exchange effect on cash</x:t>
  </x:si>
  <x:si>
    <x:t xml:space="preserve">Change in cash including restricted</x:t>
  </x:si>
  <x:si>
    <x:t xml:space="preserve">Opening unrestricted + restricted cash</x:t>
  </x:si>
  <x:si>
    <x:t xml:space="preserve">Closing unrestricted + restricted cash</x:t>
  </x:si>
  <x:si>
    <x:t xml:space="preserve">Cash flow - Balance Sheet check</x:t>
  </x:si>
  <x:si>
    <x:t xml:space="preserve">Forecast net WC cash release driver</x:t>
  </x:si>
  <x:si>
    <x:t xml:space="preserve">Projected capital expenditure assumption</x:t>
  </x:si>
  <x:si>
    <x:t xml:space="preserve">Geo</x:t>
  </x:si>
  <x:si>
    <x:t xml:space="preserve">Philippines</x:t>
  </x:si>
  <x:si>
    <x:t xml:space="preserve">FY2025 Form 10-K Note 9 discloses country-level revenue annually; 2025/26 10-Qs contain no country-level quarterly breakdown. Quarterly and forecast country figures unavailable.</x:t>
  </x:si>
  <x:si>
    <x:t xml:space="preserve">India</x:t>
  </x:si>
  <x:si>
    <x:t xml:space="preserve">United States</x:t>
  </x:si>
  <x:si>
    <x:t xml:space="preserve">Great Britain</x:t>
  </x:si>
  <x:si>
    <x:t xml:space="preserve">Germany</x:t>
  </x:si>
  <x:si>
    <x:t xml:space="preserve">Canada</x:t>
  </x:si>
  <x:si>
    <x:t xml:space="preserve">Other geographic locations</x:t>
  </x:si>
  <x:si>
    <x:t xml:space="preserve">Revenue by delivery geography, FY25A</x:t>
  </x:si>
  <x:si>
    <x:t xml:space="preserve">Consolidated reported revenue</x:t>
  </x:si>
  <x:si>
    <x:t xml:space="preserve">Geography less consolidated revenue</x:t>
  </x:si>
  <x:si>
    <x:t xml:space="preserve">Quarterly geography not disclosed</x:t>
  </x:si>
  <x:si>
    <x:t xml:space="preserve">Share Count</x:t>
  </x:si>
  <x:si>
    <x:t xml:space="preserve">Weighted basic shares (m)</x:t>
  </x:si>
  <x:si>
    <x:t xml:space="preserve">Weighted diluted shares (m)</x:t>
  </x:si>
  <x:si>
    <x:t xml:space="preserve">Dilutive instruments (m)</x:t>
  </x:si>
  <x:si>
    <x:t xml:space="preserve">Diluted shares Y/Y (m)</x:t>
  </x:si>
  <x:si>
    <x:t xml:space="preserve">Sequential diluted shares change (m)</x:t>
  </x:si>
  <x:si>
    <x:t xml:space="preserve">End-of-period issued common shares (m)</x:t>
  </x:si>
  <x:si>
    <x:t xml:space="preserve">End-of-period shares outstanding (m)</x:t>
  </x:si>
  <x:si>
    <x:t xml:space="preserve">Treasury shares (m)</x:t>
  </x:si>
  <x:si>
    <x:t xml:space="preserve">Share repurchases, cash outflow ($m)</x:t>
  </x:si>
  <x:si>
    <x:t xml:space="preserve">Option exercises / equity issuance ($m)</x:t>
  </x:si>
  <x:si>
    <x:t xml:space="preserve">Participating allocation (%)</x:t>
  </x:si>
  <x:si>
    <x:t xml:space="preserve">Forecast EPS denominator (m)</x:t>
  </x:si>
  <x:si>
    <x:t xml:space="preserve">Issuer-normalized earnings/share</x:t>
  </x:si>
  <x:si>
    <x:t xml:space="preserve">Diluted earnings numerator check</x:t>
  </x:si>
  <x:si>
    <x:t xml:space="preserve">Guidance</x:t>
  </x:si>
  <x:si>
    <x:t xml:space="preserve">Metric</x:t>
  </x:si>
  <x:si>
    <x:t xml:space="preserve">Issued</x:t>
  </x:si>
  <x:si>
    <x:t xml:space="preserve">Period</x:t>
  </x:si>
  <x:si>
    <x:t xml:space="preserve">Low</x:t>
  </x:si>
  <x:si>
    <x:t xml:space="preserve">High</x:t>
  </x:si>
  <x:si>
    <x:t xml:space="preserve">Midpoint</x:t>
  </x:si>
  <x:si>
    <x:t xml:space="preserve">Actual / outcome</x:t>
  </x:si>
  <x:si>
    <x:t xml:space="preserve">Beat/(miss) vs midpoint</x:t>
  </x:si>
  <x:si>
    <x:t xml:space="preserve">3Q26</x:t>
  </x:si>
  <x:si>
    <x:t xml:space="preserve">Non-GAAP diluted EPS</x:t>
  </x:si>
  <x:si>
    <x:t xml:space="preserve">FX impact on 3Q Y/Y</x:t>
  </x:si>
  <x:si>
    <x:t xml:space="preserve">Net interest expense, approximate</x:t>
  </x:si>
  <x:si>
    <x:t xml:space="preserve">Diluted shares, millions</x:t>
  </x:si>
  <x:si>
    <x:t xml:space="preserve">Net income allocated to participating</x:t>
  </x:si>
  <x:si>
    <x:t xml:space="preserve">Effective tax rate</x:t>
  </x:si>
  <x:si>
    <x:t xml:space="preserve">FY26</x:t>
  </x:si>
  <x:si>
    <x:t xml:space="preserve">Non-GAAP EPS</x:t>
  </x:si>
  <x:si>
    <x:t xml:space="preserve">Adjusted FCF</x:t>
  </x:si>
  <x:si>
    <x:t xml:space="preserve">2Q26</x:t>
  </x:si>
  <x:si>
    <x:t xml:space="preserve">1Q26</x:t>
  </x:si>
  <x:si>
    <x:t xml:space="preserve">Sources</x:t>
  </x:si>
  <x:si>
    <x:t xml:space="preserve">ID</x:t>
  </x:si>
  <x:si>
    <x:t xml:space="preserve">Publication date</x:t>
  </x:si>
  <x:si>
    <x:t xml:space="preserve">Publisher</x:t>
  </x:si>
  <x:si>
    <x:t xml:space="preserve">URL or file</x:t>
  </x:si>
  <x:si>
    <x:t xml:space="preserve">Model usage</x:t>
  </x:si>
  <x:si>
    <x:t xml:space="preserve">I1</x:t>
  </x:si>
  <x:si>
    <x:t xml:space="preserve">S&amp;P Capital IQ</x:t>
  </x:si>
  <x:si>
    <x:t xml:space="preserve">CNXC_consensus.json</x:t>
  </x:si>
  <x:si>
    <x:t xml:space="preserve">4 normalized EPS contributors; consensus/captured date</x:t>
  </x:si>
  <x:si>
    <x:t xml:space="preserve">Supplied attachment: CNXC_consensus.json</x:t>
  </x:si>
  <x:si>
    <x:t xml:space="preserve">I2</x:t>
  </x:si>
  <x:si>
    <x:t xml:space="preserve">supplied; history as-of unspecified</x:t>
  </x:si>
  <x:si>
    <x:t xml:space="preserve">CNXC_history.csv</x:t>
  </x:si>
  <x:si>
    <x:t xml:space="preserve">Six historical consensus/actual rows and dates</x:t>
  </x:si>
  <x:si>
    <x:t xml:space="preserve">Supplied attachment: CNXC_history.csv</x:t>
  </x:si>
  <x:si>
    <x:t xml:space="preserve">q325</x:t>
  </x:si>
  <x:si>
    <x:t xml:space="preserve">SEC 8-K Sep 25 2025</x:t>
  </x:si>
  <x:si>
    <x:t xml:space="preserve">Open source 3</x:t>
  </x:si>
  <x:si>
    <x:t xml:space="preserve">q325 historical financials</x:t>
  </x:si>
  <x:si>
    <x:t xml:space="preserve">https://www.sec.gov/Archives/edgar/data/1803599/000180359925000143/exhibit991q32025.htm</x:t>
  </x:si>
  <x:si>
    <x:t xml:space="preserve">q425</x:t>
  </x:si>
  <x:si>
    <x:t xml:space="preserve">SEC 8-K Jan 13 2026</x:t>
  </x:si>
  <x:si>
    <x:t xml:space="preserve">Open source 4</x:t>
  </x:si>
  <x:si>
    <x:t xml:space="preserve">q425 historical financials</x:t>
  </x:si>
  <x:si>
    <x:t xml:space="preserve">https://www.sec.gov/Archives/edgar/data/1803599/000180359926000003/exhibit991q42025.htm</x:t>
  </x:si>
  <x:si>
    <x:t xml:space="preserve">q126</x:t>
  </x:si>
  <x:si>
    <x:t xml:space="preserve">SEC 8-K Mar 24 2026</x:t>
  </x:si>
  <x:si>
    <x:t xml:space="preserve">Open source 5</x:t>
  </x:si>
  <x:si>
    <x:t xml:space="preserve">q126 historical financials</x:t>
  </x:si>
  <x:si>
    <x:t xml:space="preserve">https://www.sec.gov/Archives/edgar/data/1803599/000180359926000084/exhibit991q12026.htm</x:t>
  </x:si>
  <x:si>
    <x:t xml:space="preserve">q226</x:t>
  </x:si>
  <x:si>
    <x:t xml:space="preserve">SEC 8-K Jun 29 2026</x:t>
  </x:si>
  <x:si>
    <x:t xml:space="preserve">Open source 6</x:t>
  </x:si>
  <x:si>
    <x:t xml:space="preserve">q226 historical financials</x:t>
  </x:si>
  <x:si>
    <x:t xml:space="preserve">https://www.sec.gov/Archives/edgar/data/1803599/000180359926000133/exhibit991q22026.htm</x:t>
  </x:si>
  <x:si>
    <x:t xml:space="preserve">q325bs</x:t>
  </x:si>
  <x:si>
    <x:t xml:space="preserve">SEC 10-Q Oct 3 2025</x:t>
  </x:si>
  <x:si>
    <x:t xml:space="preserve">Open source 7</x:t>
  </x:si>
  <x:si>
    <x:t xml:space="preserve">q325bs historical financials</x:t>
  </x:si>
  <x:si>
    <x:t xml:space="preserve">https://www.sec.gov/Archives/edgar/data/1803599/000180359925000147/cnxc-20250831.htm</x:t>
  </x:si>
  <x:si>
    <x:t xml:space="preserve">q126cf</x:t>
  </x:si>
  <x:si>
    <x:t xml:space="preserve">filing date unavailable in captured text</x:t>
  </x:si>
  <x:si>
    <x:t xml:space="preserve">SEC 10-Q Mar 2026</x:t>
  </x:si>
  <x:si>
    <x:t xml:space="preserve">Open source 8</x:t>
  </x:si>
  <x:si>
    <x:t xml:space="preserve">q126cf historical financials</x:t>
  </x:si>
  <x:si>
    <x:t xml:space="preserve">https://www.sec.gov/Archives/edgar/data/1803599/000180359926000122/cnxc-20260228.htm</x:t>
  </x:si>
  <x:si>
    <x:t xml:space="preserve">q226cf</x:t>
  </x:si>
  <x:si>
    <x:t xml:space="preserve">SEC 10-Q Jul 2 2026</x:t>
  </x:si>
  <x:si>
    <x:t xml:space="preserve">Open source 9</x:t>
  </x:si>
  <x:si>
    <x:t xml:space="preserve">q226cf historical financials</x:t>
  </x:si>
  <x:si>
    <x:t xml:space="preserve">https://www.sec.gov/Archives/edgar/data/1803599/000180359926000136/cnxc-20260531.htm</x:t>
  </x:si>
  <x:si>
    <x:t xml:space="preserve">fy25cf</x:t>
  </x:si>
  <x:si>
    <x:t xml:space="preserve">SEC 10-K Jan 28 2026</x:t>
  </x:si>
  <x:si>
    <x:t xml:space="preserve">Open source 10</x:t>
  </x:si>
  <x:si>
    <x:t xml:space="preserve">fy25cf historical financials</x:t>
  </x:si>
  <x:si>
    <x:t xml:space="preserve">https://www.sec.gov/Archives/edgar/data/1803599/000180359926000027/R9.htm</x:t>
  </x:si>
  <x:si>
    <x:t xml:space="preserve">K25</x:t>
  </x:si>
  <x:si>
    <x:t xml:space="preserve">SEC Form 10-K</x:t>
  </x:si>
  <x:si>
    <x:t xml:space="preserve">Open source 11</x:t>
  </x:si>
  <x:si>
    <x:t xml:space="preserve">FY25 single operating segment / verified USD and shares</x:t>
  </x:si>
  <x:si>
    <x:t xml:space="preserve">https://www.sec.gov/Archives/edgar/data/1803599/000180359926000027/cnxc-20251130.htm</x:t>
  </x:si>
  <x:si>
    <x:t xml:space="preserve">G25</x:t>
  </x:si>
  <x:si>
    <x:t xml:space="preserve">SEC Form 10-K Note 9</x:t>
  </x:si>
  <x:si>
    <x:t xml:space="preserve">Open source 12</x:t>
  </x:si>
  <x:si>
    <x:t xml:space="preserve">FY25 delivery geography (annual only)</x:t>
  </x:si>
  <x:si>
    <x:t xml:space="preserve">https://app.edgar.tools/companies/CNXC/disclosures/revenue</x:t>
  </x:si>
  <x:si>
    <x:t xml:space="preserve">Q2CALL</x:t>
  </x:si>
  <x:si>
    <x:t xml:space="preserve">Concentrix earnings call</x:t>
  </x:si>
  <x:si>
    <x:t xml:space="preserve">Open source 13</x:t>
  </x:si>
  <x:si>
    <x:t xml:space="preserve">Offshoring 3%, $45m Q3 restructuring; 60.9m shares</x:t>
  </x:si>
  <x:si>
    <x:t xml:space="preserve">https://beta.earningswhispers.com/transcript/CNXC/Q22026</x:t>
  </x:si>
  <x:si>
    <x:t xml:space="preserve">PREVIEW</x:t>
  </x:si>
  <x:si>
    <x:t xml:space="preserve">AlphaStreet</x:t>
  </x:si>
  <x:si>
    <x:t xml:space="preserve">Open source 14</x:t>
  </x:si>
  <x:si>
    <x:t xml:space="preserve">90-day EPS revisions $3.06 to $2.81, last two misses</x:t>
  </x:si>
  <x:si>
    <x:t xml:space="preserve">https://news.alphastreet.com/concentrix-q3-2026-earnings-preview-september-29-street-expects-2-81-eps/amp/</x:t>
  </x:si>
  <x:si>
    <x:t xml:space="preserve">ALT</x:t>
  </x:si>
  <x:si>
    <x:t xml:space="preserve">TradingView</x:t>
  </x:si>
  <x:si>
    <x:t xml:space="preserve">Open source 15</x:t>
  </x:si>
  <x:si>
    <x:t xml:space="preserve">Alternative contemporaneous street EPS $2.71</x:t>
  </x:si>
  <x:si>
    <x:t xml:space="preserve">https://www.tradingview.com/news/tradingview:b844eab313a8b:0-cnxc-q3-26-earnings-revenue-estimate-is-2-48b-usd/</x:t>
  </x:si>
  <x:si>
    <x:t xml:space="preserve">PEER1</x:t>
  </x:si>
  <x:si>
    <x:t xml:space="preserve">TaskUs</x:t>
  </x:si>
  <x:si>
    <x:t xml:space="preserve">Open source 16</x:t>
  </x:si>
  <x:si>
    <x:t xml:space="preserve">Peer +5% service revenue, AI demand</x:t>
  </x:si>
  <x:si>
    <x:t xml:space="preserve">https://ir.taskus.com/news-releases/news-release-details/taskus-announces-fiscal-second-quarter-2026-results</x:t>
  </x:si>
  <x:si>
    <x:t xml:space="preserve">PEER2</x:t>
  </x:si>
  <x:si>
    <x:t xml:space="preserve">TTEC</x:t>
  </x:si>
  <x:si>
    <x:t xml:space="preserve">Open source 17</x:t>
  </x:si>
  <x:si>
    <x:t xml:space="preserve">Peer shortfall, weaker CX demand</x:t>
  </x:si>
  <x:si>
    <x:t xml:space="preserve">https://investors.ttec.com/news-releases/news-release-details/ttec-announces-second-quarter-2026-financial-results</x:t>
  </x:si>
  <x:si>
    <x:t xml:space="preserve">M&amp;A</x:t>
  </x:si>
  <x:si>
    <x:t xml:space="preserve">Concentrix</x:t>
  </x:si>
  <x:si>
    <x:t xml:space="preserve">Open source 18</x:t>
  </x:si>
  <x:si>
    <x:t xml:space="preserve">CastleHill purchased September after target-quarter close</x:t>
  </x:si>
  <x:si>
    <x:t xml:space="preserve">https://www.concentrix.com/about/news/press-release/concentrix-strengthens-enterprise-risk-compliance-capabilities-acquisition-castlehill/</x:t>
  </x:si>
  <x:si>
    <x:t xml:space="preserve">History file SHA256</x:t>
  </x:si>
  <x:si>
    <x:t xml:space="preserve">ecb03e6dc08c9d035f4ce200ba3691493a87b7e74a5262dcec23536f3d6b593a</x:t>
  </x:si>
  <x:si>
    <x:t xml:space="preserve">Consensus file SHA256</x:t>
  </x:si>
  <x:si>
    <x:t xml:space="preserve">02e1e746d20c5fef261215d34693eb73604c225b69716e1e22443b1af59919a4</x:t>
  </x:si>
  <x:si>
    <x:t xml:space="preserve">Consensus capture (date only)</x:t>
  </x:si>
  <x:si>
    <x:t xml:space="preserve">2026-09-26T18:44:22.240587+00:00</x:t>
  </x:si>
  <x:si>
    <x:t xml:space="preserve">Omitted Segment tabs</x:t>
  </x:si>
  <x:si>
    <x:t xml:space="preserve">One segment (no segment tab)</x:t>
  </x:si>
  <x:si>
    <x:t xml:space="preserve">Single operating segment; Form 10-Q ended 2026-05-31, Note 17. Vertical splits are revenue disaggregation, not reported segments.</x:t>
  </x:si>
  <x:si>
    <x:t xml:space="preserve">Unreported breakdowns</x:t>
  </x:si>
  <x:si>
    <x:t xml:space="preserve">Quarterly splits: unavailable</x:t>
  </x:si>
  <x:si>
    <x:t xml:space="preserve">Q2 2026 Form 10-Q Note 9 and FY25 Form 10-K Note 9 have no quarterly product/customer/unit/price or geographic revenue figures. These are unavailable.</x:t>
  </x:si>
  <x:si>
    <x:t xml:space="preserve">Inputs</x:t>
  </x:si>
  <x:si>
    <x:t xml:space="preserve">CapIQ history (as supplied)</x:t>
  </x:si>
  <x:si>
    <x:t xml:space="preserve">period_end_date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</x:si>
  <x:si>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</x:si>
  <x:si>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</x:si>
  <x:si>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</x:si>
  <x:si>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</x:si>
  <x:si>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</x:si>
  <x:si>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</x:si>
  <x:si>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Consensus captured (date only)</x:t>
  </x:si>
  <x:si>
    <x:t xml:space="preserve">History SHA256</x:t>
  </x:si>
  <x:si>
    <x:t xml:space="preserve">Consensus SHA256</x:t>
  </x:si>
  <x:si>
    <x:t xml:space="preserve">Forward fiscal period</x:t>
  </x:si>
  <x:si>
    <x:t xml:space="preserve">FQ3 2026 - Aug 2026</x:t>
  </x:si>
  <x:si>
    <x:t xml:space="preserve">Currency basis</x:t>
  </x:si>
  <x:si>
    <x:t xml:space="preserve">Normalized diluted USD/common share; verify issuer definition</x:t>
  </x:si>
  <x:si>
    <x:t xml:space="preserve">ticker</x:t>
  </x:si>
  <x:si>
    <x:t xml:space="preserve">CNXC</x:t>
  </x:si>
  <x:si>
    <x:t xml:space="preserve">company</x:t>
  </x:si>
  <x:si>
    <x:t xml:space="preserve">exchange_ticker</x:t>
  </x:si>
  <x:si>
    <x:t xml:space="preserve">NasdaqGS:CNXC</x:t>
  </x:si>
  <x:si>
    <x:t xml:space="preserve">capiq_company_id</x:t>
  </x:si>
  <x:si>
    <x:t xml:space="preserve">analyst_count</x:t>
  </x:si>
  <x:si>
    <x:t xml:space="preserve">fiscal_year_end</x:t>
  </x:si>
  <x:si>
    <x:t xml:space="preserve">Nov-30</x:t>
  </x:si>
  <x:si>
    <x:t xml:space="preserve">forward_quarter_label</x:t>
  </x:si>
  <x:si>
    <x:t xml:space="preserve">2026-08-31</x:t>
  </x:si>
  <x:si>
    <x:t xml:space="preserve">expected_report_date</x:t>
  </x:si>
  <x:si>
    <x:t xml:space="preserve">2026-09-29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</x:si>
  <x:si>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</x:si>
  <x:si>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</x:si>
  <x:si>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</x:si>
  <x:si>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</x:si>
  <x:si>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</x:si>
  <x:si>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</x:si>
  <x:si>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</x:si>
  <x:si>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</x:si>
  <x:si>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</x:si>
  <x:si>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</x:si>
  <x:si>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</x:si>
  <x:si>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</x:si>
  <x:si>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</x:si>
  <x:si>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</x:si>
  <x:si>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</x:si>
  <x:si>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</x:si>
  <x:si>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</x:si>
  <x:si>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</x:si>
  <x:si>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</x:si>
  <x:si>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</x:si>
  <x:si>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</x:si>
  <x:si>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</x:si>
  <x:si>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</x:si>
  <x:si>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</x:si>
  <x:si>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</x:si>
  <x:si>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</x:si>
  <x:si>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</x:si>
  <x:si>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</x:si>
  <x:si>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</x:si>
  <x:si>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</x:si>
  <x:si>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</x:si>
  <x:si>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</x:si>
  <x:si>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</x:si>
  <x:si>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</x:si>
  <x:si>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</x:si>
  <x:si>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</x:si>
  <x:si>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</x:si>
  <x:si>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</x:si>
  <x:si>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</x:si>
  <x:si>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target_price_std_dev</x:t>
  </x:si>
  <x:si>
    <x:t xml:space="preserve">target_price_n_est</x:t>
  </x:si>
  <x:si>
    <x:t xml:space="preserve">recommendation</x:t>
  </x:si>
  <x:si>
    <x:t xml:space="preserve">Outperform</x:t>
  </x:si>
  <x:si>
    <x:t xml:space="preserve">recommendation_score</x:t>
  </x:si>
  <x:si>
    <x:t xml:space="preserve">last_close_price</x:t>
  </x:si>
  <x:si>
    <x:t xml:space="preserve">notes</x:t>
  </x:si>
  <x:si>
    <x:t xml:space="preserve">Only 4 contributors in CapIQ. CapIQ lists the FQ3 2026 earnings release date as Sep-30-2026; user calendar says Sep 29 after close. FQ4 2025 (Nov-2025) GAAP EPS actual (23.85) reflects a large impairment/one-off, so GAAP surprise is NM there.</x:t>
  </x:si>
  <x:si>
    <x:t xml:space="preserve">Technology and consumer electronics</x:t>
  </x:si>
  <x:si>
    <x:t xml:space="preserve">Retail, travel and e-commerce</x:t>
  </x:si>
  <x:si>
    <x:t xml:space="preserve">Communications and media</x:t>
  </x:si>
  <x:si>
    <x:t xml:space="preserve">Banking, financial services and insurance</x:t>
  </x:si>
  <x:si>
    <x:t xml:space="preserve">Zero impact where not reported</x:t>
  </x:si>
  <x:si>
    <x:t xml:space="preserve">FY25 GAAP diluted reported EPS</x:t>
  </x:si>
  <x:si>
    <x:t xml:space="preserve">FY25 normalized diluted issuer EPS</x:t>
  </x:si>
  <x:si>
    <x:t xml:space="preserve">FY-to-date reported cash flows; FY25 H1 comparator in I</x:t>
  </x:si>
  <x:si>
    <x:t xml:space="preserve">Operating CFO</x:t>
  </x:si>
  <x:si>
    <x:t xml:space="preserve">Investing CFI</x:t>
  </x:si>
  <x:si>
    <x:t xml:space="preserve">Financing CFF</x:t>
  </x:si>
  <x:si>
    <x:t xml:space="preserve">Cash FX</x:t>
  </x:si>
  <x:si>
    <x:t xml:space="preserve">Cash capex</x:t>
  </x:si>
  <x:si>
    <x:t xml:space="preserve">FY25 YTD reported depreciation</x:t>
  </x:si>
  <x:si>
    <x:t xml:space="preserve">SEC as-filed total assets, $m</x:t>
  </x:si>
</x:sst>
</file>

<file path=xl/styles.xml><?xml version="1.0" encoding="utf-8"?>
<x:styleSheet xmlns:x="http://schemas.openxmlformats.org/spreadsheetml/2006/main">
  <x:numFmts count="5">
    <x:numFmt numFmtId="164" formatCode="#,##0.0_);(#,##0.0);&quot;–&quot;_)"/>
    <x:numFmt numFmtId="165" formatCode="yyyy-mm-dd"/>
    <x:numFmt numFmtId="166" formatCode="$0.00;($0.00);&quot;–&quot;"/>
    <x:numFmt numFmtId="167" formatCode="0.0%_);(0.0%);&quot;–&quot;_)"/>
    <x:numFmt numFmtId="168" formatCode="#,##0.00;(#,##0.00);&quot;–&quot;"/>
  </x:numFmts>
  <x:fonts count="12">
    <x:font>
      <x:sz val="11"/>
      <x:name val="Calibri"/>
    </x:font>
    <x:font>
      <x:sz val="10"/>
      <x:color rgb="FF000000"/>
      <x:name val="Aptos Narrow"/>
    </x:font>
    <x:font>
      <x:b/>
      <x:sz val="10"/>
      <x:color rgb="FF000000"/>
      <x:name val="Aptos Narrow"/>
    </x:font>
    <x:font>
      <x:b/>
      <x:sz val="10"/>
      <x:color rgb="FF006100"/>
      <x:name val="Aptos Narrow"/>
    </x:font>
    <x:font>
      <x:b/>
      <x:sz val="12"/>
      <x:color rgb="FF000000"/>
      <x:name val="Aptos Narrow"/>
    </x:font>
    <x:font>
      <x:sz val="10"/>
      <x:color rgb="FF0000FF"/>
      <x:name val="Aptos Narrow"/>
    </x:font>
    <x:font>
      <x:sz val="10"/>
      <x:color rgb="FF006100"/>
      <x:name val="Aptos Narrow"/>
    </x:font>
    <x:font>
      <x:b/>
      <x:sz val="10"/>
      <x:color rgb="FF0000FF"/>
      <x:name val="Aptos Narrow"/>
    </x:font>
    <x:font>
      <x:i/>
      <x:sz val="10"/>
      <x:color rgb="FF000000"/>
      <x:name val="Aptos Narrow"/>
    </x:font>
    <x:font>
      <x:i/>
      <x:sz val="10"/>
      <x:color rgb="FF0000FF"/>
      <x:name val="Aptos Narrow"/>
    </x:font>
    <x:font>
      <x:sz val="11"/>
      <x:color rgb="FF000000"/>
      <x:name val="Calibri"/>
    </x:font>
    <x:font>
      <x:i/>
      <x:sz val="10"/>
      <x:color rgb="FF006100"/>
      <x:name val="Aptos Narrow"/>
    </x:font>
  </x:fonts>
  <x:fills count="6">
    <x:fill>
      <x:patternFill patternType="none"/>
    </x:fill>
    <x:fill>
      <x:patternFill patternType="gray125"/>
    </x:fill>
    <x:fill>
      <x:patternFill patternType="solid">
        <x:fgColor rgb="FFEEEEEE"/>
      </x:patternFill>
    </x:fill>
    <x:fill>
      <x:patternFill patternType="solid">
        <x:fgColor rgb="FFF0F0F0"/>
      </x:patternFill>
    </x:fill>
    <x:fill>
      <x:patternFill patternType="solid">
        <x:fgColor rgb="FFF4F8FF"/>
      </x:patternFill>
    </x:fill>
    <x:fill>
      <x:patternFill patternType="solid">
        <x:fgColor rgb="FFE7F2E9"/>
      </x:patternFill>
    </x:fill>
  </x:fills>
  <x:borders count="5">
    <x:border/>
    <x:border>
      <x:top style="thin">
        <x:color rgb="FFB7B7B7"/>
      </x:top>
      <x:bottom style="thin">
        <x:color rgb="FFB7B7B7"/>
      </x:bottom>
    </x:border>
    <x:border>
      <x:top style="thin">
        <x:color rgb="FFAAAAAA"/>
      </x:top>
    </x:border>
    <x:border>
      <x:top style="thin">
        <x:color rgb="FF999999"/>
      </x:top>
      <x:bottom style="thin">
        <x:color rgb="FF999999"/>
      </x:bottom>
    </x:border>
    <x:border>
      <x:top style="thin">
        <x:color rgb="FFA8A8A8"/>
      </x:top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Font="1" applyFill="1" applyAlignment="1">
      <x:alignment horizontal="general" vertical="bottom"/>
    </x:xf>
    <x:xf numFmtId="0" fontId="1" fillId="2" borderId="1" xfId="0" applyFont="1" applyFill="1" applyBorder="1" applyAlignment="1">
      <x:alignment horizontal="general" vertical="bottom"/>
    </x:xf>
    <x:xf numFmtId="164" fontId="1" fillId="0" borderId="0" xfId="0" applyNumberFormat="1" applyFont="1" applyFill="1" applyAlignment="1">
      <x:alignment horizontal="general" vertical="bottom"/>
    </x:xf>
    <x:xf numFmtId="0" fontId="1" fillId="3" borderId="1" xfId="0" applyFont="1" applyFill="1" applyBorder="1" applyAlignment="1">
      <x:alignment horizontal="general" vertical="bottom"/>
    </x:xf>
    <x:xf numFmtId="164" fontId="1" fillId="4" borderId="0" xfId="0" applyNumberFormat="1" applyFont="1" applyFill="1" applyAlignment="1">
      <x:alignment horizontal="general" vertical="bottom"/>
    </x:xf>
    <x:xf numFmtId="164" fontId="2" fillId="0" borderId="2" xfId="0" applyNumberFormat="1" applyFont="1" applyFill="1" applyBorder="1" applyAlignment="1">
      <x:alignment horizontal="general" vertical="bottom"/>
    </x:xf>
    <x:xf numFmtId="164" fontId="2" fillId="4" borderId="2" xfId="0" applyNumberFormat="1" applyFont="1" applyFill="1" applyBorder="1" applyAlignment="1">
      <x:alignment horizontal="general" vertical="bottom"/>
    </x:xf>
    <x:xf numFmtId="164" fontId="3" fillId="0" borderId="2" xfId="0" applyNumberFormat="1" applyFont="1" applyFill="1" applyBorder="1" applyAlignment="1">
      <x:alignment horizontal="general" vertical="bottom"/>
    </x:xf>
    <x:xf numFmtId="165" fontId="1" fillId="3" borderId="1" xfId="0" applyNumberFormat="1" applyFont="1" applyFill="1" applyBorder="1" applyAlignment="1">
      <x:alignment horizontal="general" vertical="bottom"/>
    </x:xf>
    <x:xf numFmtId="0" fontId="4" fillId="2" borderId="1" xfId="0" applyFont="1" applyFill="1" applyBorder="1" applyAlignment="1">
      <x:alignment horizontal="general" vertical="bottom"/>
    </x:xf>
    <x:xf numFmtId="164" fontId="5" fillId="0" borderId="0" xfId="0" applyNumberFormat="1" applyFont="1" applyFill="1" applyAlignment="1">
      <x:alignment horizontal="general" vertical="bottom"/>
    </x:xf>
    <x:xf numFmtId="166" fontId="3" fillId="0" borderId="2" xfId="0" applyNumberFormat="1" applyFont="1" applyFill="1" applyBorder="1" applyAlignment="1">
      <x:alignment horizontal="general" vertical="bottom"/>
    </x:xf>
    <x:xf numFmtId="0" fontId="1" fillId="0" borderId="0" xfId="0" applyFont="1" applyFill="1" applyAlignment="1">
      <x:alignment horizontal="general" vertical="bottom" wrapText="1"/>
    </x:xf>
    <x:xf numFmtId="164" fontId="1" fillId="0" borderId="0" xfId="0" applyNumberFormat="1" applyFont="1" applyFill="1" applyAlignment="1">
      <x:alignment horizontal="general" vertical="bottom" wrapText="1"/>
    </x:xf>
    <x:xf numFmtId="165" fontId="6" fillId="0" borderId="0" xfId="0" applyNumberFormat="1" applyFont="1" applyFill="1" applyAlignment="1">
      <x:alignment horizontal="general" vertical="bottom"/>
    </x:xf>
    <x:xf numFmtId="165" fontId="5" fillId="0" borderId="0" xfId="0" applyNumberFormat="1" applyFont="1" applyFill="1" applyAlignment="1">
      <x:alignment horizontal="general" vertical="bottom" wrapText="1"/>
    </x:xf>
    <x:xf numFmtId="167" fontId="6" fillId="0" borderId="0" xfId="0" applyNumberFormat="1" applyFont="1" applyFill="1" applyAlignment="1">
      <x:alignment horizontal="general" vertical="bottom"/>
    </x:xf>
    <x:xf numFmtId="0" fontId="2" fillId="0" borderId="2" xfId="0" applyFont="1" applyFill="1" applyBorder="1" applyAlignment="1">
      <x:alignment horizontal="general" vertical="bottom"/>
    </x:xf>
    <x:xf numFmtId="164" fontId="7" fillId="0" borderId="2" xfId="0" applyNumberFormat="1" applyFont="1" applyFill="1" applyBorder="1" applyAlignment="1">
      <x:alignment horizontal="general" vertical="bottom"/>
    </x:xf>
    <x:xf numFmtId="164" fontId="6" fillId="0" borderId="0" xfId="0" applyNumberFormat="1" applyFont="1" applyFill="1" applyAlignment="1">
      <x:alignment horizontal="general" vertical="bottom"/>
    </x:xf>
    <x:xf numFmtId="0" fontId="2" fillId="2" borderId="3" xfId="0" applyFont="1" applyFill="1" applyBorder="1" applyAlignment="1">
      <x:alignment horizontal="general" vertical="bottom"/>
    </x:xf>
    <x:xf numFmtId="164" fontId="3" fillId="4" borderId="2" xfId="0" applyNumberFormat="1" applyFont="1" applyFill="1" applyBorder="1" applyAlignment="1">
      <x:alignment horizontal="general" vertical="bottom"/>
    </x:xf>
    <x:xf numFmtId="165" fontId="5" fillId="0" borderId="0" xfId="0" applyNumberFormat="1" applyFont="1" applyFill="1" applyAlignment="1">
      <x:alignment horizontal="general" vertical="bottom"/>
    </x:xf>
    <x:xf numFmtId="164" fontId="6" fillId="4" borderId="0" xfId="0" applyNumberFormat="1" applyFont="1" applyFill="1" applyAlignment="1">
      <x:alignment horizontal="general" vertical="bottom"/>
    </x:xf>
    <x:xf numFmtId="167" fontId="1" fillId="0" borderId="0" xfId="0" applyNumberFormat="1" applyFont="1" applyFill="1" applyAlignment="1">
      <x:alignment horizontal="general" vertical="bottom"/>
    </x:xf>
    <x:xf numFmtId="165" fontId="7" fillId="0" borderId="2" xfId="0" applyNumberFormat="1" applyFont="1" applyFill="1" applyBorder="1" applyAlignment="1">
      <x:alignment horizontal="general" vertical="bottom"/>
    </x:xf>
    <x:xf numFmtId="166" fontId="6" fillId="0" borderId="0" xfId="0" applyNumberFormat="1" applyFont="1" applyFill="1" applyAlignment="1">
      <x:alignment horizontal="general" vertical="bottom"/>
    </x:xf>
    <x:xf numFmtId="164" fontId="2" fillId="5" borderId="2" xfId="0" applyNumberFormat="1" applyFont="1" applyFill="1" applyBorder="1" applyAlignment="1">
      <x:alignment horizontal="general" vertical="bottom"/>
    </x:xf>
    <x:xf numFmtId="166" fontId="1" fillId="0" borderId="0" xfId="0" applyNumberFormat="1" applyFont="1" applyFill="1" applyAlignment="1">
      <x:alignment horizontal="general" vertical="bottom"/>
    </x:xf>
    <x:xf numFmtId="164" fontId="2" fillId="2" borderId="3" xfId="0" applyNumberFormat="1" applyFont="1" applyFill="1" applyBorder="1" applyAlignment="1">
      <x:alignment horizontal="general" vertical="bottom"/>
    </x:xf>
    <x:xf numFmtId="167" fontId="5" fillId="0" borderId="0" xfId="0" applyNumberFormat="1" applyFont="1" applyFill="1" applyAlignment="1">
      <x:alignment horizontal="general" vertical="bottom"/>
    </x:xf>
    <x:xf numFmtId="166" fontId="2" fillId="0" borderId="2" xfId="0" applyNumberFormat="1" applyFont="1" applyFill="1" applyBorder="1" applyAlignment="1">
      <x:alignment horizontal="general" vertical="bottom"/>
    </x:xf>
    <x:xf numFmtId="166" fontId="7" fillId="0" borderId="2" xfId="0" applyNumberFormat="1" applyFont="1" applyFill="1" applyBorder="1" applyAlignment="1">
      <x:alignment horizontal="general" vertical="bottom"/>
    </x:xf>
    <x:xf numFmtId="167" fontId="7" fillId="0" borderId="0" xfId="0" applyNumberFormat="1" applyFont="1" applyFill="1" applyAlignment="1">
      <x:alignment horizontal="general" vertical="bottom"/>
    </x:xf>
    <x:xf numFmtId="166" fontId="5" fillId="0" borderId="0" xfId="0" applyNumberFormat="1" applyFont="1" applyFill="1" applyAlignment="1">
      <x:alignment horizontal="general" vertical="bottom"/>
    </x:xf>
    <x:xf numFmtId="166" fontId="3" fillId="4" borderId="2" xfId="0" applyNumberFormat="1" applyFont="1" applyFill="1" applyBorder="1" applyAlignment="1">
      <x:alignment horizontal="general" vertical="bottom"/>
    </x:xf>
    <x:xf numFmtId="167" fontId="6" fillId="4" borderId="0" xfId="0" applyNumberFormat="1" applyFont="1" applyFill="1" applyAlignment="1">
      <x:alignment horizontal="general" vertical="bottom"/>
    </x:xf>
    <x:xf numFmtId="164" fontId="5" fillId="4" borderId="0" xfId="0" applyNumberFormat="1" applyFont="1" applyFill="1" applyAlignment="1">
      <x:alignment horizontal="general" vertical="bottom"/>
    </x:xf>
    <x:xf numFmtId="166" fontId="6" fillId="4" borderId="0" xfId="0" applyNumberFormat="1" applyFont="1" applyFill="1" applyAlignment="1">
      <x:alignment horizontal="general" vertical="bottom"/>
    </x:xf>
    <x:xf numFmtId="166" fontId="2" fillId="4" borderId="2" xfId="0" applyNumberFormat="1" applyFont="1" applyFill="1" applyBorder="1" applyAlignment="1">
      <x:alignment horizontal="general" vertical="bottom"/>
    </x:xf>
    <x:xf numFmtId="164" fontId="3" fillId="5" borderId="2" xfId="0" applyNumberFormat="1" applyFont="1" applyFill="1" applyBorder="1" applyAlignment="1">
      <x:alignment horizontal="general" vertical="bottom"/>
    </x:xf>
    <x:xf numFmtId="0" fontId="2" fillId="0" borderId="4" xfId="0" applyFont="1" applyFill="1" applyBorder="1" applyAlignment="1">
      <x:alignment horizontal="general" vertical="bottom"/>
    </x:xf>
    <x:xf numFmtId="164" fontId="2" fillId="0" borderId="4" xfId="0" applyNumberFormat="1" applyFont="1" applyFill="1" applyBorder="1" applyAlignment="1">
      <x:alignment horizontal="general" vertical="bottom"/>
    </x:xf>
    <x:xf numFmtId="167" fontId="8" fillId="0" borderId="0" xfId="0" applyNumberFormat="1" applyFont="1" applyFill="1" applyAlignment="1">
      <x:alignment horizontal="general" vertical="bottom"/>
    </x:xf>
    <x:xf numFmtId="164" fontId="2" fillId="4" borderId="4" xfId="0" applyNumberFormat="1" applyFont="1" applyFill="1" applyBorder="1" applyAlignment="1">
      <x:alignment horizontal="general" vertical="bottom"/>
    </x:xf>
    <x:xf numFmtId="164" fontId="8" fillId="0" borderId="0" xfId="0" applyNumberFormat="1" applyFont="1" applyFill="1" applyAlignment="1">
      <x:alignment horizontal="general" vertical="bottom"/>
    </x:xf>
    <x:xf numFmtId="166" fontId="2" fillId="4" borderId="4" xfId="0" applyNumberFormat="1" applyFont="1" applyFill="1" applyBorder="1" applyAlignment="1">
      <x:alignment horizontal="general" vertical="bottom"/>
    </x:xf>
    <x:xf numFmtId="164" fontId="3" fillId="0" borderId="4" xfId="0" applyNumberFormat="1" applyFont="1" applyFill="1" applyBorder="1" applyAlignment="1">
      <x:alignment horizontal="general" vertical="bottom"/>
    </x:xf>
    <x:xf numFmtId="167" fontId="9" fillId="4" borderId="0" xfId="0" applyNumberFormat="1" applyFont="1" applyFill="1" applyAlignment="1">
      <x:alignment horizontal="general" vertical="bottom"/>
    </x:xf>
    <x:xf numFmtId="166" fontId="2" fillId="0" borderId="4" xfId="0" applyNumberFormat="1" applyFont="1" applyFill="1" applyBorder="1" applyAlignment="1">
      <x:alignment horizontal="general" vertical="bottom"/>
    </x:xf>
    <x:xf numFmtId="164" fontId="10" fillId="0" borderId="0" xfId="0" applyNumberFormat="1" applyFont="1" applyFill="1" applyAlignment="1">
      <x:alignment horizontal="general" vertical="bottom"/>
    </x:xf>
    <x:xf numFmtId="167" fontId="8" fillId="4" borderId="0" xfId="0" applyNumberFormat="1" applyFont="1" applyFill="1" applyAlignment="1">
      <x:alignment horizontal="general" vertical="bottom"/>
    </x:xf>
    <x:xf numFmtId="167" fontId="11" fillId="0" borderId="0" xfId="0" applyNumberFormat="1" applyFont="1" applyFill="1" applyAlignment="1">
      <x:alignment horizontal="general" vertical="bottom"/>
    </x:xf>
    <x:xf numFmtId="0" fontId="10" fillId="4" borderId="0" xfId="0" applyFont="1" applyFill="1" applyAlignment="1">
      <x:alignment horizontal="general" vertical="bottom"/>
    </x:xf>
    <x:xf numFmtId="167" fontId="11" fillId="4" borderId="0" xfId="0" applyNumberFormat="1" applyFont="1" applyFill="1" applyAlignment="1">
      <x:alignment horizontal="general" vertical="bottom"/>
    </x:xf>
    <x:xf numFmtId="164" fontId="10" fillId="4" borderId="0" xfId="0" applyNumberFormat="1" applyFont="1" applyFill="1" applyAlignment="1">
      <x:alignment horizontal="general" vertical="bottom"/>
    </x:xf>
    <x:xf numFmtId="166" fontId="1" fillId="4" borderId="0" xfId="0" applyNumberFormat="1" applyFont="1" applyFill="1" applyAlignment="1">
      <x:alignment horizontal="general" vertical="bottom"/>
    </x:xf>
    <x:xf numFmtId="164" fontId="3" fillId="4" borderId="4" xfId="0" applyNumberFormat="1" applyFont="1" applyFill="1" applyBorder="1" applyAlignment="1">
      <x:alignment horizontal="general" vertical="bottom"/>
    </x:xf>
    <x:xf numFmtId="168" fontId="5" fillId="0" borderId="0" xfId="0" applyNumberFormat="1" applyFont="1" applyFill="1" applyAlignment="1">
      <x:alignment horizontal="general" vertical="bottom"/>
    </x:xf>
    <x:xf numFmtId="165" fontId="1" fillId="0" borderId="0" xfId="0" applyNumberFormat="1" applyFont="1" applyFill="1" applyAlignment="1">
      <x:alignment horizontal="general" vertical="bottom"/>
    </x:xf>
    <x:xf numFmtId="168" fontId="2" fillId="0" borderId="2" xfId="0" applyNumberFormat="1" applyFont="1" applyFill="1" applyBorder="1" applyAlignment="1">
      <x:alignment horizontal="general" vertical="bottom"/>
    </x:xf>
    <x:xf numFmtId="168" fontId="5" fillId="4" borderId="0" xfId="0" applyNumberFormat="1" applyFont="1" applyFill="1" applyAlignment="1">
      <x:alignment horizontal="general" vertical="bottom"/>
    </x:xf>
    <x:xf numFmtId="0" fontId="5" fillId="0" borderId="0" xfId="0" applyFont="1" applyFill="1" applyAlignment="1">
      <x:alignment horizontal="general" vertical="bottom"/>
    </x:xf>
    <x:xf numFmtId="168" fontId="1" fillId="0" borderId="0" xfId="0" applyNumberFormat="1" applyFont="1" applyFill="1" applyAlignment="1">
      <x:alignment horizontal="general" vertical="bottom"/>
    </x:xf>
    <x:xf numFmtId="0" fontId="1" fillId="3" borderId="1" xfId="0" applyNumberFormat="1" applyFont="1" applyFill="1" applyBorder="1" applyAlignment="1">
      <x:alignment horizontal="right" vertical="bottom"/>
    </x:xf>
    <x:xf numFmtId="164" fontId="2" fillId="2" borderId="3" xfId="0" applyNumberFormat="1" applyFont="1" applyFill="1" applyBorder="1" applyAlignment="1">
      <x:alignment horizontal="right" vertical="bottom"/>
    </x:xf>
    <x:xf numFmtId="164" fontId="1" fillId="0" borderId="0" xfId="0" applyNumberFormat="1" applyFont="1" applyFill="1" applyBorder="1" applyAlignment="1">
      <x:alignment horizontal="right" vertical="bottom"/>
    </x:xf>
    <x:xf numFmtId="164" fontId="1" fillId="4" borderId="0" xfId="0" applyNumberFormat="1" applyFont="1" applyFill="1" applyBorder="1" applyAlignment="1">
      <x:alignment horizontal="right" vertical="bottom"/>
    </x:xf>
    <x:xf numFmtId="0" fontId="1" fillId="0" borderId="0" xfId="0" applyNumberFormat="1" applyFont="1" applyFill="1" applyBorder="1" applyAlignment="1">
      <x:alignment horizontal="right" vertical="bottom"/>
    </x:xf>
    <x:xf numFmtId="164" fontId="2" fillId="0" borderId="2" xfId="0" applyNumberFormat="1" applyFont="1" applyFill="1" applyBorder="1" applyAlignment="1">
      <x:alignment horizontal="right" vertical="bottom"/>
    </x:xf>
    <x:xf numFmtId="165" fontId="5" fillId="0" borderId="0" xfId="0" applyNumberFormat="1" applyFont="1" applyFill="1" applyBorder="1" applyAlignment="1">
      <x:alignment horizontal="right" vertical="bottom" wrapText="1"/>
    </x:xf>
    <x:xf numFmtId="164" fontId="2" fillId="4" borderId="2" xfId="0" applyNumberFormat="1" applyFont="1" applyFill="1" applyBorder="1" applyAlignment="1">
      <x:alignment horizontal="right" vertical="bottom"/>
    </x:xf>
    <x:xf numFmtId="167" fontId="8" fillId="0" borderId="0" xfId="0" applyNumberFormat="1" applyFont="1" applyFill="1" applyBorder="1" applyAlignment="1">
      <x:alignment horizontal="right" vertical="bottom"/>
    </x:xf>
    <x:xf numFmtId="167" fontId="11" fillId="0" borderId="0" xfId="0" applyNumberFormat="1" applyFont="1" applyFill="1" applyBorder="1" applyAlignment="1">
      <x:alignment horizontal="right" vertical="bottom"/>
    </x:xf>
    <x:xf numFmtId="0" fontId="2" fillId="2" borderId="3" xfId="0" applyNumberFormat="1" applyFont="1" applyFill="1" applyBorder="1" applyAlignment="1">
      <x:alignment horizontal="general" vertical="bottom" wrapText="1"/>
    </x:xf>
    <x:xf numFmtId="164" fontId="2" fillId="2" borderId="3" xfId="0" applyNumberFormat="1" applyFont="1" applyFill="1" applyBorder="1" applyAlignment="1">
      <x:alignment horizontal="right" vertical="bottom" wrapText="1"/>
    </x:xf>
    <x:xf numFmtId="0" fontId="2" fillId="2" borderId="3" xfId="0" applyNumberFormat="1" applyFont="1" applyFill="1" applyBorder="1" applyAlignment="1">
      <x:alignment horizontal="general" vertical="center" wrapText="1"/>
    </x:xf>
    <x:xf numFmtId="164" fontId="2" fillId="2" borderId="3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ee39e652742d7" /><Relationship Type="http://schemas.openxmlformats.org/officeDocument/2006/relationships/theme" Target="/xl/theme/theme1.xml" Id="R51db8677513840bb" /><Relationship Type="http://schemas.openxmlformats.org/officeDocument/2006/relationships/sharedStrings" Target="/xl/sharedStrings.xml" Id="R1affe73061f04f5f" /><Relationship Type="http://schemas.openxmlformats.org/officeDocument/2006/relationships/worksheet" Target="/xl/worksheets/sheet1.xml" Id="R25027ec517e04572" /><Relationship Type="http://schemas.openxmlformats.org/officeDocument/2006/relationships/worksheet" Target="/xl/worksheets/sheet2.xml" Id="Rd112a2a053f34b45" /><Relationship Type="http://schemas.openxmlformats.org/officeDocument/2006/relationships/worksheet" Target="/xl/worksheets/sheet3.xml" Id="R1bed229af44c4829" /><Relationship Type="http://schemas.openxmlformats.org/officeDocument/2006/relationships/worksheet" Target="/xl/worksheets/sheet4.xml" Id="R111270ef575049cb" /><Relationship Type="http://schemas.openxmlformats.org/officeDocument/2006/relationships/worksheet" Target="/xl/worksheets/sheet5.xml" Id="Rbd346fb7d2c14a13" /><Relationship Type="http://schemas.openxmlformats.org/officeDocument/2006/relationships/worksheet" Target="/xl/worksheets/sheet6.xml" Id="R26e109c2de8f485e" /><Relationship Type="http://schemas.openxmlformats.org/officeDocument/2006/relationships/worksheet" Target="/xl/worksheets/sheet7.xml" Id="Rad32a57360e44feb" /><Relationship Type="http://schemas.openxmlformats.org/officeDocument/2006/relationships/worksheet" Target="/xl/worksheets/sheet8.xml" Id="Rbcd1dfb3adf4424e" /><Relationship Type="http://schemas.openxmlformats.org/officeDocument/2006/relationships/worksheet" Target="/xl/worksheets/sheet9.xml" Id="Re9e411fa6fe34ed1" /><Relationship Type="http://schemas.openxmlformats.org/officeDocument/2006/relationships/worksheet" Target="/xl/worksheets/sheet10.xml" Id="R3879b87fa2514c7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4050c8986db443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050c8986db443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8904b0ce617400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hyperlink" Target="https://www.sec.gov/Archives/edgar/data/1803599/000180359925000143/exhibit991q32025.htm" TargetMode="External" Id="R4796fddd24ac43e7" /><Relationship Type="http://schemas.openxmlformats.org/officeDocument/2006/relationships/hyperlink" Target="https://www.sec.gov/Archives/edgar/data/1803599/000180359926000003/exhibit991q42025.htm" TargetMode="External" Id="Rc4b709890f584b99" /><Relationship Type="http://schemas.openxmlformats.org/officeDocument/2006/relationships/hyperlink" Target="https://www.sec.gov/Archives/edgar/data/1803599/000180359926000084/exhibit991q12026.htm" TargetMode="External" Id="R3c3ce19ae05e4dea" /><Relationship Type="http://schemas.openxmlformats.org/officeDocument/2006/relationships/hyperlink" Target="https://www.sec.gov/Archives/edgar/data/1803599/000180359926000133/exhibit991q22026.htm" TargetMode="External" Id="Rd5f7224820544980" /><Relationship Type="http://schemas.openxmlformats.org/officeDocument/2006/relationships/hyperlink" Target="https://www.sec.gov/Archives/edgar/data/1803599/000180359925000147/cnxc-20250831.htm" TargetMode="External" Id="R783e0cbbed954c0a" /><Relationship Type="http://schemas.openxmlformats.org/officeDocument/2006/relationships/hyperlink" Target="https://www.sec.gov/Archives/edgar/data/1803599/000180359926000122/cnxc-20260228.htm" TargetMode="External" Id="R635312faf6184dad" /><Relationship Type="http://schemas.openxmlformats.org/officeDocument/2006/relationships/hyperlink" Target="https://www.sec.gov/Archives/edgar/data/1803599/000180359926000136/cnxc-20260531.htm" TargetMode="External" Id="Rb605a51d23274636" /><Relationship Type="http://schemas.openxmlformats.org/officeDocument/2006/relationships/hyperlink" Target="https://www.sec.gov/Archives/edgar/data/1803599/000180359926000027/R9.htm" TargetMode="External" Id="Ra6ba267a2a6a47b8" /><Relationship Type="http://schemas.openxmlformats.org/officeDocument/2006/relationships/hyperlink" Target="https://www.sec.gov/Archives/edgar/data/1803599/000180359926000027/cnxc-20251130.htm" TargetMode="External" Id="R14d58a9e2306448e" /><Relationship Type="http://schemas.openxmlformats.org/officeDocument/2006/relationships/hyperlink" Target="https://app.edgar.tools/companies/CNXC/disclosures/revenue" TargetMode="External" Id="R0d9dfe1467bd4fa0" /><Relationship Type="http://schemas.openxmlformats.org/officeDocument/2006/relationships/hyperlink" Target="https://beta.earningswhispers.com/transcript/CNXC/Q22026" TargetMode="External" Id="Rff08172ca9204154" /><Relationship Type="http://schemas.openxmlformats.org/officeDocument/2006/relationships/hyperlink" Target="https://news.alphastreet.com/concentrix-q3-2026-earnings-preview-september-29-street-expects-2-81-eps/amp/" TargetMode="External" Id="R916f03768aae4cf5" /><Relationship Type="http://schemas.openxmlformats.org/officeDocument/2006/relationships/hyperlink" Target="https://www.tradingview.com/news/tradingview:b844eab313a8b:0-cnxc-q3-26-earnings-revenue-estimate-is-2-48b-usd/" TargetMode="External" Id="R353637965a684fb4" /><Relationship Type="http://schemas.openxmlformats.org/officeDocument/2006/relationships/hyperlink" Target="https://ir.taskus.com/news-releases/news-release-details/taskus-announces-fiscal-second-quarter-2026-results" TargetMode="External" Id="R7af8a019c52a4e6e" /><Relationship Type="http://schemas.openxmlformats.org/officeDocument/2006/relationships/hyperlink" Target="https://investors.ttec.com/news-releases/news-release-details/ttec-announces-second-quarter-2026-financial-results" TargetMode="External" Id="Re9d62fb2bfc1442b" /><Relationship Type="http://schemas.openxmlformats.org/officeDocument/2006/relationships/hyperlink" Target="https://www.concentrix.com/about/news/press-release/concentrix-strengthens-enterprise-risk-compliance-capabilities-acquisition-castlehill/" TargetMode="External" Id="R6326ef6bbc43488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customWidth="1"/>
    <x:col min="2" max="2" width="36" customWidth="1"/>
    <x:col min="3" max="8" width="14" customWidth="1"/>
    <x:col min="10" max="10" width="85" customWidth="1"/>
  </x:cols>
  <x:sheetData>
    <x:row r="2">
      <x:c r="B2" s="10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10" t="s">
        <x:v>1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B6" s="4" t="s">
        <x:v>3</x:v>
      </x:c>
      <x:c r="C6" s="65" t="s">
        <x:v>4</x:v>
      </x:c>
      <x:c r="D6" s="65" t="s">
        <x:v>5</x:v>
      </x:c>
      <x:c r="E6" s="65" t="s">
        <x:v>6</x:v>
      </x:c>
      <x:c r="F6" s="65" t="s">
        <x:v>7</x:v>
      </x:c>
      <x:c r="G6" s="65" t="s">
        <x:v>8</x:v>
      </x:c>
      <x:c r="H6" s="65" t="s">
        <x:v>9</x:v>
      </x:c>
      <x:c r="I6" s="1"/>
      <x:c r="J6" s="1"/>
    </x:row>
    <x:row r="7">
      <x:c r="B7" s="4" t="s">
        <x:v>10</x:v>
      </x:c>
      <x:c r="C7" s="9">
        <x:v>45900</x:v>
      </x:c>
      <x:c r="D7" s="9">
        <x:v>45991</x:v>
      </x:c>
      <x:c r="E7" s="9">
        <x:v>45991</x:v>
      </x:c>
      <x:c r="F7" s="9">
        <x:v>46081</x:v>
      </x:c>
      <x:c r="G7" s="9">
        <x:v>46173</x:v>
      </x:c>
      <x:c r="H7" s="9">
        <x:v>46265</x:v>
      </x:c>
      <x:c r="I7" s="1"/>
      <x:c r="J7" s="1"/>
    </x:row>
    <x:row r="8">
      <x:c r="B8" s="4" t="s">
        <x:v>11</x:v>
      </x:c>
      <x:c r="C8" s="4">
        <x:v>92</x:v>
      </x:c>
      <x:c r="D8" s="4">
        <x:v>91</x:v>
      </x:c>
      <x:c r="E8" s="4">
        <x:v>365</x:v>
      </x:c>
      <x:c r="F8" s="4">
        <x:v>90</x:v>
      </x:c>
      <x:c r="G8" s="4">
        <x:v>92</x:v>
      </x:c>
      <x:c r="H8" s="4">
        <x:v>92</x:v>
      </x:c>
      <x:c r="I8" s="1"/>
      <x:c r="J8" s="1"/>
    </x:row>
    <x:row r="9">
      <x:c r="B9" s="1"/>
      <x:c r="C9" s="3"/>
      <x:c r="D9" s="3"/>
      <x:c r="E9" s="3"/>
      <x:c r="F9" s="3"/>
      <x:c r="G9" s="3"/>
      <x:c r="H9" s="5"/>
      <x:c r="I9" s="1"/>
      <x:c r="J9" s="1"/>
    </x:row>
    <x:row r="10">
      <x:c r="B10" s="1" t="s">
        <x:v>12</x:v>
      </x:c>
      <x:c r="C10" s="3"/>
      <x:c r="D10" s="3"/>
      <x:c r="E10" s="3"/>
      <x:c r="F10" s="3"/>
      <x:c r="G10" s="3"/>
      <x:c r="H10" s="5"/>
      <x:c r="I10" s="1"/>
      <x:c r="J10" s="1"/>
    </x:row>
    <x:row r="11" ht="32" customHeight="1">
      <x:c r="B11" s="77" t="s">
        <x:v>13</x:v>
      </x:c>
      <x:c r="C11" s="78" t="s">
        <x:v>14</x:v>
      </x:c>
      <x:c r="D11" s="78" t="s">
        <x:v>15</x:v>
      </x:c>
      <x:c r="E11" s="78" t="s">
        <x:v>16</x:v>
      </x:c>
      <x:c r="F11" s="78" t="s">
        <x:v>17</x:v>
      </x:c>
      <x:c r="G11" s="3"/>
      <x:c r="H11" s="5"/>
      <x:c r="I11" s="1"/>
      <x:c r="J11" s="1"/>
    </x:row>
    <x:row r="12">
      <x:c r="B12" s="18" t="s">
        <x:v>18</x:v>
      </x:c>
      <x:c r="C12" s="8" t="n">
        <x:f>'Revenue summary'!H76</x:f>
        <x:v>2472</x:v>
      </x:c>
      <x:c r="D12" s="8" t="n">
        <x:f>Inputs!C53</x:f>
        <x:v>2477.44</x:v>
      </x:c>
      <x:c r="E12" s="6" t="n">
        <x:f>C12-D12</x:f>
        <x:v>-5.440000000000055</x:v>
      </x:c>
      <x:c r="F12" s="8" t="n">
        <x:f>Guidance!G11</x:f>
        <x:v>2477.5</x:v>
      </x:c>
      <x:c r="G12" s="6"/>
      <x:c r="H12" s="7"/>
      <x:c r="I12" s="1"/>
      <x:c r="J12" s="1"/>
    </x:row>
    <x:row r="13">
      <x:c r="B13" s="18" t="s">
        <x:v>19</x:v>
      </x:c>
      <x:c r="C13" s="8" t="n">
        <x:f>'Income Statement'!H51</x:f>
        <x:v>164.57699999999994</x:v>
      </x:c>
      <x:c r="D13" s="8" t="n">
        <x:f>Inputs!C63</x:f>
        <x:v>164.65</x:v>
      </x:c>
      <x:c r="E13" s="6" t="n">
        <x:f>C13-D13</x:f>
        <x:v>-0.07300000000006435</x:v>
      </x:c>
      <x:c r="F13" s="8" t="n">
        <x:f>Guidance!G12*Guidance!G17</x:f>
        <x:v>165.039</x:v>
      </x:c>
      <x:c r="G13" s="6"/>
      <x:c r="H13" s="7"/>
      <x:c r="I13" s="1"/>
      <x:c r="J13" s="1" t="s">
        <x:v>20</x:v>
      </x:c>
    </x:row>
    <x:row r="14">
      <x:c r="B14" s="18" t="s">
        <x:v>21</x:v>
      </x:c>
      <x:c r="C14" s="12" t="n">
        <x:f>'Income Statement'!H52</x:f>
        <x:v>2.7024137931034473</x:v>
      </x:c>
      <x:c r="D14" s="12" t="n">
        <x:f>Inputs!C36</x:f>
        <x:v>2.81</x:v>
      </x:c>
      <x:c r="E14" s="32" t="n">
        <x:f>C14-D14</x:f>
        <x:v>-0.10758620689655274</x:v>
      </x:c>
      <x:c r="F14" s="12" t="n">
        <x:f>Guidance!G12</x:f>
        <x:v>2.71</x:v>
      </x:c>
      <x:c r="G14" s="6"/>
      <x:c r="H14" s="7"/>
      <x:c r="I14" s="1"/>
      <x:c r="J14" s="1"/>
    </x:row>
    <x:row r="15">
      <x:c r="B15" s="1" t="s">
        <x:v>22</x:v>
      </x:c>
      <x:c r="C15" s="27" t="n">
        <x:f>'Income Statement'!H33</x:f>
        <x:v>0.6776551724137926</x:v>
      </x:c>
      <x:c r="D15" s="27" t="n">
        <x:f>Inputs!C45</x:f>
        <x:v>0.81</x:v>
      </x:c>
      <x:c r="E15" s="29" t="n">
        <x:f>C15-D15</x:f>
        <x:v>-0.13234482758620747</x:v>
      </x:c>
      <x:c r="F15" s="67" t="s">
        <x:v>23</x:v>
      </x:c>
      <x:c r="G15" s="3"/>
      <x:c r="H15" s="5"/>
      <x:c r="I15" s="1"/>
      <x:c r="J15" s="1" t="s">
        <x:v>24</x:v>
      </x:c>
    </x:row>
    <x:row r="16">
      <x:c r="B16" s="18" t="s">
        <x:v>25</x:v>
      </x:c>
      <x:c r="C16" s="41" t="str">
        <x:f>IF(AND('Revenue summary'!H83,ABS('Revenue summary'!H79)&lt;0.000001,ABS('Balance Sheet'!H33)&lt;0.000001,ABS('Cash Flow Statement'!H28)&lt;0.000001,ABS(Geo!E19)&lt;0.000001,ABS('Income Statement'!H57)&lt;0.000001,ABS('Income Statement'!H58)&lt;0.000001,ABS('Balance Sheet'!C36)&lt;0.000001,ABS('Balance Sheet'!D36)&lt;0.000001,ABS('Balance Sheet'!E36)&lt;0.000001,ABS('Balance Sheet'!F36)&lt;0.000001,ABS('Balance Sheet'!G36)&lt;0.000001),"PASS","FAIL")</x:f>
        <x:v>PASS</x:v>
      </x:c>
      <x:c r="D16" s="28"/>
      <x:c r="E16" s="6"/>
      <x:c r="F16" s="6"/>
      <x:c r="G16" s="6"/>
      <x:c r="H16" s="7"/>
      <x:c r="I16" s="1"/>
      <x:c r="J16" s="1"/>
    </x:row>
    <x:row r="17">
      <x:c r="B17" s="1"/>
      <x:c r="C17" s="3"/>
      <x:c r="D17" s="3"/>
      <x:c r="E17" s="3"/>
      <x:c r="F17" s="3"/>
      <x:c r="G17" s="3"/>
      <x:c r="H17" s="5"/>
      <x:c r="I17" s="1"/>
      <x:c r="J17" s="1"/>
    </x:row>
    <x:row r="18">
      <x:c r="B18" s="1" t="s">
        <x:v>26</x:v>
      </x:c>
      <x:c r="C18" s="34">
        <x:v>0.32</x:v>
      </x:c>
      <x:c r="D18" s="3"/>
      <x:c r="E18" s="3"/>
      <x:c r="F18" s="3"/>
      <x:c r="G18" s="3"/>
      <x:c r="H18" s="5"/>
      <x:c r="I18" s="1"/>
      <x:c r="J18" s="1"/>
    </x:row>
    <x:row r="19">
      <x:c r="B19" s="1" t="s">
        <x:v>27</x:v>
      </x:c>
      <x:c r="C19" s="11" t="s">
        <x:v>28</x:v>
      </x:c>
      <x:c r="D19" s="3"/>
      <x:c r="E19" s="3"/>
      <x:c r="F19" s="3"/>
      <x:c r="G19" s="3"/>
      <x:c r="H19" s="5"/>
      <x:c r="I19" s="1"/>
      <x:c r="J19" s="1"/>
    </x:row>
    <x:row r="20">
      <x:c r="B20" s="1"/>
      <x:c r="C20" s="3"/>
      <x:c r="D20" s="3"/>
      <x:c r="E20" s="3"/>
      <x:c r="F20" s="3"/>
      <x:c r="G20" s="3"/>
      <x:c r="H20" s="5"/>
      <x:c r="I20" s="1"/>
      <x:c r="J20" s="1"/>
    </x:row>
    <x:row r="21">
      <x:c r="B21" s="1" t="s">
        <x:v>29</x:v>
      </x:c>
      <x:c r="C21" s="23">
        <x:v>46294</x:v>
      </x:c>
      <x:c r="D21" s="3"/>
      <x:c r="E21" s="3"/>
      <x:c r="F21" s="3"/>
      <x:c r="G21" s="3"/>
      <x:c r="H21" s="5"/>
      <x:c r="I21" s="1"/>
      <x:c r="J21" s="1"/>
    </x:row>
    <x:row r="22">
      <x:c r="B22" s="1" t="s">
        <x:v>30</x:v>
      </x:c>
      <x:c r="C22" s="11" t="s">
        <x:v>31</x:v>
      </x:c>
      <x:c r="D22" s="3"/>
      <x:c r="E22" s="3"/>
      <x:c r="F22" s="3"/>
      <x:c r="G22" s="3"/>
      <x:c r="H22" s="5"/>
      <x:c r="I22" s="1"/>
      <x:c r="J22" s="1"/>
    </x:row>
    <x:row r="23">
      <x:c r="B23" s="1" t="s">
        <x:v>32</x:v>
      </x:c>
      <x:c r="C23" s="3" t="s">
        <x:v>33</x:v>
      </x:c>
      <x:c r="D23" s="3"/>
      <x:c r="E23" s="3"/>
      <x:c r="F23" s="3"/>
      <x:c r="G23" s="3"/>
      <x:c r="H23" s="5"/>
      <x:c r="I23" s="1"/>
      <x:c r="J23" s="1"/>
    </x:row>
    <x:row r="24">
      <x:c r="B24" s="1" t="s">
        <x:v>34</x:v>
      </x:c>
      <x:c r="C24" s="15" t="n">
        <x:f>Inputs!C20</x:f>
        <x:v>46289</x:v>
      </x:c>
      <x:c r="D24" s="3"/>
      <x:c r="E24" s="3"/>
      <x:c r="F24" s="3"/>
      <x:c r="G24" s="3"/>
      <x:c r="H24" s="5"/>
      <x:c r="I24" s="1"/>
      <x:c r="J24" s="1"/>
    </x:row>
    <x:row r="25">
      <x:c r="B25" s="1" t="s">
        <x:v>35</x:v>
      </x:c>
      <x:c r="C25" s="3" t="s">
        <x:v>36</x:v>
      </x:c>
      <x:c r="D25" s="3"/>
      <x:c r="E25" s="3"/>
      <x:c r="F25" s="3"/>
      <x:c r="G25" s="3"/>
      <x:c r="H25" s="5"/>
      <x:c r="I25" s="1"/>
      <x:c r="J25" s="1"/>
    </x:row>
    <x:row r="26">
      <x:c r="B26" s="1"/>
      <x:c r="C26" s="3"/>
      <x:c r="D26" s="3"/>
      <x:c r="E26" s="3"/>
      <x:c r="F26" s="3"/>
      <x:c r="G26" s="3"/>
      <x:c r="H26" s="5"/>
      <x:c r="I26" s="1"/>
      <x:c r="J26" s="1"/>
    </x:row>
    <x:row r="27">
      <x:c r="B27" s="1"/>
      <x:c r="C27" s="3"/>
      <x:c r="D27" s="3"/>
      <x:c r="E27" s="3"/>
      <x:c r="F27" s="3"/>
      <x:c r="G27" s="3"/>
      <x:c r="H27" s="5"/>
      <x:c r="I27" s="1"/>
      <x:c r="J27" s="1" t="s">
        <x:v>37</x:v>
      </x:c>
    </x:row>
    <x:row r="28">
      <x:c r="B28" s="1"/>
      <x:c r="C28" s="3"/>
      <x:c r="D28" s="3"/>
      <x:c r="E28" s="3"/>
      <x:c r="F28" s="3"/>
      <x:c r="G28" s="3"/>
      <x:c r="H28" s="5"/>
      <x:c r="I28" s="1"/>
      <x:c r="J28" s="1" t="s">
        <x:v>38</x:v>
      </x:c>
    </x:row>
    <x:row r="29">
      <x:c r="B29" s="1"/>
      <x:c r="C29" s="3"/>
      <x:c r="D29" s="3"/>
      <x:c r="E29" s="3"/>
      <x:c r="F29" s="3"/>
      <x:c r="G29" s="3"/>
      <x:c r="H29" s="5"/>
      <x:c r="I29" s="1"/>
      <x:c r="J29" s="1"/>
    </x:row>
    <x:row r="30">
      <x:c r="B30" s="1"/>
      <x:c r="C30" s="3"/>
      <x:c r="D30" s="3"/>
      <x:c r="E30" s="3"/>
      <x:c r="F30" s="3"/>
      <x:c r="G30" s="3"/>
      <x:c r="H30" s="5"/>
      <x:c r="I30" s="1"/>
      <x:c r="J30" s="1"/>
    </x:row>
    <x:row r="31">
      <x:c r="B31" s="1"/>
      <x:c r="C31" s="3"/>
      <x:c r="D31" s="3"/>
      <x:c r="E31" s="3"/>
      <x:c r="F31" s="3"/>
      <x:c r="G31" s="3"/>
      <x:c r="H31" s="5"/>
      <x:c r="I31" s="1"/>
      <x:c r="J31" s="1"/>
    </x:row>
    <x:row r="32">
      <x:c r="B32" s="1"/>
      <x:c r="C32" s="3"/>
      <x:c r="D32" s="3"/>
      <x:c r="E32" s="3"/>
      <x:c r="F32" s="3"/>
      <x:c r="G32" s="3"/>
      <x:c r="H32" s="5"/>
      <x:c r="I32" s="1"/>
      <x:c r="J32" s="1"/>
    </x:row>
    <x:row r="33">
      <x:c r="B33" s="1"/>
      <x:c r="C33" s="3"/>
      <x:c r="D33" s="3"/>
      <x:c r="E33" s="3"/>
      <x:c r="F33" s="3"/>
      <x:c r="G33" s="3"/>
      <x:c r="H33" s="5"/>
      <x:c r="I33" s="1"/>
      <x:c r="J33" s="1"/>
    </x:row>
    <x:row r="34">
      <x:c r="B34" s="1"/>
      <x:c r="C34" s="3"/>
      <x:c r="D34" s="3"/>
      <x:c r="E34" s="3"/>
      <x:c r="F34" s="3"/>
      <x:c r="G34" s="3"/>
      <x:c r="H34" s="5"/>
      <x:c r="I34" s="1"/>
      <x:c r="J34" s="1"/>
    </x:row>
    <x:row r="35">
      <x:c r="B35" s="1"/>
      <x:c r="C35" s="3"/>
      <x:c r="D35" s="3"/>
      <x:c r="E35" s="3"/>
      <x:c r="F35" s="3"/>
      <x:c r="G35" s="3"/>
      <x:c r="H35" s="5"/>
      <x:c r="I35" s="1"/>
      <x:c r="J35" s="1"/>
    </x:row>
  </x:sheetData>
  <x:pageMargins left="0.7" right="0.7" top="0.75" bottom="0.75" header="0.3" footer="0.3"/>
  <x:drawing xmlns:r="http://schemas.openxmlformats.org/officeDocument/2006/relationships" r:id="R48904b0ce617400e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6" customWidth="1"/>
    <x:col min="3" max="8" width="13" customWidth="1"/>
    <x:col min="10" max="10" width="86" customWidth="1"/>
  </x:cols>
  <x:sheetData>
    <x:row r="2">
      <x:c r="B2" s="10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10" t="s">
        <x:v>39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B6" s="4" t="s">
        <x:v>3</x:v>
      </x:c>
      <x:c r="C6" s="65" t="s">
        <x:v>4</x:v>
      </x:c>
      <x:c r="D6" s="65" t="s">
        <x:v>5</x:v>
      </x:c>
      <x:c r="E6" s="65" t="s">
        <x:v>6</x:v>
      </x:c>
      <x:c r="F6" s="65" t="s">
        <x:v>7</x:v>
      </x:c>
      <x:c r="G6" s="65" t="s">
        <x:v>8</x:v>
      </x:c>
      <x:c r="H6" s="65" t="s">
        <x:v>9</x:v>
      </x:c>
      <x:c r="I6" s="1"/>
      <x:c r="J6" s="1"/>
    </x:row>
    <x:row r="7">
      <x:c r="B7" s="4" t="s">
        <x:v>10</x:v>
      </x:c>
      <x:c r="C7" s="9">
        <x:v>45900</x:v>
      </x:c>
      <x:c r="D7" s="9">
        <x:v>45991</x:v>
      </x:c>
      <x:c r="E7" s="9">
        <x:v>45991</x:v>
      </x:c>
      <x:c r="F7" s="9">
        <x:v>46081</x:v>
      </x:c>
      <x:c r="G7" s="9">
        <x:v>46173</x:v>
      </x:c>
      <x:c r="H7" s="9">
        <x:v>46265</x:v>
      </x:c>
      <x:c r="I7" s="1"/>
      <x:c r="J7" s="1"/>
    </x:row>
    <x:row r="8">
      <x:c r="B8" s="4" t="s">
        <x:v>11</x:v>
      </x:c>
      <x:c r="C8" s="4">
        <x:v>92</x:v>
      </x:c>
      <x:c r="D8" s="4">
        <x:v>91</x:v>
      </x:c>
      <x:c r="E8" s="4">
        <x:v>365</x:v>
      </x:c>
      <x:c r="F8" s="4">
        <x:v>90</x:v>
      </x:c>
      <x:c r="G8" s="4">
        <x:v>92</x:v>
      </x:c>
      <x:c r="H8" s="4">
        <x:v>92</x:v>
      </x:c>
      <x:c r="I8" s="1"/>
      <x:c r="J8" s="1"/>
    </x:row>
    <x:row r="9">
      <x:c r="B9" s="1"/>
      <x:c r="C9" s="3"/>
      <x:c r="D9" s="3"/>
      <x:c r="E9" s="3"/>
      <x:c r="F9" s="3"/>
      <x:c r="G9" s="3"/>
      <x:c r="H9" s="5"/>
      <x:c r="I9" s="1"/>
      <x:c r="J9" s="1"/>
    </x:row>
    <x:row r="10">
      <x:c r="B10" s="18" t="s">
        <x:v>40</x:v>
      </x:c>
      <x:c r="C10" s="19">
        <x:v>670.573</x:v>
      </x:c>
      <x:c r="D10" s="19">
        <x:v>675.088</x:v>
      </x:c>
      <x:c r="E10" s="19">
        <x:v>2666.072</x:v>
      </x:c>
      <x:c r="F10" s="19">
        <x:v>635.089</x:v>
      </x:c>
      <x:c r="G10" s="19">
        <x:v>624.244</x:v>
      </x:c>
      <x:c r="H10" s="7" t="n">
        <x:f>H20*(1+H16)</x:f>
        <x:v>620</x:v>
      </x:c>
      <x:c r="I10" s="1"/>
      <x:c r="J10" s="1"/>
    </x:row>
    <x:row r="11">
      <x:c r="B11" s="44" t="s">
        <x:v>41</x:v>
      </x:c>
      <x:c r="C11" s="44" t="n">
        <x:f>C10/C76</x:f>
        <x:v>0.2700381314348558</x:v>
      </x:c>
      <x:c r="D11" s="44" t="n">
        <x:f>D10/D76</x:f>
        <x:v>0.2644370672855646</x:v>
      </x:c>
      <x:c r="E11" s="44" t="n">
        <x:f>E10/E76</x:f>
        <x:v>0.271334636233635</x:v>
      </x:c>
      <x:c r="F11" s="44" t="n">
        <x:f>F10/F76</x:f>
        <x:v>0.2539958750451429</x:v>
      </x:c>
      <x:c r="G11" s="44" t="n">
        <x:f>G10/G76</x:f>
        <x:v>0.25350288104681756</x:v>
      </x:c>
      <x:c r="H11" s="52" t="n">
        <x:f>H10/H76</x:f>
        <x:v>0.25080906148867316</x:v>
      </x:c>
      <x:c r="I11" s="1"/>
      <x:c r="J11" s="1"/>
    </x:row>
    <x:row r="12">
      <x:c r="B12" s="46" t="s">
        <x:v>42</x:v>
      </x:c>
      <x:c r="C12" s="46"/>
      <x:c r="D12" s="46" t="n">
        <x:f>(D11-C11)*10000</x:f>
        <x:v>-56.010641492911795</x:v>
      </x:c>
      <x:c r="E12" s="46"/>
      <x:c r="F12" s="46" t="n">
        <x:f>(F11-D11)*10000</x:f>
        <x:v>-104.41192240421671</x:v>
      </x:c>
      <x:c r="G12" s="46" t="n">
        <x:f>(G11-F11)*10000</x:f>
        <x:v>-4.9299399832536395</x:v>
      </x:c>
      <x:c r="H12" s="46" t="n">
        <x:f>(H11-G11)*10000</x:f>
        <x:v>-26.938195581444056</x:v>
      </x:c>
    </x:row>
    <x:row r="13">
      <x:c r="B13" s="44" t="s">
        <x:v>43</x:v>
      </x:c>
      <x:c r="C13" s="73" t="s">
        <x:v>44</x:v>
      </x:c>
      <x:c r="D13" s="73" t="s">
        <x:v>44</x:v>
      </x:c>
      <x:c r="E13" s="73" t="s">
        <x:v>44</x:v>
      </x:c>
      <x:c r="F13" s="73" t="s">
        <x:v>44</x:v>
      </x:c>
      <x:c r="G13" s="73" t="s">
        <x:v>44</x:v>
      </x:c>
      <x:c r="H13" s="49">
        <x:v>-0.06843082179115056</x:v>
      </x:c>
      <x:c r="I13" s="1"/>
      <x:c r="J13" s="1" t="s">
        <x:v>45</x:v>
      </x:c>
    </x:row>
    <x:row r="14">
      <x:c r="B14" s="44" t="s">
        <x:v>46</x:v>
      </x:c>
      <x:c r="C14" s="74" t="s">
        <x:v>44</x:v>
      </x:c>
      <x:c r="D14" s="74" t="s">
        <x:v>44</x:v>
      </x:c>
      <x:c r="E14" s="74" t="s">
        <x:v>44</x:v>
      </x:c>
      <x:c r="F14" s="74" t="s">
        <x:v>44</x:v>
      </x:c>
      <x:c r="G14" s="74" t="s">
        <x:v>44</x:v>
      </x:c>
      <x:c r="H14" s="55" t="n">
        <x:f>Inputs!$C$98</x:f>
        <x:v>0</x:v>
      </x:c>
      <x:c r="I14" s="1"/>
      <x:c r="J14" s="1"/>
    </x:row>
    <x:row r="15">
      <x:c r="B15" s="44" t="s">
        <x:v>47</x:v>
      </x:c>
      <x:c r="C15" s="74" t="s">
        <x:v>44</x:v>
      </x:c>
      <x:c r="D15" s="74" t="s">
        <x:v>44</x:v>
      </x:c>
      <x:c r="E15" s="74" t="s">
        <x:v>44</x:v>
      </x:c>
      <x:c r="F15" s="74" t="s">
        <x:v>44</x:v>
      </x:c>
      <x:c r="G15" s="74" t="s">
        <x:v>44</x:v>
      </x:c>
      <x:c r="H15" s="55" t="n">
        <x:f>Guidance!G15</x:f>
        <x:v>-0.0075</x:v>
      </x:c>
      <x:c r="I15" s="1"/>
      <x:c r="J15" s="1"/>
    </x:row>
    <x:row r="16">
      <x:c r="B16" s="44" t="s">
        <x:v>48</x:v>
      </x:c>
      <x:c r="C16" s="44" t="n">
        <x:f>C10/C20-1</x:f>
        <x:v>0.008639815651844351</x:v>
      </x:c>
      <x:c r="D16" s="44" t="n">
        <x:f>D10/D20-1</x:f>
        <x:v>-0.01567856106590304</x:v>
      </x:c>
      <x:c r="E16" s="44" t="n">
        <x:f>E10/E20-1</x:f>
        <x:v>-0.00297976096094299</x:v>
      </x:c>
      <x:c r="F16" s="44" t="n">
        <x:f>F10/F20-1</x:f>
        <x:v>-0.03436715058112305</x:v>
      </x:c>
      <x:c r="G16" s="44" t="n">
        <x:f>G10/G20-1</x:f>
        <x:v>-0.058056280263580784</x:v>
      </x:c>
      <x:c r="H16" s="52" t="n">
        <x:f>(1+H13)*(1+H14)*(1+H15)-1</x:f>
        <x:v>-0.07541759062771691</x:v>
      </x:c>
      <x:c r="I16" s="1"/>
      <x:c r="J16" s="1"/>
    </x:row>
    <x:row r="17">
      <x:c r="B17" s="44" t="s">
        <x:v>49</x:v>
      </x:c>
      <x:c r="C17" s="44"/>
      <x:c r="D17" s="44" t="n">
        <x:f>D10/C10-1</x:f>
        <x:v>0.006733047706961148</x:v>
      </x:c>
      <x:c r="E17" s="44"/>
      <x:c r="F17" s="44" t="n">
        <x:f>F10/D10-1</x:f>
        <x:v>-0.059250053326381</x:v>
      </x:c>
      <x:c r="G17" s="44" t="n">
        <x:f>G10/F10-1</x:f>
        <x:v>-0.01707634677974268</x:v>
      </x:c>
      <x:c r="H17" s="52" t="n">
        <x:f>H10/G10-1</x:f>
        <x:v>-0.006798623615124955</x:v>
      </x:c>
      <x:c r="I17" s="1"/>
      <x:c r="J17" s="1"/>
    </x:row>
    <x:row r="18">
      <x:c r="B18" s="1" t="s">
        <x:v>50</x:v>
      </x:c>
      <x:c r="C18" s="3"/>
      <x:c r="D18" s="3" t="n">
        <x:f>D10-C10</x:f>
        <x:v>4.514999999999986</x:v>
      </x:c>
      <x:c r="E18" s="3"/>
      <x:c r="F18" s="3" t="n">
        <x:f>F10-D10</x:f>
        <x:v>-39.99899999999991</x:v>
      </x:c>
      <x:c r="G18" s="3" t="n">
        <x:f>G10-F10</x:f>
        <x:v>-10.845000000000027</x:v>
      </x:c>
      <x:c r="H18" s="5" t="n">
        <x:f>H10-G10</x:f>
        <x:v>-4.244000000000028</x:v>
      </x:c>
      <x:c r="I18" s="1"/>
      <x:c r="J18" s="1"/>
    </x:row>
    <x:row r="19">
      <x:c r="B19" s="1" t="s">
        <x:v>51</x:v>
      </x:c>
      <x:c r="C19" s="3" t="n">
        <x:f>C10-C20</x:f>
        <x:v>5.744000000000028</x:v>
      </x:c>
      <x:c r="D19" s="3" t="n">
        <x:f>D10-D20</x:f>
        <x:v>-10.753000000000043</x:v>
      </x:c>
      <x:c r="E19" s="3" t="n">
        <x:f>E10-E20</x:f>
        <x:v>-7.967999999999847</x:v>
      </x:c>
      <x:c r="F19" s="3" t="n">
        <x:f>F10-F20</x:f>
        <x:v>-22.602999999999952</x:v>
      </x:c>
      <x:c r="G19" s="3" t="n">
        <x:f>G10-G20</x:f>
        <x:v>-38.47500000000002</x:v>
      </x:c>
      <x:c r="H19" s="5" t="n">
        <x:f>H10-H20</x:f>
        <x:v>-50.57299999999998</x:v>
      </x:c>
      <x:c r="I19" s="1"/>
      <x:c r="J19" s="1"/>
    </x:row>
    <x:row r="20">
      <x:c r="B20" s="1" t="s">
        <x:v>52</x:v>
      </x:c>
      <x:c r="C20" s="20" t="n">
        <x:f>Inputs!C90</x:f>
        <x:v>664.829</x:v>
      </x:c>
      <x:c r="D20" s="20" t="n">
        <x:f>Inputs!D90</x:f>
        <x:v>685.841</x:v>
      </x:c>
      <x:c r="E20" s="20" t="n">
        <x:f>Inputs!E90</x:f>
        <x:v>2674.04</x:v>
      </x:c>
      <x:c r="F20" s="20" t="n">
        <x:f>Inputs!F90</x:f>
        <x:v>657.692</x:v>
      </x:c>
      <x:c r="G20" s="20" t="n">
        <x:f>Inputs!G90</x:f>
        <x:v>662.719</x:v>
      </x:c>
      <x:c r="H20" s="5" t="n">
        <x:f>C10</x:f>
        <x:v>670.573</x:v>
      </x:c>
      <x:c r="I20" s="1"/>
      <x:c r="J20" s="1"/>
    </x:row>
    <x:row r="21">
      <x:c r="B21" s="18" t="s">
        <x:v>53</x:v>
      </x:c>
      <x:c r="C21" s="19">
        <x:v>622.822</x:v>
      </x:c>
      <x:c r="D21" s="19">
        <x:v>643.383</x:v>
      </x:c>
      <x:c r="E21" s="19">
        <x:v>2433.885</x:v>
      </x:c>
      <x:c r="F21" s="19">
        <x:v>649.363</x:v>
      </x:c>
      <x:c r="G21" s="19">
        <x:v>640.795</x:v>
      </x:c>
      <x:c r="H21" s="7" t="n">
        <x:f>H31*(1+H27)</x:f>
        <x:v>640.0000000000001</x:v>
      </x:c>
      <x:c r="I21" s="1"/>
      <x:c r="J21" s="1"/>
    </x:row>
    <x:row r="22">
      <x:c r="B22" s="44" t="s">
        <x:v>41</x:v>
      </x:c>
      <x:c r="C22" s="44" t="n">
        <x:f>C21/C76</x:f>
        <x:v>0.250808918785158</x:v>
      </x:c>
      <x:c r="D22" s="44" t="n">
        <x:f>D21/D76</x:f>
        <x:v>0.2520179793765975</x:v>
      </x:c>
      <x:c r="E22" s="44" t="n">
        <x:f>E21/E76</x:f>
        <x:v>0.24770422595845157</x:v>
      </x:c>
      <x:c r="F22" s="44" t="n">
        <x:f>F21/F76</x:f>
        <x:v>0.2597045822033434</x:v>
      </x:c>
      <x:c r="G22" s="44" t="n">
        <x:f>G21/G76</x:f>
        <x:v>0.2602241730163133</x:v>
      </x:c>
      <x:c r="H22" s="52" t="n">
        <x:f>H21/H76</x:f>
        <x:v>0.25889967637540456</x:v>
      </x:c>
      <x:c r="I22" s="1"/>
      <x:c r="J22" s="1"/>
    </x:row>
    <x:row r="23">
      <x:c r="B23" s="46" t="s">
        <x:v>42</x:v>
      </x:c>
      <x:c r="C23" s="46"/>
      <x:c r="D23" s="46" t="n">
        <x:f>(D22-C22)*10000</x:f>
        <x:v>12.090605914394924</x:v>
      </x:c>
      <x:c r="E23" s="46"/>
      <x:c r="F23" s="46" t="n">
        <x:f>(F22-D22)*10000</x:f>
        <x:v>76.86602826745937</x:v>
      </x:c>
      <x:c r="G23" s="46" t="n">
        <x:f>(G22-F22)*10000</x:f>
        <x:v>5.195908129698723</x:v>
      </x:c>
      <x:c r="H23" s="46" t="n">
        <x:f>(H22-G22)*10000</x:f>
        <x:v>-13.244966409087233</x:v>
      </x:c>
    </x:row>
    <x:row r="24">
      <x:c r="B24" s="44" t="s">
        <x:v>43</x:v>
      </x:c>
      <x:c r="C24" s="73" t="s">
        <x:v>44</x:v>
      </x:c>
      <x:c r="D24" s="73" t="s">
        <x:v>44</x:v>
      </x:c>
      <x:c r="E24" s="73" t="s">
        <x:v>44</x:v>
      </x:c>
      <x:c r="F24" s="73" t="s">
        <x:v>44</x:v>
      </x:c>
      <x:c r="G24" s="73" t="s">
        <x:v>44</x:v>
      </x:c>
      <x:c r="H24" s="49">
        <x:v>0.035346009036774984</x:v>
      </x:c>
      <x:c r="I24" s="1"/>
      <x:c r="J24" s="1" t="s">
        <x:v>45</x:v>
      </x:c>
    </x:row>
    <x:row r="25">
      <x:c r="B25" s="44" t="s">
        <x:v>46</x:v>
      </x:c>
      <x:c r="C25" s="74" t="s">
        <x:v>44</x:v>
      </x:c>
      <x:c r="D25" s="74" t="s">
        <x:v>44</x:v>
      </x:c>
      <x:c r="E25" s="74" t="s">
        <x:v>44</x:v>
      </x:c>
      <x:c r="F25" s="74" t="s">
        <x:v>44</x:v>
      </x:c>
      <x:c r="G25" s="74" t="s">
        <x:v>44</x:v>
      </x:c>
      <x:c r="H25" s="55" t="n">
        <x:f>Inputs!$C$98</x:f>
        <x:v>0</x:v>
      </x:c>
      <x:c r="I25" s="1"/>
      <x:c r="J25" s="1"/>
    </x:row>
    <x:row r="26">
      <x:c r="B26" s="44" t="s">
        <x:v>47</x:v>
      </x:c>
      <x:c r="C26" s="74" t="s">
        <x:v>44</x:v>
      </x:c>
      <x:c r="D26" s="74" t="s">
        <x:v>44</x:v>
      </x:c>
      <x:c r="E26" s="74" t="s">
        <x:v>44</x:v>
      </x:c>
      <x:c r="F26" s="74" t="s">
        <x:v>44</x:v>
      </x:c>
      <x:c r="G26" s="74" t="s">
        <x:v>44</x:v>
      </x:c>
      <x:c r="H26" s="55" t="n">
        <x:f>Guidance!G15</x:f>
        <x:v>-0.0075</x:v>
      </x:c>
      <x:c r="I26" s="1"/>
      <x:c r="J26" s="1"/>
    </x:row>
    <x:row r="27">
      <x:c r="B27" s="44" t="s">
        <x:v>48</x:v>
      </x:c>
      <x:c r="C27" s="44" t="n">
        <x:f>C21/C31-1</x:f>
        <x:v>0.04898810245631058</x:v>
      </x:c>
      <x:c r="D27" s="44" t="n">
        <x:f>D21/D31-1</x:f>
        <x:v>0.043881837371438026</x:v>
      </x:c>
      <x:c r="E27" s="44" t="n">
        <x:f>E21/E31-1</x:f>
        <x:v>0.030492415742468193</x:v>
      </x:c>
      <x:c r="F27" s="44" t="n">
        <x:f>F21/F31-1</x:f>
        <x:v>0.1121171848507787</x:v>
      </x:c>
      <x:c r="G27" s="44" t="n">
        <x:f>G21/G31-1</x:f>
        <x:v>0.09766145581741115</x:v>
      </x:c>
      <x:c r="H27" s="52" t="n">
        <x:f>(1+H24)*(1+H25)*(1+H26)-1</x:f>
        <x:v>0.02758091396899931</x:v>
      </x:c>
      <x:c r="I27" s="1"/>
      <x:c r="J27" s="1"/>
    </x:row>
    <x:row r="28">
      <x:c r="B28" s="44" t="s">
        <x:v>49</x:v>
      </x:c>
      <x:c r="C28" s="44"/>
      <x:c r="D28" s="44" t="n">
        <x:f>D21/C21-1</x:f>
        <x:v>0.03301264245643232</x:v>
      </x:c>
      <x:c r="E28" s="44"/>
      <x:c r="F28" s="44" t="n">
        <x:f>F21/D21-1</x:f>
        <x:v>0.009294619223697342</x:v>
      </x:c>
      <x:c r="G28" s="44" t="n">
        <x:f>G21/F21-1</x:f>
        <x:v>-0.01319446904119903</x:v>
      </x:c>
      <x:c r="H28" s="52" t="n">
        <x:f>H21/G21-1</x:f>
        <x:v>-0.0012406463845688886</x:v>
      </x:c>
      <x:c r="I28" s="1"/>
      <x:c r="J28" s="1"/>
    </x:row>
    <x:row r="29">
      <x:c r="B29" s="1" t="s">
        <x:v>50</x:v>
      </x:c>
      <x:c r="C29" s="3"/>
      <x:c r="D29" s="3" t="n">
        <x:f>D21-C21</x:f>
        <x:v>20.561000000000035</x:v>
      </x:c>
      <x:c r="E29" s="3"/>
      <x:c r="F29" s="3" t="n">
        <x:f>F21-D21</x:f>
        <x:v>5.980000000000018</x:v>
      </x:c>
      <x:c r="G29" s="3" t="n">
        <x:f>G21-F21</x:f>
        <x:v>-8.568000000000097</x:v>
      </x:c>
      <x:c r="H29" s="5" t="n">
        <x:f>H21-G21</x:f>
        <x:v>-0.7949999999998454</x:v>
      </x:c>
      <x:c r="I29" s="1"/>
      <x:c r="J29" s="1"/>
    </x:row>
    <x:row r="30">
      <x:c r="B30" s="1" t="s">
        <x:v>51</x:v>
      </x:c>
      <x:c r="C30" s="3" t="n">
        <x:f>C21-C31</x:f>
        <x:v>29.086000000000013</x:v>
      </x:c>
      <x:c r="D30" s="3" t="n">
        <x:f>D21-D31</x:f>
        <x:v>27.04600000000005</x:v>
      </x:c>
      <x:c r="E30" s="3" t="n">
        <x:f>E21-E31</x:f>
        <x:v>72.01900000000023</x:v>
      </x:c>
      <x:c r="F30" s="3" t="n">
        <x:f>F21-F31</x:f>
        <x:v>65.46500000000003</x:v>
      </x:c>
      <x:c r="G30" s="3" t="n">
        <x:f>G21-G31</x:f>
        <x:v>57.01299999999992</x:v>
      </x:c>
      <x:c r="H30" s="5" t="n">
        <x:f>H21-H31</x:f>
        <x:v>17.17800000000011</x:v>
      </x:c>
      <x:c r="I30" s="1"/>
      <x:c r="J30" s="1"/>
    </x:row>
    <x:row r="31">
      <x:c r="B31" s="1" t="s">
        <x:v>52</x:v>
      </x:c>
      <x:c r="C31" s="20" t="n">
        <x:f>Inputs!C91</x:f>
        <x:v>593.736</x:v>
      </x:c>
      <x:c r="D31" s="20" t="n">
        <x:f>Inputs!D91</x:f>
        <x:v>616.337</x:v>
      </x:c>
      <x:c r="E31" s="20" t="n">
        <x:f>Inputs!E91</x:f>
        <x:v>2361.866</x:v>
      </x:c>
      <x:c r="F31" s="20" t="n">
        <x:f>Inputs!F91</x:f>
        <x:v>583.898</x:v>
      </x:c>
      <x:c r="G31" s="20" t="n">
        <x:f>Inputs!G91</x:f>
        <x:v>583.782</x:v>
      </x:c>
      <x:c r="H31" s="5" t="n">
        <x:f>C21</x:f>
        <x:v>622.822</x:v>
      </x:c>
      <x:c r="I31" s="1"/>
      <x:c r="J31" s="1"/>
    </x:row>
    <x:row r="32">
      <x:c r="B32" s="18" t="s">
        <x:v>54</x:v>
      </x:c>
      <x:c r="C32" s="19">
        <x:v>411.229</x:v>
      </x:c>
      <x:c r="D32" s="19">
        <x:v>417.181</x:v>
      </x:c>
      <x:c r="E32" s="19">
        <x:v>1592.373</x:v>
      </x:c>
      <x:c r="F32" s="19">
        <x:v>394.016</x:v>
      </x:c>
      <x:c r="G32" s="19">
        <x:v>392.255</x:v>
      </x:c>
      <x:c r="H32" s="7" t="n">
        <x:f>H42*(1+H38)</x:f>
        <x:v>393</x:v>
      </x:c>
      <x:c r="I32" s="1"/>
      <x:c r="J32" s="1"/>
    </x:row>
    <x:row r="33">
      <x:c r="B33" s="44" t="s">
        <x:v>41</x:v>
      </x:c>
      <x:c r="C33" s="44" t="n">
        <x:f>C32/C76</x:f>
        <x:v>0.1656009274930907</x:v>
      </x:c>
      <x:c r="D33" s="44" t="n">
        <x:f>D32/D76</x:f>
        <x:v>0.163412947893103</x:v>
      </x:c>
      <x:c r="E33" s="44" t="n">
        <x:f>E32/E76</x:f>
        <x:v>0.16206087033780864</x:v>
      </x:c>
      <x:c r="F33" s="44" t="n">
        <x:f>F32/F76</x:f>
        <x:v>0.15758175421364098</x:v>
      </x:c>
      <x:c r="G33" s="44" t="n">
        <x:f>G32/G76</x:f>
        <x:v>0.15929311712250246</x:v>
      </x:c>
      <x:c r="H33" s="52" t="n">
        <x:f>H32/H76</x:f>
        <x:v>0.15898058252427186</x:v>
      </x:c>
      <x:c r="I33" s="1"/>
      <x:c r="J33" s="1"/>
    </x:row>
    <x:row r="34">
      <x:c r="B34" s="46" t="s">
        <x:v>42</x:v>
      </x:c>
      <x:c r="C34" s="46"/>
      <x:c r="D34" s="46" t="n">
        <x:f>(D33-C33)*10000</x:f>
        <x:v>-21.879795999876773</x:v>
      </x:c>
      <x:c r="E34" s="46"/>
      <x:c r="F34" s="46" t="n">
        <x:f>(F33-D33)*10000</x:f>
        <x:v>-58.311936794620266</x:v>
      </x:c>
      <x:c r="G34" s="46" t="n">
        <x:f>(G33-F33)*10000</x:f>
        <x:v>17.1136290886148</x:v>
      </x:c>
      <x:c r="H34" s="46" t="n">
        <x:f>(H33-G33)*10000</x:f>
        <x:v>-3.1253459823060714</x:v>
      </x:c>
    </x:row>
    <x:row r="35">
      <x:c r="B35" s="44" t="s">
        <x:v>43</x:v>
      </x:c>
      <x:c r="C35" s="73" t="s">
        <x:v>44</x:v>
      </x:c>
      <x:c r="D35" s="73" t="s">
        <x:v>44</x:v>
      </x:c>
      <x:c r="E35" s="73" t="s">
        <x:v>44</x:v>
      </x:c>
      <x:c r="F35" s="73" t="s">
        <x:v>44</x:v>
      </x:c>
      <x:c r="G35" s="73" t="s">
        <x:v>44</x:v>
      </x:c>
      <x:c r="H35" s="49">
        <x:v>-0.03710639740935562</x:v>
      </x:c>
      <x:c r="I35" s="1"/>
      <x:c r="J35" s="1" t="s">
        <x:v>45</x:v>
      </x:c>
    </x:row>
    <x:row r="36">
      <x:c r="B36" s="44" t="s">
        <x:v>46</x:v>
      </x:c>
      <x:c r="C36" s="74" t="s">
        <x:v>44</x:v>
      </x:c>
      <x:c r="D36" s="74" t="s">
        <x:v>44</x:v>
      </x:c>
      <x:c r="E36" s="74" t="s">
        <x:v>44</x:v>
      </x:c>
      <x:c r="F36" s="74" t="s">
        <x:v>44</x:v>
      </x:c>
      <x:c r="G36" s="74" t="s">
        <x:v>44</x:v>
      </x:c>
      <x:c r="H36" s="55" t="n">
        <x:f>Inputs!$C$98</x:f>
        <x:v>0</x:v>
      </x:c>
      <x:c r="I36" s="1"/>
      <x:c r="J36" s="1"/>
    </x:row>
    <x:row r="37">
      <x:c r="B37" s="44" t="s">
        <x:v>47</x:v>
      </x:c>
      <x:c r="C37" s="74" t="s">
        <x:v>44</x:v>
      </x:c>
      <x:c r="D37" s="74" t="s">
        <x:v>44</x:v>
      </x:c>
      <x:c r="E37" s="74" t="s">
        <x:v>44</x:v>
      </x:c>
      <x:c r="F37" s="74" t="s">
        <x:v>44</x:v>
      </x:c>
      <x:c r="G37" s="74" t="s">
        <x:v>44</x:v>
      </x:c>
      <x:c r="H37" s="55" t="n">
        <x:f>Guidance!G15</x:f>
        <x:v>-0.0075</x:v>
      </x:c>
      <x:c r="I37" s="1"/>
      <x:c r="J37" s="1"/>
    </x:row>
    <x:row r="38">
      <x:c r="B38" s="44" t="s">
        <x:v>48</x:v>
      </x:c>
      <x:c r="C38" s="44" t="n">
        <x:f>C32/C42-1</x:f>
        <x:v>0.08073680448242881</x:v>
      </x:c>
      <x:c r="D38" s="44" t="n">
        <x:f>D32/D42-1</x:f>
        <x:v>0.08079099265277367</x:v>
      </x:c>
      <x:c r="E38" s="44" t="n">
        <x:f>E32/E42-1</x:f>
        <x:v>0.04218212709811109</x:v>
      </x:c>
      <x:c r="F38" s="44" t="n">
        <x:f>F32/F42-1</x:f>
        <x:v>0.0620377358490567</x:v>
      </x:c>
      <x:c r="G38" s="44" t="n">
        <x:f>G32/G42-1</x:f>
        <x:v>-0.0018016963429127175</x:v>
      </x:c>
      <x:c r="H38" s="52" t="n">
        <x:f>(1+H35)*(1+H36)*(1+H37)-1</x:f>
        <x:v>-0.04432809942878535</x:v>
      </x:c>
      <x:c r="I38" s="1"/>
      <x:c r="J38" s="1"/>
    </x:row>
    <x:row r="39">
      <x:c r="B39" s="44" t="s">
        <x:v>49</x:v>
      </x:c>
      <x:c r="C39" s="44"/>
      <x:c r="D39" s="44" t="n">
        <x:f>D32/C32-1</x:f>
        <x:v>0.014473687410177849</x:v>
      </x:c>
      <x:c r="E39" s="44"/>
      <x:c r="F39" s="44" t="n">
        <x:f>F32/D32-1</x:f>
        <x:v>-0.05552745690719363</x:v>
      </x:c>
      <x:c r="G39" s="44" t="n">
        <x:f>G32/F32-1</x:f>
        <x:v>-0.004469361650288328</x:v>
      </x:c>
      <x:c r="H39" s="52" t="n">
        <x:f>H32/G32-1</x:f>
        <x:v>0.00189927470650475</x:v>
      </x:c>
      <x:c r="I39" s="1"/>
      <x:c r="J39" s="1"/>
    </x:row>
    <x:row r="40">
      <x:c r="B40" s="1" t="s">
        <x:v>50</x:v>
      </x:c>
      <x:c r="C40" s="3"/>
      <x:c r="D40" s="3" t="n">
        <x:f>D32-C32</x:f>
        <x:v>5.951999999999998</x:v>
      </x:c>
      <x:c r="E40" s="3"/>
      <x:c r="F40" s="3" t="n">
        <x:f>F32-D32</x:f>
        <x:v>-23.164999999999964</x:v>
      </x:c>
      <x:c r="G40" s="3" t="n">
        <x:f>G32-F32</x:f>
        <x:v>-1.761000000000024</x:v>
      </x:c>
      <x:c r="H40" s="5" t="n">
        <x:f>H32-G32</x:f>
        <x:v>0.7450000000000045</x:v>
      </x:c>
      <x:c r="I40" s="1"/>
      <x:c r="J40" s="1"/>
    </x:row>
    <x:row r="41">
      <x:c r="B41" s="1" t="s">
        <x:v>51</x:v>
      </x:c>
      <x:c r="C41" s="3" t="n">
        <x:f>C32-C42</x:f>
        <x:v>30.721000000000004</x:v>
      </x:c>
      <x:c r="D41" s="3" t="n">
        <x:f>D32-D42</x:f>
        <x:v>31.185000000000002</x:v>
      </x:c>
      <x:c r="E41" s="3" t="n">
        <x:f>E32-E42</x:f>
        <x:v>64.45100000000002</x:v>
      </x:c>
      <x:c r="F41" s="3" t="n">
        <x:f>F32-F42</x:f>
        <x:v>23.01600000000002</x:v>
      </x:c>
      <x:c r="G41" s="3" t="n">
        <x:f>G32-G42</x:f>
        <x:v>-0.7080000000000268</x:v>
      </x:c>
      <x:c r="H41" s="5" t="n">
        <x:f>H32-H42</x:f>
        <x:v>-18.228999999999985</x:v>
      </x:c>
      <x:c r="I41" s="1"/>
      <x:c r="J41" s="1"/>
    </x:row>
    <x:row r="42">
      <x:c r="B42" s="1" t="s">
        <x:v>52</x:v>
      </x:c>
      <x:c r="C42" s="20" t="n">
        <x:f>Inputs!C92</x:f>
        <x:v>380.508</x:v>
      </x:c>
      <x:c r="D42" s="20" t="n">
        <x:f>Inputs!D92</x:f>
        <x:v>385.996</x:v>
      </x:c>
      <x:c r="E42" s="20" t="n">
        <x:f>Inputs!E92</x:f>
        <x:v>1527.922</x:v>
      </x:c>
      <x:c r="F42" s="20" t="n">
        <x:f>Inputs!F92</x:f>
        <x:v>371</x:v>
      </x:c>
      <x:c r="G42" s="20" t="n">
        <x:f>Inputs!G92</x:f>
        <x:v>392.963</x:v>
      </x:c>
      <x:c r="H42" s="5" t="n">
        <x:f>C32</x:f>
        <x:v>411.229</x:v>
      </x:c>
      <x:c r="I42" s="1"/>
      <x:c r="J42" s="1"/>
    </x:row>
    <x:row r="43">
      <x:c r="B43" s="18" t="s">
        <x:v>55</x:v>
      </x:c>
      <x:c r="C43" s="19">
        <x:v>384.449</x:v>
      </x:c>
      <x:c r="D43" s="19">
        <x:v>402.566</x:v>
      </x:c>
      <x:c r="E43" s="19">
        <x:v>1536.223</x:v>
      </x:c>
      <x:c r="F43" s="19">
        <x:v>421.605</x:v>
      </x:c>
      <x:c r="G43" s="19">
        <x:v>432.388</x:v>
      </x:c>
      <x:c r="H43" s="7" t="n">
        <x:f>H53*(1+H49)</x:f>
        <x:v>444</x:v>
      </x:c>
      <x:c r="I43" s="1"/>
      <x:c r="J43" s="1" t="s">
        <x:v>56</x:v>
      </x:c>
    </x:row>
    <x:row r="44">
      <x:c r="B44" s="44" t="s">
        <x:v>41</x:v>
      </x:c>
      <x:c r="C44" s="44" t="n">
        <x:f>C43/C76</x:f>
        <x:v>0.1548166860162859</x:v>
      </x:c>
      <x:c r="D44" s="44" t="n">
        <x:f>D43/D76</x:f>
        <x:v>0.15768814203315806</x:v>
      </x:c>
      <x:c r="E44" s="44" t="n">
        <x:f>E43/E76</x:f>
        <x:v>0.15634630605577926</x:v>
      </x:c>
      <x:c r="F44" s="44" t="n">
        <x:f>F43/F76</x:f>
        <x:v>0.16861562851570014</x:v>
      </x:c>
      <x:c r="G44" s="44" t="n">
        <x:f>G43/G76</x:f>
        <x:v>0.17559096079429093</x:v>
      </x:c>
      <x:c r="H44" s="52" t="n">
        <x:f>H43/H76</x:f>
        <x:v>0.1796116504854369</x:v>
      </x:c>
      <x:c r="I44" s="1"/>
      <x:c r="J44" s="1"/>
    </x:row>
    <x:row r="45">
      <x:c r="B45" s="46" t="s">
        <x:v>42</x:v>
      </x:c>
      <x:c r="C45" s="46"/>
      <x:c r="D45" s="46" t="n">
        <x:f>(D44-C44)*10000</x:f>
        <x:v>28.714560168721647</x:v>
      </x:c>
      <x:c r="E45" s="46"/>
      <x:c r="F45" s="46" t="n">
        <x:f>(F44-D44)*10000</x:f>
        <x:v>109.27486482542076</x:v>
      </x:c>
      <x:c r="G45" s="46" t="n">
        <x:f>(G44-F44)*10000</x:f>
        <x:v>69.7533227859079</x:v>
      </x:c>
      <x:c r="H45" s="46" t="n">
        <x:f>(H44-G44)*10000</x:f>
        <x:v>40.20689691145968</x:v>
      </x:c>
    </x:row>
    <x:row r="46">
      <x:c r="B46" s="44" t="s">
        <x:v>43</x:v>
      </x:c>
      <x:c r="C46" s="73" t="s">
        <x:v>44</x:v>
      </x:c>
      <x:c r="D46" s="73" t="s">
        <x:v>44</x:v>
      </x:c>
      <x:c r="E46" s="73" t="s">
        <x:v>44</x:v>
      </x:c>
      <x:c r="F46" s="73" t="s">
        <x:v>44</x:v>
      </x:c>
      <x:c r="G46" s="73" t="s">
        <x:v>44</x:v>
      </x:c>
      <x:c r="H46" s="49">
        <x:v>0.1636268106509826</x:v>
      </x:c>
      <x:c r="I46" s="1"/>
      <x:c r="J46" s="1" t="s">
        <x:v>45</x:v>
      </x:c>
    </x:row>
    <x:row r="47">
      <x:c r="B47" s="44" t="s">
        <x:v>46</x:v>
      </x:c>
      <x:c r="C47" s="74" t="s">
        <x:v>44</x:v>
      </x:c>
      <x:c r="D47" s="74" t="s">
        <x:v>44</x:v>
      </x:c>
      <x:c r="E47" s="74" t="s">
        <x:v>44</x:v>
      </x:c>
      <x:c r="F47" s="74" t="s">
        <x:v>44</x:v>
      </x:c>
      <x:c r="G47" s="74" t="s">
        <x:v>44</x:v>
      </x:c>
      <x:c r="H47" s="55" t="n">
        <x:f>Inputs!$C$98</x:f>
        <x:v>0</x:v>
      </x:c>
      <x:c r="I47" s="1"/>
      <x:c r="J47" s="1"/>
    </x:row>
    <x:row r="48">
      <x:c r="B48" s="44" t="s">
        <x:v>47</x:v>
      </x:c>
      <x:c r="C48" s="74" t="s">
        <x:v>44</x:v>
      </x:c>
      <x:c r="D48" s="74" t="s">
        <x:v>44</x:v>
      </x:c>
      <x:c r="E48" s="74" t="s">
        <x:v>44</x:v>
      </x:c>
      <x:c r="F48" s="74" t="s">
        <x:v>44</x:v>
      </x:c>
      <x:c r="G48" s="74" t="s">
        <x:v>44</x:v>
      </x:c>
      <x:c r="H48" s="55" t="n">
        <x:f>Guidance!G15</x:f>
        <x:v>-0.0075</x:v>
      </x:c>
      <x:c r="I48" s="1"/>
      <x:c r="J48" s="1"/>
    </x:row>
    <x:row r="49">
      <x:c r="B49" s="44" t="s">
        <x:v>48</x:v>
      </x:c>
      <x:c r="C49" s="44" t="n">
        <x:f>C43/C53-1</x:f>
        <x:v>0.09072519441315752</x:v>
      </x:c>
      <x:c r="D49" s="44" t="n">
        <x:f>D43/D53-1</x:f>
        <x:v>0.118161238802861</x:v>
      </x:c>
      <x:c r="E49" s="44" t="n">
        <x:f>E43/E53-1</x:f>
        <x:v>0.05535842972271321</x:v>
      </x:c>
      <x:c r="F49" s="44" t="n">
        <x:f>F43/F53-1</x:f>
        <x:v>0.15447174507726058</x:v>
      </x:c>
      <x:c r="G49" s="44" t="n">
        <x:f>G43/G53-1</x:f>
        <x:v>0.1259664336028541</x:v>
      </x:c>
      <x:c r="H49" s="52" t="n">
        <x:f>(1+H46)*(1+H47)*(1+H48)-1</x:f>
        <x:v>0.15489960957110038</x:v>
      </x:c>
      <x:c r="I49" s="1"/>
      <x:c r="J49" s="1"/>
    </x:row>
    <x:row r="50">
      <x:c r="B50" s="44" t="s">
        <x:v>49</x:v>
      </x:c>
      <x:c r="C50" s="44"/>
      <x:c r="D50" s="44" t="n">
        <x:f>D43/C43-1</x:f>
        <x:v>0.047124586095945054</x:v>
      </x:c>
      <x:c r="E50" s="44"/>
      <x:c r="F50" s="44" t="n">
        <x:f>F43/D43-1</x:f>
        <x:v>0.0472941082952858</x:v>
      </x:c>
      <x:c r="G50" s="44" t="n">
        <x:f>G43/F43-1</x:f>
        <x:v>0.025576072390033122</x:v>
      </x:c>
      <x:c r="H50" s="52" t="n">
        <x:f>H43/G43-1</x:f>
        <x:v>0.026855509403591382</x:v>
      </x:c>
      <x:c r="I50" s="1"/>
      <x:c r="J50" s="1"/>
    </x:row>
    <x:row r="51">
      <x:c r="B51" s="1" t="s">
        <x:v>50</x:v>
      </x:c>
      <x:c r="C51" s="3"/>
      <x:c r="D51" s="3" t="n">
        <x:f>D43-C43</x:f>
        <x:v>18.116999999999962</x:v>
      </x:c>
      <x:c r="E51" s="3"/>
      <x:c r="F51" s="3" t="n">
        <x:f>F43-D43</x:f>
        <x:v>19.039000000000044</x:v>
      </x:c>
      <x:c r="G51" s="3" t="n">
        <x:f>G43-F43</x:f>
        <x:v>10.782999999999959</x:v>
      </x:c>
      <x:c r="H51" s="5" t="n">
        <x:f>H43-G43</x:f>
        <x:v>11.612000000000023</x:v>
      </x:c>
      <x:c r="I51" s="1"/>
      <x:c r="J51" s="1"/>
    </x:row>
    <x:row r="52">
      <x:c r="B52" s="1" t="s">
        <x:v>51</x:v>
      </x:c>
      <x:c r="C52" s="3" t="n">
        <x:f>C43-C53</x:f>
        <x:v>31.97800000000001</x:v>
      </x:c>
      <x:c r="D52" s="3" t="n">
        <x:f>D43-D53</x:f>
        <x:v>42.541</x:v>
      </x:c>
      <x:c r="E52" s="3" t="n">
        <x:f>E43-E53</x:f>
        <x:v>80.58199999999988</x:v>
      </x:c>
      <x:c r="F52" s="3" t="n">
        <x:f>F43-F53</x:f>
        <x:v>56.412000000000035</x:v>
      </x:c>
      <x:c r="G52" s="3" t="n">
        <x:f>G43-G53</x:f>
        <x:v>48.37299999999999</x:v>
      </x:c>
      <x:c r="H52" s="5" t="n">
        <x:f>H43-H53</x:f>
        <x:v>59.55099999999999</x:v>
      </x:c>
      <x:c r="I52" s="1"/>
      <x:c r="J52" s="1"/>
    </x:row>
    <x:row r="53">
      <x:c r="B53" s="1" t="s">
        <x:v>52</x:v>
      </x:c>
      <x:c r="C53" s="20" t="n">
        <x:f>Inputs!C93</x:f>
        <x:v>352.471</x:v>
      </x:c>
      <x:c r="D53" s="20" t="n">
        <x:f>Inputs!D93</x:f>
        <x:v>360.025</x:v>
      </x:c>
      <x:c r="E53" s="20" t="n">
        <x:f>Inputs!E93</x:f>
        <x:v>1455.641</x:v>
      </x:c>
      <x:c r="F53" s="20" t="n">
        <x:f>Inputs!F93</x:f>
        <x:v>365.193</x:v>
      </x:c>
      <x:c r="G53" s="20" t="n">
        <x:f>Inputs!G93</x:f>
        <x:v>384.015</x:v>
      </x:c>
      <x:c r="H53" s="5" t="n">
        <x:f>C43</x:f>
        <x:v>384.449</x:v>
      </x:c>
      <x:c r="I53" s="1"/>
      <x:c r="J53" s="1"/>
    </x:row>
    <x:row r="54">
      <x:c r="B54" s="18" t="s">
        <x:v>57</x:v>
      </x:c>
      <x:c r="C54" s="19">
        <x:v>174.106</x:v>
      </x:c>
      <x:c r="D54" s="19">
        <x:v>184.986</x:v>
      </x:c>
      <x:c r="E54" s="19">
        <x:v>725.283</x:v>
      </x:c>
      <x:c r="F54" s="19">
        <x:v>178.83</x:v>
      </x:c>
      <x:c r="G54" s="19">
        <x:v>151.869</x:v>
      </x:c>
      <x:c r="H54" s="7" t="n">
        <x:f>H64*(1+H60)</x:f>
        <x:v>151</x:v>
      </x:c>
      <x:c r="I54" s="1"/>
      <x:c r="J54" s="1"/>
    </x:row>
    <x:row r="55">
      <x:c r="B55" s="44" t="s">
        <x:v>41</x:v>
      </x:c>
      <x:c r="C55" s="44" t="n">
        <x:f>C54/C76</x:f>
        <x:v>0.07011206671249365</x:v>
      </x:c>
      <x:c r="D55" s="44" t="n">
        <x:f>D54/D76</x:f>
        <x:v>0.07246041305561268</x:v>
      </x:c>
      <x:c r="E55" s="44" t="n">
        <x:f>E54/E76</x:f>
        <x:v>0.07381436021661812</x:v>
      </x:c>
      <x:c r="F55" s="44" t="n">
        <x:f>F54/F76</x:f>
        <x:v>0.07152081414466778</x:v>
      </x:c>
      <x:c r="G55" s="44" t="n">
        <x:f>G54/G76</x:f>
        <x:v>0.06167336657092281</x:v>
      </x:c>
      <x:c r="H55" s="52" t="n">
        <x:f>H54/H76</x:f>
        <x:v>0.06108414239482201</x:v>
      </x:c>
      <x:c r="I55" s="1"/>
      <x:c r="J55" s="1"/>
    </x:row>
    <x:row r="56">
      <x:c r="B56" s="46" t="s">
        <x:v>42</x:v>
      </x:c>
      <x:c r="C56" s="46"/>
      <x:c r="D56" s="46" t="n">
        <x:f>(D55-C55)*10000</x:f>
        <x:v>23.483463431190344</x:v>
      </x:c>
      <x:c r="E56" s="46"/>
      <x:c r="F56" s="46" t="n">
        <x:f>(F55-D55)*10000</x:f>
        <x:v>-9.395989109449026</x:v>
      </x:c>
      <x:c r="G56" s="46" t="n">
        <x:f>(G55-F55)*10000</x:f>
        <x:v>-98.47447573744971</x:v>
      </x:c>
      <x:c r="H56" s="46" t="n">
        <x:f>(H55-G55)*10000</x:f>
        <x:v>-5.892241761007999</x:v>
      </x:c>
    </x:row>
    <x:row r="57">
      <x:c r="B57" s="44" t="s">
        <x:v>43</x:v>
      </x:c>
      <x:c r="C57" s="73" t="s">
        <x:v>44</x:v>
      </x:c>
      <x:c r="D57" s="73" t="s">
        <x:v>44</x:v>
      </x:c>
      <x:c r="E57" s="73" t="s">
        <x:v>44</x:v>
      </x:c>
      <x:c r="F57" s="73" t="s">
        <x:v>44</x:v>
      </x:c>
      <x:c r="G57" s="73" t="s">
        <x:v>44</x:v>
      </x:c>
      <x:c r="H57" s="49">
        <x:v>-0.12615844408286436</x:v>
      </x:c>
      <x:c r="I57" s="1"/>
      <x:c r="J57" s="1" t="s">
        <x:v>45</x:v>
      </x:c>
    </x:row>
    <x:row r="58">
      <x:c r="B58" s="44" t="s">
        <x:v>46</x:v>
      </x:c>
      <x:c r="C58" s="74" t="s">
        <x:v>44</x:v>
      </x:c>
      <x:c r="D58" s="74" t="s">
        <x:v>44</x:v>
      </x:c>
      <x:c r="E58" s="74" t="s">
        <x:v>44</x:v>
      </x:c>
      <x:c r="F58" s="74" t="s">
        <x:v>44</x:v>
      </x:c>
      <x:c r="G58" s="74" t="s">
        <x:v>44</x:v>
      </x:c>
      <x:c r="H58" s="55" t="n">
        <x:f>Inputs!$C$98</x:f>
        <x:v>0</x:v>
      </x:c>
      <x:c r="I58" s="1"/>
      <x:c r="J58" s="1"/>
    </x:row>
    <x:row r="59">
      <x:c r="B59" s="44" t="s">
        <x:v>47</x:v>
      </x:c>
      <x:c r="C59" s="74" t="s">
        <x:v>44</x:v>
      </x:c>
      <x:c r="D59" s="74" t="s">
        <x:v>44</x:v>
      </x:c>
      <x:c r="E59" s="74" t="s">
        <x:v>44</x:v>
      </x:c>
      <x:c r="F59" s="74" t="s">
        <x:v>44</x:v>
      </x:c>
      <x:c r="G59" s="74" t="s">
        <x:v>44</x:v>
      </x:c>
      <x:c r="H59" s="55" t="n">
        <x:f>Guidance!G15</x:f>
        <x:v>-0.0075</x:v>
      </x:c>
      <x:c r="I59" s="1"/>
      <x:c r="J59" s="1"/>
    </x:row>
    <x:row r="60">
      <x:c r="B60" s="44" t="s">
        <x:v>48</x:v>
      </x:c>
      <x:c r="C60" s="44" t="n">
        <x:f>C54/C64-1</x:f>
        <x:v>0.00989559164733178</x:v>
      </x:c>
      <x:c r="D60" s="44" t="n">
        <x:f>D54/D64-1</x:f>
        <x:v>-0.01196942748642027</x:v>
      </x:c>
      <x:c r="E60" s="44" t="n">
        <x:f>E54/E64-1</x:f>
        <x:v>-0.0028952871159723115</x:v>
      </x:c>
      <x:c r="F60" s="44" t="n">
        <x:f>F54/F64-1</x:f>
        <x:v>-0.05782250204156891</x:v>
      </x:c>
      <x:c r="G60" s="44" t="n">
        <x:f>G54/G64-1</x:f>
        <x:v>-0.1389962922227388</x:v>
      </x:c>
      <x:c r="H60" s="52" t="n">
        <x:f>(1+H57)*(1+H58)*(1+H59)-1</x:f>
        <x:v>-0.13271225575224288</x:v>
      </x:c>
      <x:c r="I60" s="1"/>
      <x:c r="J60" s="1"/>
    </x:row>
    <x:row r="61">
      <x:c r="B61" s="44" t="s">
        <x:v>49</x:v>
      </x:c>
      <x:c r="C61" s="44"/>
      <x:c r="D61" s="44" t="n">
        <x:f>D54/C54-1</x:f>
        <x:v>0.06249066660540126</x:v>
      </x:c>
      <x:c r="E61" s="44"/>
      <x:c r="F61" s="44" t="n">
        <x:f>F54/D54-1</x:f>
        <x:v>-0.0332781940254937</x:v>
      </x:c>
      <x:c r="G61" s="44" t="n">
        <x:f>G54/F54-1</x:f>
        <x:v>-0.15076329474920325</x:v>
      </x:c>
      <x:c r="H61" s="52" t="n">
        <x:f>H54/G54-1</x:f>
        <x:v>-0.005722036755361537</x:v>
      </x:c>
      <x:c r="I61" s="1"/>
      <x:c r="J61" s="1"/>
    </x:row>
    <x:row r="62">
      <x:c r="B62" s="1" t="s">
        <x:v>50</x:v>
      </x:c>
      <x:c r="C62" s="3"/>
      <x:c r="D62" s="3" t="n">
        <x:f>D54-C54</x:f>
        <x:v>10.879999999999995</x:v>
      </x:c>
      <x:c r="E62" s="3"/>
      <x:c r="F62" s="3" t="n">
        <x:f>F54-D54</x:f>
        <x:v>-6.1559999999999775</x:v>
      </x:c>
      <x:c r="G62" s="3" t="n">
        <x:f>G54-F54</x:f>
        <x:v>-26.961000000000013</x:v>
      </x:c>
      <x:c r="H62" s="5" t="n">
        <x:f>H54-G54</x:f>
        <x:v>-0.8689999999999998</x:v>
      </x:c>
      <x:c r="I62" s="1"/>
      <x:c r="J62" s="1"/>
    </x:row>
    <x:row r="63">
      <x:c r="B63" s="1" t="s">
        <x:v>51</x:v>
      </x:c>
      <x:c r="C63" s="3" t="n">
        <x:f>C54-C64</x:f>
        <x:v>1.7059999999999889</x:v>
      </x:c>
      <x:c r="D63" s="3" t="n">
        <x:f>D54-D64</x:f>
        <x:v>-2.241000000000014</x:v>
      </x:c>
      <x:c r="E63" s="3" t="n">
        <x:f>E54-E64</x:f>
        <x:v>-2.1059999999999945</x:v>
      </x:c>
      <x:c r="F63" s="3" t="n">
        <x:f>F54-F64</x:f>
        <x:v>-10.974999999999994</x:v>
      </x:c>
      <x:c r="G63" s="3" t="n">
        <x:f>G54-G64</x:f>
        <x:v>-24.516999999999996</x:v>
      </x:c>
      <x:c r="H63" s="5" t="n">
        <x:f>H54-H64</x:f>
        <x:v>-23.105999999999995</x:v>
      </x:c>
      <x:c r="I63" s="1"/>
      <x:c r="J63" s="1"/>
    </x:row>
    <x:row r="64">
      <x:c r="B64" s="1" t="s">
        <x:v>52</x:v>
      </x:c>
      <x:c r="C64" s="20" t="n">
        <x:f>Inputs!C94</x:f>
        <x:v>172.4</x:v>
      </x:c>
      <x:c r="D64" s="20" t="n">
        <x:f>Inputs!D94</x:f>
        <x:v>187.227</x:v>
      </x:c>
      <x:c r="E64" s="20" t="n">
        <x:f>Inputs!E94</x:f>
        <x:v>727.389</x:v>
      </x:c>
      <x:c r="F64" s="20" t="n">
        <x:f>Inputs!F94</x:f>
        <x:v>189.805</x:v>
      </x:c>
      <x:c r="G64" s="20" t="n">
        <x:f>Inputs!G94</x:f>
        <x:v>176.386</x:v>
      </x:c>
      <x:c r="H64" s="5" t="n">
        <x:f>C54</x:f>
        <x:v>174.106</x:v>
      </x:c>
      <x:c r="I64" s="1"/>
      <x:c r="J64" s="1"/>
    </x:row>
    <x:row r="65">
      <x:c r="B65" s="18" t="s">
        <x:v>58</x:v>
      </x:c>
      <x:c r="C65" s="19">
        <x:v>220.074</x:v>
      </x:c>
      <x:c r="D65" s="19">
        <x:v>229.721</x:v>
      </x:c>
      <x:c r="E65" s="19">
        <x:v>871.935</x:v>
      </x:c>
      <x:c r="F65" s="19">
        <x:v>221.488</x:v>
      </x:c>
      <x:c r="G65" s="19">
        <x:v>220.922</x:v>
      </x:c>
      <x:c r="H65" s="7" t="n">
        <x:f>H75*(1+H71)</x:f>
        <x:v>223.99999999999997</x:v>
      </x:c>
      <x:c r="I65" s="1"/>
      <x:c r="J65" s="1"/>
    </x:row>
    <x:row r="66">
      <x:c r="B66" s="44" t="s">
        <x:v>41</x:v>
      </x:c>
      <x:c r="C66" s="44" t="n">
        <x:f>C65/C76</x:f>
        <x:v>0.0886232695581159</x:v>
      </x:c>
      <x:c r="D66" s="44" t="n">
        <x:f>D65/D76</x:f>
        <x:v>0.08998345035596425</x:v>
      </x:c>
      <x:c r="E66" s="44" t="n">
        <x:f>E65/E76</x:f>
        <x:v>0.08873960119770755</x:v>
      </x:c>
      <x:c r="F66" s="44" t="n">
        <x:f>F65/F76</x:f>
        <x:v>0.08858134587750476</x:v>
      </x:c>
      <x:c r="G66" s="44" t="n">
        <x:f>G65/G76</x:f>
        <x:v>0.08971550144915294</x:v>
      </x:c>
      <x:c r="H66" s="52" t="n">
        <x:f>H65/H76</x:f>
        <x:v>0.09061488673139158</x:v>
      </x:c>
      <x:c r="I66" s="1"/>
      <x:c r="J66" s="1"/>
    </x:row>
    <x:row r="67">
      <x:c r="B67" s="46" t="s">
        <x:v>42</x:v>
      </x:c>
      <x:c r="C67" s="46"/>
      <x:c r="D67" s="46" t="n">
        <x:f>(D66-C66)*10000</x:f>
        <x:v>13.601807978483455</x:v>
      </x:c>
      <x:c r="E67" s="46"/>
      <x:c r="F67" s="46" t="n">
        <x:f>(F66-D66)*10000</x:f>
        <x:v>-14.021044784594954</x:v>
      </x:c>
      <x:c r="G67" s="46" t="n">
        <x:f>(G66-F66)*10000</x:f>
        <x:v>11.34155571648185</x:v>
      </x:c>
      <x:c r="H67" s="46" t="n">
        <x:f>(H66-G66)*10000</x:f>
        <x:v>8.993852822386378</x:v>
      </x:c>
    </x:row>
    <x:row r="68">
      <x:c r="B68" s="44" t="s">
        <x:v>43</x:v>
      </x:c>
      <x:c r="C68" s="73" t="s">
        <x:v>44</x:v>
      </x:c>
      <x:c r="D68" s="73" t="s">
        <x:v>44</x:v>
      </x:c>
      <x:c r="E68" s="73" t="s">
        <x:v>44</x:v>
      </x:c>
      <x:c r="F68" s="73" t="s">
        <x:v>44</x:v>
      </x:c>
      <x:c r="G68" s="73" t="s">
        <x:v>44</x:v>
      </x:c>
      <x:c r="H68" s="49">
        <x:v>0.025530936022000628</x:v>
      </x:c>
      <x:c r="I68" s="1"/>
      <x:c r="J68" s="1" t="s">
        <x:v>45</x:v>
      </x:c>
    </x:row>
    <x:row r="69">
      <x:c r="B69" s="44" t="s">
        <x:v>46</x:v>
      </x:c>
      <x:c r="C69" s="74" t="s">
        <x:v>44</x:v>
      </x:c>
      <x:c r="D69" s="74" t="s">
        <x:v>44</x:v>
      </x:c>
      <x:c r="E69" s="74" t="s">
        <x:v>44</x:v>
      </x:c>
      <x:c r="F69" s="74" t="s">
        <x:v>44</x:v>
      </x:c>
      <x:c r="G69" s="74" t="s">
        <x:v>44</x:v>
      </x:c>
      <x:c r="H69" s="55" t="n">
        <x:f>Inputs!$C$98</x:f>
        <x:v>0</x:v>
      </x:c>
      <x:c r="I69" s="1"/>
      <x:c r="J69" s="1"/>
    </x:row>
    <x:row r="70">
      <x:c r="B70" s="44" t="s">
        <x:v>47</x:v>
      </x:c>
      <x:c r="C70" s="74" t="s">
        <x:v>44</x:v>
      </x:c>
      <x:c r="D70" s="74" t="s">
        <x:v>44</x:v>
      </x:c>
      <x:c r="E70" s="74" t="s">
        <x:v>44</x:v>
      </x:c>
      <x:c r="F70" s="74" t="s">
        <x:v>44</x:v>
      </x:c>
      <x:c r="G70" s="74" t="s">
        <x:v>44</x:v>
      </x:c>
      <x:c r="H70" s="55" t="n">
        <x:f>Guidance!G15</x:f>
        <x:v>-0.0075</x:v>
      </x:c>
      <x:c r="I70" s="1"/>
      <x:c r="J70" s="1"/>
    </x:row>
    <x:row r="71">
      <x:c r="B71" s="44" t="s">
        <x:v>48</x:v>
      </x:c>
      <x:c r="C71" s="44" t="n">
        <x:f>C65/C75-1</x:f>
        <x:v>-0.015187856874362193</x:v>
      </x:c>
      <x:c r="D71" s="44" t="n">
        <x:f>D65/D75-1</x:f>
        <x:v>0.08054167960187764</x:v>
      </x:c>
      <x:c r="E71" s="44" t="n">
        <x:f>E65/E75-1</x:f>
        <x:v>-0.00012270051213136846</x:v>
      </x:c>
      <x:c r="F71" s="44" t="n">
        <x:f>F65/F75-1</x:f>
        <x:v>0.08236167987724441</x:v>
      </x:c>
      <x:c r="G71" s="44" t="n">
        <x:f>G65/G75-1</x:f>
        <x:v>0.01570531387639873</x:v>
      </x:c>
      <x:c r="H71" s="52" t="n">
        <x:f>(1+H68)*(1+H69)*(1+H70)-1</x:f>
        <x:v>0.01783945400183562</x:v>
      </x:c>
      <x:c r="I71" s="1"/>
      <x:c r="J71" s="1"/>
    </x:row>
    <x:row r="72">
      <x:c r="B72" s="44" t="s">
        <x:v>49</x:v>
      </x:c>
      <x:c r="C72" s="44"/>
      <x:c r="D72" s="44" t="n">
        <x:f>D65/C65-1</x:f>
        <x:v>0.04383525541408795</x:v>
      </x:c>
      <x:c r="E72" s="44"/>
      <x:c r="F72" s="44" t="n">
        <x:f>F65/D65-1</x:f>
        <x:v>-0.03583912659269284</x:v>
      </x:c>
      <x:c r="G72" s="44" t="n">
        <x:f>G65/F65-1</x:f>
        <x:v>-0.0025554431842809144</x:v>
      </x:c>
      <x:c r="H72" s="52" t="n">
        <x:f>H65/G65-1</x:f>
        <x:v>0.01393251916966154</x:v>
      </x:c>
      <x:c r="I72" s="1"/>
      <x:c r="J72" s="1"/>
    </x:row>
    <x:row r="73">
      <x:c r="B73" s="1" t="s">
        <x:v>50</x:v>
      </x:c>
      <x:c r="C73" s="3"/>
      <x:c r="D73" s="3" t="n">
        <x:f>D65-C65</x:f>
        <x:v>9.646999999999991</x:v>
      </x:c>
      <x:c r="E73" s="3"/>
      <x:c r="F73" s="3" t="n">
        <x:f>F65-D65</x:f>
        <x:v>-8.233000000000004</x:v>
      </x:c>
      <x:c r="G73" s="3" t="n">
        <x:f>G65-F65</x:f>
        <x:v>-0.5660000000000025</x:v>
      </x:c>
      <x:c r="H73" s="5" t="n">
        <x:f>H65-G65</x:f>
        <x:v>3.0779999999999745</x:v>
      </x:c>
      <x:c r="I73" s="1"/>
      <x:c r="J73" s="1"/>
    </x:row>
    <x:row r="74">
      <x:c r="B74" s="1" t="s">
        <x:v>51</x:v>
      </x:c>
      <x:c r="C74" s="3" t="n">
        <x:f>C65-C75</x:f>
        <x:v>-3.393999999999977</x:v>
      </x:c>
      <x:c r="D74" s="3" t="n">
        <x:f>D65-D75</x:f>
        <x:v>17.12299999999999</x:v>
      </x:c>
      <x:c r="E74" s="3" t="n">
        <x:f>E65-E75</x:f>
        <x:v>-0.10700000000008458</x:v>
      </x:c>
      <x:c r="F74" s="3" t="n">
        <x:f>F65-F75</x:f>
        <x:v>16.854000000000013</x:v>
      </x:c>
      <x:c r="G74" s="3" t="n">
        <x:f>G65-G75</x:f>
        <x:v>3.415999999999997</x:v>
      </x:c>
      <x:c r="H74" s="5" t="n">
        <x:f>H65-H75</x:f>
        <x:v>3.9259999999999593</x:v>
      </x:c>
      <x:c r="I74" s="1"/>
      <x:c r="J74" s="1"/>
    </x:row>
    <x:row r="75">
      <x:c r="B75" s="1" t="s">
        <x:v>52</x:v>
      </x:c>
      <x:c r="C75" s="20" t="n">
        <x:f>Inputs!C95</x:f>
        <x:v>223.468</x:v>
      </x:c>
      <x:c r="D75" s="20" t="n">
        <x:f>Inputs!D95</x:f>
        <x:v>212.598</x:v>
      </x:c>
      <x:c r="E75" s="20" t="n">
        <x:f>Inputs!E95</x:f>
        <x:v>872.042</x:v>
      </x:c>
      <x:c r="F75" s="20" t="n">
        <x:f>Inputs!F95</x:f>
        <x:v>204.634</x:v>
      </x:c>
      <x:c r="G75" s="20" t="n">
        <x:f>Inputs!G95</x:f>
        <x:v>217.506</x:v>
      </x:c>
      <x:c r="H75" s="5" t="n">
        <x:f>C65</x:f>
        <x:v>220.074</x:v>
      </x:c>
      <x:c r="I75" s="1"/>
      <x:c r="J75" s="1"/>
    </x:row>
    <x:row r="76">
      <x:c r="B76" s="18" t="s">
        <x:v>59</x:v>
      </x:c>
      <x:c r="C76" s="6" t="n">
        <x:f>SUM(C10,C21,C32,C43,C54,C65)</x:f>
        <x:v>2483.253</x:v>
      </x:c>
      <x:c r="D76" s="6" t="n">
        <x:f>SUM(D10,D21,D32,D43,D54,D65)</x:f>
        <x:v>2552.9249999999997</x:v>
      </x:c>
      <x:c r="E76" s="6" t="n">
        <x:f>SUM(E10,E21,E32,E43,E54,E65)</x:f>
        <x:v>9825.770999999999</x:v>
      </x:c>
      <x:c r="F76" s="6" t="n">
        <x:f>SUM(F10,F21,F32,F43,F54,F65)</x:f>
        <x:v>2500.391</x:v>
      </x:c>
      <x:c r="G76" s="6" t="n">
        <x:f>SUM(G10,G21,G32,G43,G54,G65)</x:f>
        <x:v>2462.473</x:v>
      </x:c>
      <x:c r="H76" s="7" t="n">
        <x:f>SUM(H10,H21,H32,H43,H54,H65)</x:f>
        <x:v>2472</x:v>
      </x:c>
      <x:c r="I76" s="1"/>
      <x:c r="J76" s="1"/>
    </x:row>
    <x:row r="77">
      <x:c r="B77" s="44" t="s">
        <x:v>60</x:v>
      </x:c>
      <x:c r="C77" s="44"/>
      <x:c r="D77" s="44"/>
      <x:c r="E77" s="44"/>
      <x:c r="F77" s="44"/>
      <x:c r="G77" s="44"/>
      <x:c r="H77" s="52" t="n">
        <x:f>H76/C76-1</x:f>
        <x:v>-0.004531555987247415</x:v>
      </x:c>
      <x:c r="I77" s="1"/>
      <x:c r="J77" s="1"/>
    </x:row>
    <x:row r="78">
      <x:c r="B78" s="44" t="s">
        <x:v>61</x:v>
      </x:c>
      <x:c r="C78" s="44"/>
      <x:c r="D78" s="44"/>
      <x:c r="E78" s="44"/>
      <x:c r="F78" s="44"/>
      <x:c r="G78" s="44"/>
      <x:c r="H78" s="52" t="n">
        <x:f>H76/G76-1</x:f>
        <x:v>0.0038688749074609063</x:v>
      </x:c>
      <x:c r="I78" s="1"/>
      <x:c r="J78" s="1"/>
    </x:row>
    <x:row r="79">
      <x:c r="B79" s="18" t="s">
        <x:v>62</x:v>
      </x:c>
      <x:c r="C79" s="6" t="n">
        <x:f>SUM(C10,C21,C32,C43,C54,C65)-C76</x:f>
        <x:v>0</x:v>
      </x:c>
      <x:c r="D79" s="6" t="n">
        <x:f>SUM(D10,D21,D32,D43,D54,D65)-D76</x:f>
        <x:v>0</x:v>
      </x:c>
      <x:c r="E79" s="6" t="n">
        <x:f>SUM(E10,E21,E32,E43,E54,E65)-E76</x:f>
        <x:v>0</x:v>
      </x:c>
      <x:c r="F79" s="6" t="n">
        <x:f>SUM(F10,F21,F32,F43,F54,F65)-F76</x:f>
        <x:v>0</x:v>
      </x:c>
      <x:c r="G79" s="6" t="n">
        <x:f>SUM(G10,G21,G32,G43,G54,G65)-G76</x:f>
        <x:v>0</x:v>
      </x:c>
      <x:c r="H79" s="7" t="n">
        <x:f>SUM(H10,H21,H32,H43,H54,H65)-H76</x:f>
        <x:v>0</x:v>
      </x:c>
      <x:c r="I79" s="1"/>
      <x:c r="J79" s="1"/>
    </x:row>
    <x:row r="80">
      <x:c r="B80" s="1" t="s">
        <x:v>63</x:v>
      </x:c>
      <x:c r="C80" s="3" t="n">
        <x:f>C76-C82</x:f>
        <x:v>0.003000000000156433</x:v>
      </x:c>
      <x:c r="D80" s="3" t="n">
        <x:f>D76-D82</x:f>
        <x:v>-0.005000000000109139</x:v>
      </x:c>
      <x:c r="E80" s="3"/>
      <x:c r="F80" s="3" t="n">
        <x:f>F76-F82</x:f>
        <x:v>0.0010000000002037268</x:v>
      </x:c>
      <x:c r="G80" s="3" t="n">
        <x:f>G76-G82</x:f>
        <x:v>0.003000000000156433</x:v>
      </x:c>
      <x:c r="H80" s="5"/>
      <x:c r="I80" s="1"/>
      <x:c r="J80" s="1"/>
    </x:row>
    <x:row r="81">
      <x:c r="B81" s="1" t="s">
        <x:v>64</x:v>
      </x:c>
      <x:c r="C81" s="11">
        <x:v>1</x:v>
      </x:c>
      <x:c r="D81" s="3"/>
      <x:c r="E81" s="3"/>
      <x:c r="F81" s="3"/>
      <x:c r="G81" s="3"/>
      <x:c r="H81" s="5"/>
      <x:c r="I81" s="1"/>
      <x:c r="J81" s="1" t="s">
        <x:v>65</x:v>
      </x:c>
    </x:row>
    <x:row r="82">
      <x:c r="B82" s="1" t="s">
        <x:v>66</x:v>
      </x:c>
      <x:c r="C82" s="20" t="n">
        <x:f>Inputs!I14</x:f>
        <x:v>2483.25</x:v>
      </x:c>
      <x:c r="D82" s="20" t="n">
        <x:f>Inputs!I15</x:f>
        <x:v>2552.93</x:v>
      </x:c>
      <x:c r="E82" s="3"/>
      <x:c r="F82" s="20" t="n">
        <x:f>Inputs!I16</x:f>
        <x:v>2500.39</x:v>
      </x:c>
      <x:c r="G82" s="20" t="n">
        <x:f>Inputs!I17</x:f>
        <x:v>2462.47</x:v>
      </x:c>
      <x:c r="H82" s="5"/>
      <x:c r="I82" s="1"/>
      <x:c r="J82" s="1"/>
    </x:row>
    <x:row r="83">
      <x:c r="B83" s="1" t="s">
        <x:v>67</x:v>
      </x:c>
      <x:c r="H83" s="24" t="b">
        <x:f>AND(H76&gt;=Guidance!E11,H76&lt;=Guidance!F11)</x:f>
        <x:v>1</x:v>
      </x:c>
    </x:row>
    <x:row r="84">
      <x:c r="H84" s="54"/>
    </x:row>
    <x:row r="85">
      <x:c r="H85" s="54"/>
    </x:row>
    <x:row r="86">
      <x:c r="C86" s="51"/>
      <x:c r="D86" s="51"/>
      <x:c r="E86" s="51"/>
      <x:c r="F86" s="51"/>
      <x:c r="G86" s="51"/>
      <x:c r="H86" s="56"/>
    </x:row>
    <x:row r="87">
      <x:c r="C87" s="51"/>
      <x:c r="D87" s="51"/>
      <x:c r="E87" s="51"/>
      <x:c r="F87" s="51"/>
      <x:c r="G87" s="51"/>
      <x:c r="H87" s="56"/>
    </x:row>
    <x:row r="88">
      <x:c r="C88" s="51"/>
      <x:c r="D88" s="51"/>
      <x:c r="E88" s="51"/>
      <x:c r="F88" s="51"/>
      <x:c r="G88" s="51"/>
      <x:c r="H88" s="56"/>
    </x:row>
    <x:row r="89">
      <x:c r="C89" s="51"/>
      <x:c r="D89" s="51"/>
      <x:c r="E89" s="51"/>
      <x:c r="F89" s="51"/>
      <x:c r="G89" s="51"/>
      <x:c r="H89" s="56"/>
    </x:row>
    <x:row r="90">
      <x:c r="C90" s="51"/>
      <x:c r="D90" s="51"/>
      <x:c r="E90" s="51"/>
      <x:c r="F90" s="51"/>
      <x:c r="G90" s="51"/>
      <x:c r="H90" s="56"/>
    </x:row>
    <x:row r="91">
      <x:c r="C91" s="51"/>
      <x:c r="D91" s="51"/>
      <x:c r="E91" s="51"/>
      <x:c r="F91" s="51"/>
      <x:c r="G91" s="51"/>
      <x:c r="H91" s="5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6" customWidth="1"/>
    <x:col min="3" max="8" width="13" customWidth="1"/>
  </x:cols>
  <x:sheetData>
    <x:row r="2">
      <x:c r="B2" s="10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10" t="s">
        <x:v>68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B6" s="4" t="s">
        <x:v>3</x:v>
      </x:c>
      <x:c r="C6" s="65" t="s">
        <x:v>4</x:v>
      </x:c>
      <x:c r="D6" s="65" t="s">
        <x:v>5</x:v>
      </x:c>
      <x:c r="E6" s="65" t="s">
        <x:v>6</x:v>
      </x:c>
      <x:c r="F6" s="65" t="s">
        <x:v>7</x:v>
      </x:c>
      <x:c r="G6" s="65" t="s">
        <x:v>8</x:v>
      </x:c>
      <x:c r="H6" s="65" t="s">
        <x:v>9</x:v>
      </x:c>
      <x:c r="I6" s="1"/>
      <x:c r="J6" s="1"/>
    </x:row>
    <x:row r="7">
      <x:c r="B7" s="4" t="s">
        <x:v>10</x:v>
      </x:c>
      <x:c r="C7" s="9">
        <x:v>45900</x:v>
      </x:c>
      <x:c r="D7" s="9">
        <x:v>45991</x:v>
      </x:c>
      <x:c r="E7" s="9">
        <x:v>45991</x:v>
      </x:c>
      <x:c r="F7" s="9">
        <x:v>46081</x:v>
      </x:c>
      <x:c r="G7" s="9">
        <x:v>46173</x:v>
      </x:c>
      <x:c r="H7" s="9">
        <x:v>46265</x:v>
      </x:c>
      <x:c r="I7" s="1"/>
      <x:c r="J7" s="1"/>
    </x:row>
    <x:row r="8">
      <x:c r="B8" s="4" t="s">
        <x:v>11</x:v>
      </x:c>
      <x:c r="C8" s="4">
        <x:v>92</x:v>
      </x:c>
      <x:c r="D8" s="4">
        <x:v>91</x:v>
      </x:c>
      <x:c r="E8" s="4">
        <x:v>365</x:v>
      </x:c>
      <x:c r="F8" s="4">
        <x:v>90</x:v>
      </x:c>
      <x:c r="G8" s="4">
        <x:v>92</x:v>
      </x:c>
      <x:c r="H8" s="4">
        <x:v>92</x:v>
      </x:c>
      <x:c r="I8" s="1"/>
      <x:c r="J8" s="1"/>
    </x:row>
    <x:row r="9">
      <x:c r="B9" s="1"/>
      <x:c r="C9" s="3"/>
      <x:c r="D9" s="3"/>
      <x:c r="E9" s="3"/>
      <x:c r="F9" s="3"/>
      <x:c r="G9" s="3"/>
      <x:c r="H9" s="5"/>
      <x:c r="I9" s="1"/>
      <x:c r="J9" s="1"/>
    </x:row>
    <x:row r="10">
      <x:c r="B10" s="42" t="s">
        <x:v>69</x:v>
      </x:c>
      <x:c r="C10" s="48" t="n">
        <x:f>'Revenue summary'!C76</x:f>
        <x:v>2483.253</x:v>
      </x:c>
      <x:c r="D10" s="48" t="n">
        <x:f>'Revenue summary'!D76</x:f>
        <x:v>2552.9249999999997</x:v>
      </x:c>
      <x:c r="E10" s="48" t="n">
        <x:f>'Revenue summary'!E76</x:f>
        <x:v>9825.770999999999</x:v>
      </x:c>
      <x:c r="F10" s="48" t="n">
        <x:f>'Revenue summary'!F76</x:f>
        <x:v>2500.391</x:v>
      </x:c>
      <x:c r="G10" s="48" t="n">
        <x:f>'Revenue summary'!G76</x:f>
        <x:v>2462.473</x:v>
      </x:c>
      <x:c r="H10" s="58" t="n">
        <x:f>'Revenue summary'!H76</x:f>
        <x:v>2472</x:v>
      </x:c>
      <x:c r="I10" s="1"/>
      <x:c r="J10" s="1"/>
    </x:row>
    <x:row r="11">
      <x:c r="B11" s="44" t="s">
        <x:v>70</x:v>
      </x:c>
      <x:c r="C11" s="44" t="n">
        <x:f>C10/SUM('Revenue summary'!C20,'Revenue summary'!C31,'Revenue summary'!C42,'Revenue summary'!C53,'Revenue summary'!C64,'Revenue summary'!C75)-1</x:f>
        <x:v>0.04014430688963633</x:v>
      </x:c>
      <x:c r="D11" s="44" t="n">
        <x:f>D10/SUM('Revenue summary'!D20,'Revenue summary'!D31,'Revenue summary'!D42,'Revenue summary'!D53,'Revenue summary'!D64,'Revenue summary'!D75)-1</x:f>
        <x:v>0.04285129557553358</x:v>
      </x:c>
      <x:c r="E11" s="44" t="n">
        <x:f>E10/SUM('Revenue summary'!E20,'Revenue summary'!E31,'Revenue summary'!E42,'Revenue summary'!E53,'Revenue summary'!E64,'Revenue summary'!E75)-1</x:f>
        <x:v>0.02150672114275043</x:v>
      </x:c>
      <x:c r="F11" s="53" t="n">
        <x:f>F10/Inputs!I12-1</x:f>
        <x:v>0.05402998035595363</x:v>
      </x:c>
      <x:c r="G11" s="53" t="n">
        <x:f>G10/Inputs!I13-1</x:f>
        <x:v>0.018657880258297288</x:v>
      </x:c>
      <x:c r="H11" s="52" t="n">
        <x:f>H10/C10-1</x:f>
        <x:v>-0.004531555987247415</x:v>
      </x:c>
      <x:c r="I11" s="1"/>
      <x:c r="J11" s="1"/>
    </x:row>
    <x:row r="12">
      <x:c r="B12" s="1" t="s">
        <x:v>71</x:v>
      </x:c>
      <x:c r="C12" s="11">
        <x:v>1628.246</x:v>
      </x:c>
      <x:c r="D12" s="11">
        <x:v>1676.968</x:v>
      </x:c>
      <x:c r="E12" s="11">
        <x:v>6390.76</x:v>
      </x:c>
      <x:c r="F12" s="11">
        <x:v>1650.734</x:v>
      </x:c>
      <x:c r="G12" s="11">
        <x:v>1639.124</x:v>
      </x:c>
      <x:c r="H12" s="5" t="n">
        <x:f>H10*(1-H64)</x:f>
        <x:v>1638.9360000000001</x:v>
      </x:c>
      <x:c r="I12" s="1"/>
      <x:c r="J12" s="1"/>
    </x:row>
    <x:row r="13">
      <x:c r="B13" s="42" t="s">
        <x:v>72</x:v>
      </x:c>
      <x:c r="C13" s="43" t="n">
        <x:f>C10-C12</x:f>
        <x:v>855.0070000000001</x:v>
      </x:c>
      <x:c r="D13" s="43" t="n">
        <x:f>D10-D12</x:f>
        <x:v>875.9569999999997</x:v>
      </x:c>
      <x:c r="E13" s="43" t="n">
        <x:f>E10-E12</x:f>
        <x:v>3435.0109999999986</x:v>
      </x:c>
      <x:c r="F13" s="43" t="n">
        <x:f>F10-F12</x:f>
        <x:v>849.6570000000002</x:v>
      </x:c>
      <x:c r="G13" s="43" t="n">
        <x:f>G10-G12</x:f>
        <x:v>823.3489999999999</x:v>
      </x:c>
      <x:c r="H13" s="45" t="n">
        <x:f>H10-H12</x:f>
        <x:v>833.0639999999999</x:v>
      </x:c>
      <x:c r="I13" s="1"/>
      <x:c r="J13" s="1"/>
    </x:row>
    <x:row r="14">
      <x:c r="B14" s="44" t="s">
        <x:v>73</x:v>
      </x:c>
      <x:c r="C14" s="44" t="n">
        <x:f>C13/C10</x:f>
        <x:v>0.3443092588632733</x:v>
      </x:c>
      <x:c r="D14" s="44" t="n">
        <x:f>D13/D10</x:f>
        <x:v>0.3431189713759706</x:v>
      </x:c>
      <x:c r="E14" s="44" t="n">
        <x:f>E13/E10</x:f>
        <x:v>0.34959200657129086</x:v>
      </x:c>
      <x:c r="F14" s="44" t="n">
        <x:f>F13/F10</x:f>
        <x:v>0.3398096537701504</x:v>
      </x:c>
      <x:c r="G14" s="44" t="n">
        <x:f>G13/G10</x:f>
        <x:v>0.33435858992159506</x:v>
      </x:c>
      <x:c r="H14" s="52" t="n">
        <x:f>H13/H10</x:f>
        <x:v>0.33699999999999997</x:v>
      </x:c>
      <x:c r="I14" s="1"/>
      <x:c r="J14" s="1"/>
    </x:row>
    <x:row r="15">
      <x:c r="B15" s="46" t="s">
        <x:v>74</x:v>
      </x:c>
      <x:c r="C15" s="46"/>
      <x:c r="D15" s="46" t="n">
        <x:f>(D14-C14)*10000</x:f>
        <x:v>-11.902874873027102</x:v>
      </x:c>
      <x:c r="E15" s="46"/>
      <x:c r="F15" s="46" t="n">
        <x:f>(F14-D14)*10000</x:f>
        <x:v>-33.093176058202054</x:v>
      </x:c>
      <x:c r="G15" s="46" t="n">
        <x:f>(G14-F14)*10000</x:f>
        <x:v>-54.51063848555315</x:v>
      </x:c>
      <x:c r="H15" s="46" t="n">
        <x:f>(H14-G14)*10000</x:f>
        <x:v>26.414100784049044</x:v>
      </x:c>
    </x:row>
    <x:row r="16">
      <x:c r="B16" s="1" t="s">
        <x:v>75</x:v>
      </x:c>
      <x:c r="C16" s="11">
        <x:v>708.023</x:v>
      </x:c>
      <x:c r="D16" s="11">
        <x:v>730.61</x:v>
      </x:c>
      <x:c r="E16" s="11">
        <x:v>2825.468</x:v>
      </x:c>
      <x:c r="F16" s="11">
        <x:v>731.098</x:v>
      </x:c>
      <x:c r="G16" s="11">
        <x:v>727.928</x:v>
      </x:c>
      <x:c r="H16" s="5" t="n">
        <x:f>H13-H65+H35+H36+H37+H43+H44+H45</x:f>
        <x:v>710.2639999999999</x:v>
      </x:c>
      <x:c r="I16" s="1"/>
      <x:c r="J16" s="1"/>
    </x:row>
    <x:row r="17">
      <x:c r="B17" s="1" t="s">
        <x:v>76</x:v>
      </x:c>
      <x:c r="C17" s="11">
        <x:v>0</x:v>
      </x:c>
      <x:c r="D17" s="11">
        <x:v>1527.726</x:v>
      </x:c>
      <x:c r="E17" s="11">
        <x:v>1527.726</x:v>
      </x:c>
      <x:c r="F17" s="11">
        <x:v>0</x:v>
      </x:c>
      <x:c r="G17" s="11">
        <x:v>0</x:v>
      </x:c>
      <x:c r="H17" s="5" t="n">
        <x:f>H76</x:f>
        <x:v>0</x:v>
      </x:c>
      <x:c r="I17" s="1"/>
      <x:c r="J17" s="1"/>
    </x:row>
    <x:row r="18">
      <x:c r="B18" s="42" t="s">
        <x:v>77</x:v>
      </x:c>
      <x:c r="C18" s="43" t="n">
        <x:f>C13-C16-C17</x:f>
        <x:v>146.98400000000004</x:v>
      </x:c>
      <x:c r="D18" s="43" t="n">
        <x:f>D13-D16-D17</x:f>
        <x:v>-1382.3790000000004</x:v>
      </x:c>
      <x:c r="E18" s="43" t="n">
        <x:f>E13-E16-E17</x:f>
        <x:v>-918.1830000000014</x:v>
      </x:c>
      <x:c r="F18" s="43" t="n">
        <x:f>F13-F16-F17</x:f>
        <x:v>118.5590000000002</x:v>
      </x:c>
      <x:c r="G18" s="43" t="n">
        <x:f>G13-G16-G17</x:f>
        <x:v>95.42099999999994</x:v>
      </x:c>
      <x:c r="H18" s="45" t="n">
        <x:f>H13-H16-H17</x:f>
        <x:v>122.79999999999995</x:v>
      </x:c>
      <x:c r="I18" s="1"/>
      <x:c r="J18" s="1"/>
    </x:row>
    <x:row r="19">
      <x:c r="B19" s="44" t="s">
        <x:v>78</x:v>
      </x:c>
      <x:c r="C19" s="44" t="n">
        <x:f>C18/C10</x:f>
        <x:v>0.059190102659696785</x:v>
      </x:c>
      <x:c r="D19" s="44" t="n">
        <x:f>D18/D10</x:f>
        <x:v>-0.5414882928405654</x:v>
      </x:c>
      <x:c r="E19" s="44" t="n">
        <x:f>E18/E10</x:f>
        <x:v>-0.09344640741169334</x:v>
      </x:c>
      <x:c r="F19" s="44" t="n">
        <x:f>F18/F10</x:f>
        <x:v>0.04741618410880546</x:v>
      </x:c>
      <x:c r="G19" s="44" t="n">
        <x:f>G18/G10</x:f>
        <x:v>0.03875006954390969</x:v>
      </x:c>
      <x:c r="H19" s="52" t="n">
        <x:f>H18/H10</x:f>
        <x:v>0.04967637540453072</x:v>
      </x:c>
      <x:c r="I19" s="1"/>
      <x:c r="J19" s="1"/>
    </x:row>
    <x:row r="20">
      <x:c r="B20" s="46" t="s">
        <x:v>79</x:v>
      </x:c>
      <x:c r="C20" s="46"/>
      <x:c r="D20" s="46" t="n">
        <x:f>(D19-C19)*10000</x:f>
        <x:v>-6006.783955002623</x:v>
      </x:c>
      <x:c r="E20" s="46"/>
      <x:c r="F20" s="46" t="n">
        <x:f>(F19-D19)*10000</x:f>
        <x:v>5889.044769493708</x:v>
      </x:c>
      <x:c r="G20" s="46" t="n">
        <x:f>(G19-F19)*10000</x:f>
        <x:v>-86.66114564895764</x:v>
      </x:c>
      <x:c r="H20" s="46" t="n">
        <x:f>(H19-G19)*10000</x:f>
        <x:v>109.2630586062103</x:v>
      </x:c>
    </x:row>
    <x:row r="21">
      <x:c r="B21" s="1" t="s">
        <x:v>80</x:v>
      </x:c>
      <x:c r="C21" s="11">
        <x:v>72.014</x:v>
      </x:c>
      <x:c r="D21" s="11">
        <x:v>69.935</x:v>
      </x:c>
      <x:c r="E21" s="11">
        <x:v>290.349</x:v>
      </x:c>
      <x:c r="F21" s="11">
        <x:v>75.317</x:v>
      </x:c>
      <x:c r="G21" s="11">
        <x:v>68.074</x:v>
      </x:c>
      <x:c r="H21" s="5" t="n">
        <x:f>H66</x:f>
        <x:v>65</x:v>
      </x:c>
      <x:c r="I21" s="1"/>
      <x:c r="J21" s="1"/>
    </x:row>
    <x:row r="22">
      <x:c r="B22" s="1" t="s">
        <x:v>81</x:v>
      </x:c>
      <x:c r="C22" s="11">
        <x:v>-36.474</x:v>
      </x:c>
      <x:c r="D22" s="11">
        <x:v>-6.135</x:v>
      </x:c>
      <x:c r="E22" s="11">
        <x:v>-26.31</x:v>
      </x:c>
      <x:c r="F22" s="11">
        <x:v>14.511</x:v>
      </x:c>
      <x:c r="G22" s="11">
        <x:v>-42.128</x:v>
      </x:c>
      <x:c r="H22" s="5" t="n">
        <x:f>H68</x:f>
        <x:v>0</x:v>
      </x:c>
      <x:c r="I22" s="1"/>
      <x:c r="J22" s="1"/>
    </x:row>
    <x:row r="23">
      <x:c r="B23" s="1" t="s">
        <x:v>82</x:v>
      </x:c>
      <x:c r="C23" s="3" t="n">
        <x:f>C18-C21-C22</x:f>
        <x:v>111.44400000000005</x:v>
      </x:c>
      <x:c r="D23" s="3" t="n">
        <x:f>D18-D21-D22</x:f>
        <x:v>-1446.1790000000003</x:v>
      </x:c>
      <x:c r="E23" s="3" t="n">
        <x:f>E18-E21-E22</x:f>
        <x:v>-1182.2220000000013</x:v>
      </x:c>
      <x:c r="F23" s="3" t="n">
        <x:f>F18-F21-F22</x:f>
        <x:v>28.731000000000204</x:v>
      </x:c>
      <x:c r="G23" s="3" t="n">
        <x:f>G18-G21-G22</x:f>
        <x:v>69.47499999999994</x:v>
      </x:c>
      <x:c r="H23" s="5" t="n">
        <x:f>H18-H21-H22</x:f>
        <x:v>57.799999999999955</x:v>
      </x:c>
      <x:c r="I23" s="1"/>
      <x:c r="J23" s="1"/>
    </x:row>
    <x:row r="24">
      <x:c r="B24" s="1" t="s">
        <x:v>83</x:v>
      </x:c>
      <x:c r="C24" s="11">
        <x:v>23.334</x:v>
      </x:c>
      <x:c r="D24" s="11">
        <x:v>33.205</x:v>
      </x:c>
      <x:c r="E24" s="11">
        <x:v>96.702</x:v>
      </x:c>
      <x:c r="F24" s="11">
        <x:v>7.142</x:v>
      </x:c>
      <x:c r="G24" s="11">
        <x:v>14.199</x:v>
      </x:c>
      <x:c r="H24" s="5" t="n">
        <x:f>H23*H67</x:f>
        <x:v>14.449999999999989</x:v>
      </x:c>
      <x:c r="I24" s="1"/>
      <x:c r="J24" s="1"/>
    </x:row>
    <x:row r="25">
      <x:c r="B25" s="44" t="s">
        <x:v>84</x:v>
      </x:c>
      <x:c r="C25" s="44" t="n">
        <x:f>C24/C23</x:f>
        <x:v>0.20937870141057383</x:v>
      </x:c>
      <x:c r="D25" s="44" t="n">
        <x:f>D24/D23</x:f>
        <x:v>-0.02296050488909049</x:v>
      </x:c>
      <x:c r="E25" s="44" t="n">
        <x:f>E24/E23</x:f>
        <x:v>-0.08179681988662019</x:v>
      </x:c>
      <x:c r="F25" s="44" t="n">
        <x:f>F24/F23</x:f>
        <x:v>0.24858167136542236</x:v>
      </x:c>
      <x:c r="G25" s="44" t="n">
        <x:f>G24/G23</x:f>
        <x:v>0.2043756747031308</x:v>
      </x:c>
      <x:c r="H25" s="52" t="n">
        <x:f>H24/H23</x:f>
        <x:v>0.25</x:v>
      </x:c>
      <x:c r="I25" s="1"/>
      <x:c r="J25" s="1"/>
    </x:row>
    <x:row r="26">
      <x:c r="B26" s="46" t="s">
        <x:v>85</x:v>
      </x:c>
      <x:c r="C26" s="46"/>
      <x:c r="D26" s="46" t="n">
        <x:f>(D25-C25)*10000</x:f>
        <x:v>-2323.3920629966433</x:v>
      </x:c>
      <x:c r="E26" s="46"/>
      <x:c r="F26" s="46" t="n">
        <x:f>(F25-D25)*10000</x:f>
        <x:v>2715.4217625451283</x:v>
      </x:c>
      <x:c r="G26" s="46" t="n">
        <x:f>(G25-F25)*10000</x:f>
        <x:v>-442.0599666229155</x:v>
      </x:c>
      <x:c r="H26" s="46" t="n">
        <x:f>(H25-G25)*10000</x:f>
        <x:v>456.2432529686919</x:v>
      </x:c>
    </x:row>
    <x:row r="27">
      <x:c r="B27" s="42" t="s">
        <x:v>86</x:v>
      </x:c>
      <x:c r="C27" s="43" t="n">
        <x:f>C23-C24</x:f>
        <x:v>88.11000000000004</x:v>
      </x:c>
      <x:c r="D27" s="43" t="n">
        <x:f>D23-D24</x:f>
        <x:v>-1479.3840000000002</x:v>
      </x:c>
      <x:c r="E27" s="43" t="n">
        <x:f>E23-E24</x:f>
        <x:v>-1278.9240000000013</x:v>
      </x:c>
      <x:c r="F27" s="43" t="n">
        <x:f>F23-F24</x:f>
        <x:v>21.589000000000205</x:v>
      </x:c>
      <x:c r="G27" s="43" t="n">
        <x:f>G23-G24</x:f>
        <x:v>55.27599999999994</x:v>
      </x:c>
      <x:c r="H27" s="45" t="n">
        <x:f>H23-H24</x:f>
        <x:v>43.349999999999966</x:v>
      </x:c>
      <x:c r="I27" s="1"/>
      <x:c r="J27" s="1"/>
    </x:row>
    <x:row r="28">
      <x:c r="B28" s="1" t="s">
        <x:v>87</x:v>
      </x:c>
      <x:c r="C28" s="20" t="n">
        <x:f>C27-C31*Inputs!G14</x:f>
        <x:v>4.089320000000043</x:v>
      </x:c>
      <x:c r="D28" s="20" t="n">
        <x:f>D27-D31*Inputs!G15</x:f>
        <x:v>1.009349999999813</x:v>
      </x:c>
      <x:c r="E28" s="20" t="n">
        <x:f>E27-E31*Inputs!C99</x:f>
        <x:v>4.000319999998737</x:v>
      </x:c>
      <x:c r="F28" s="20" t="n">
        <x:f>F27-F31*Inputs!G16</x:f>
        <x:v>1.3600000000002055</x:v>
      </x:c>
      <x:c r="G28" s="20" t="n">
        <x:f>G27-G31*Inputs!G17</x:f>
        <x:v>2.9346799999999362</x:v>
      </x:c>
      <x:c r="H28" s="5" t="n">
        <x:f>H27*H73</x:f>
        <x:v>2.080799999999998</x:v>
      </x:c>
      <x:c r="I28" s="1"/>
      <x:c r="J28" s="1"/>
    </x:row>
    <x:row r="29">
      <x:c r="B29" s="42" t="s">
        <x:v>88</x:v>
      </x:c>
      <x:c r="C29" s="43" t="n">
        <x:f>C27-C28</x:f>
        <x:v>84.02068</x:v>
      </x:c>
      <x:c r="D29" s="43" t="n">
        <x:f>D27-D28</x:f>
        <x:v>-1480.39335</x:v>
      </x:c>
      <x:c r="E29" s="43" t="n">
        <x:f>E27-E28</x:f>
        <x:v>-1282.92432</x:v>
      </x:c>
      <x:c r="F29" s="43" t="n">
        <x:f>F27-F28</x:f>
        <x:v>20.229</x:v>
      </x:c>
      <x:c r="G29" s="43" t="n">
        <x:f>G27-G28</x:f>
        <x:v>52.34132</x:v>
      </x:c>
      <x:c r="H29" s="45" t="n">
        <x:f>H27-H28</x:f>
        <x:v>41.26919999999997</x:v>
      </x:c>
      <x:c r="I29" s="1"/>
      <x:c r="J29" s="1"/>
    </x:row>
    <x:row r="30">
      <x:c r="B30" s="1" t="s">
        <x:v>89</x:v>
      </x:c>
      <x:c r="C30" s="11">
        <x:v>62.598</x:v>
      </x:c>
      <x:c r="D30" s="11">
        <x:v>62.071</x:v>
      </x:c>
      <x:c r="E30" s="11">
        <x:v>63.012</x:v>
      </x:c>
      <x:c r="F30" s="11">
        <x:v>61.279</x:v>
      </x:c>
      <x:c r="G30" s="11">
        <x:v>60.85</x:v>
      </x:c>
      <x:c r="H30" s="5" t="n">
        <x:f>H74</x:f>
        <x:v>60.85</x:v>
      </x:c>
      <x:c r="I30" s="1"/>
      <x:c r="J30" s="1"/>
    </x:row>
    <x:row r="31">
      <x:c r="B31" s="1" t="s">
        <x:v>90</x:v>
      </x:c>
      <x:c r="C31" s="11">
        <x:v>62.702</x:v>
      </x:c>
      <x:c r="D31" s="11">
        <x:v>62.071</x:v>
      </x:c>
      <x:c r="E31" s="11">
        <x:v>63.012</x:v>
      </x:c>
      <x:c r="F31" s="11">
        <x:v>61.3</x:v>
      </x:c>
      <x:c r="G31" s="11">
        <x:v>60.862</x:v>
      </x:c>
      <x:c r="H31" s="5" t="n">
        <x:f>H75</x:f>
        <x:v>60.9</x:v>
      </x:c>
      <x:c r="I31" s="1"/>
      <x:c r="J31" s="1"/>
    </x:row>
    <x:row r="32">
      <x:c r="B32" s="1" t="s">
        <x:v>91</x:v>
      </x:c>
      <x:c r="C32" s="29" t="n">
        <x:f>C29/C30</x:f>
        <x:v>1.342226269209879</x:v>
      </x:c>
      <x:c r="D32" s="29" t="n">
        <x:f>D29/D30</x:f>
        <x:v>-23.85</x:v>
      </x:c>
      <x:c r="E32" s="29" t="n">
        <x:f>E29/E30</x:f>
        <x:v>-20.36</x:v>
      </x:c>
      <x:c r="F32" s="29" t="n">
        <x:f>F29/F30</x:f>
        <x:v>0.33011308931281513</x:v>
      </x:c>
      <x:c r="G32" s="29" t="n">
        <x:f>G29/G30</x:f>
        <x:v>0.8601695973705834</x:v>
      </x:c>
      <x:c r="H32" s="57" t="n">
        <x:f>H29/H30</x:f>
        <x:v>0.6782119967132287</x:v>
      </x:c>
      <x:c r="I32" s="1"/>
      <x:c r="J32" s="1"/>
    </x:row>
    <x:row r="33">
      <x:c r="B33" s="42" t="s">
        <x:v>92</x:v>
      </x:c>
      <x:c r="C33" s="50" t="n">
        <x:f>C29/C31</x:f>
        <x:v>1.34</x:v>
      </x:c>
      <x:c r="D33" s="50" t="n">
        <x:f>D29/D31</x:f>
        <x:v>-23.85</x:v>
      </x:c>
      <x:c r="E33" s="50" t="n">
        <x:f>E29/E31</x:f>
        <x:v>-20.36</x:v>
      </x:c>
      <x:c r="F33" s="50" t="n">
        <x:f>F29/F31</x:f>
        <x:v>0.33</x:v>
      </x:c>
      <x:c r="G33" s="50" t="n">
        <x:f>G29/G31</x:f>
        <x:v>0.86</x:v>
      </x:c>
      <x:c r="H33" s="47" t="n">
        <x:f>H29/H31</x:f>
        <x:v>0.6776551724137926</x:v>
      </x:c>
      <x:c r="I33" s="1"/>
      <x:c r="J33" s="1"/>
    </x:row>
    <x:row r="34">
      <x:c r="B34" s="1" t="s">
        <x:v>93</x:v>
      </x:c>
      <x:c r="C34" s="3"/>
      <x:c r="D34" s="3"/>
      <x:c r="E34" s="3"/>
      <x:c r="F34" s="3"/>
      <x:c r="G34" s="3"/>
      <x:c r="H34" s="5"/>
      <x:c r="I34" s="1"/>
      <x:c r="J34" s="1"/>
    </x:row>
    <x:row r="35">
      <x:c r="B35" s="1" t="s">
        <x:v>94</x:v>
      </x:c>
      <x:c r="C35" s="11">
        <x:v>0</x:v>
      </x:c>
      <x:c r="D35" s="3" t="n">
        <x:f>D17</x:f>
        <x:v>1527.726</x:v>
      </x:c>
      <x:c r="E35" s="11">
        <x:v>1527.726</x:v>
      </x:c>
      <x:c r="F35" s="11">
        <x:v>0</x:v>
      </x:c>
      <x:c r="G35" s="11">
        <x:v>0</x:v>
      </x:c>
      <x:c r="H35" s="5" t="n">
        <x:f>H76</x:f>
        <x:v>0</x:v>
      </x:c>
      <x:c r="I35" s="1"/>
      <x:c r="J35" s="1"/>
    </x:row>
    <x:row r="36">
      <x:c r="B36" s="1" t="s">
        <x:v>95</x:v>
      </x:c>
      <x:c r="C36" s="11">
        <x:v>18.619</x:v>
      </x:c>
      <x:c r="D36" s="11">
        <x:v>48.017</x:v>
      </x:c>
      <x:c r="E36" s="11">
        <x:v>101.468</x:v>
      </x:c>
      <x:c r="F36" s="11">
        <x:v>34.869</x:v>
      </x:c>
      <x:c r="G36" s="11">
        <x:v>65.505</x:v>
      </x:c>
      <x:c r="H36" s="5" t="n">
        <x:f>H69</x:f>
        <x:v>45</x:v>
      </x:c>
      <x:c r="I36" s="1"/>
      <x:c r="J36" s="1"/>
    </x:row>
    <x:row r="37">
      <x:c r="B37" s="1" t="s">
        <x:v>96</x:v>
      </x:c>
      <x:c r="C37" s="11">
        <x:v>2.704</x:v>
      </x:c>
      <x:c r="D37" s="11">
        <x:v>2.71</x:v>
      </x:c>
      <x:c r="E37" s="11">
        <x:v>10.326</x:v>
      </x:c>
      <x:c r="F37" s="11">
        <x:v>2.755</x:v>
      </x:c>
      <x:c r="G37" s="11">
        <x:v>2.701</x:v>
      </x:c>
      <x:c r="H37" s="5" t="n">
        <x:f>H70</x:f>
        <x:v>2.7</x:v>
      </x:c>
      <x:c r="I37" s="1"/>
      <x:c r="J37" s="1"/>
    </x:row>
    <x:row r="38">
      <x:c r="B38" s="1" t="s">
        <x:v>97</x:v>
      </x:c>
      <x:c r="C38" s="11">
        <x:v>0</x:v>
      </x:c>
      <x:c r="D38" s="11">
        <x:v>0.221</x:v>
      </x:c>
      <x:c r="E38" s="11">
        <x:v>1.323</x:v>
      </x:c>
      <x:c r="F38" s="11">
        <x:v>6.268</x:v>
      </x:c>
      <x:c r="G38" s="11">
        <x:v>0</x:v>
      </x:c>
      <x:c r="H38" s="5" t="n">
        <x:f>H80</x:f>
        <x:v>0</x:v>
      </x:c>
      <x:c r="I38" s="1"/>
      <x:c r="J38" s="1"/>
    </x:row>
    <x:row r="39">
      <x:c r="B39" s="1" t="s">
        <x:v>98</x:v>
      </x:c>
      <x:c r="C39" s="11">
        <x:v>4.739</x:v>
      </x:c>
      <x:c r="D39" s="11">
        <x:v>1.149</x:v>
      </x:c>
      <x:c r="E39" s="11">
        <x:v>14.577</x:v>
      </x:c>
      <x:c r="F39" s="11">
        <x:v>0</x:v>
      </x:c>
      <x:c r="G39" s="11">
        <x:v>0</x:v>
      </x:c>
      <x:c r="H39" s="5" t="n">
        <x:f>H81</x:f>
        <x:v>0</x:v>
      </x:c>
      <x:c r="I39" s="1"/>
      <x:c r="J39" s="1"/>
    </x:row>
    <x:row r="40">
      <x:c r="B40" s="1" t="s">
        <x:v>99</x:v>
      </x:c>
      <x:c r="C40" s="11">
        <x:v>0</x:v>
      </x:c>
      <x:c r="D40" s="11">
        <x:v>0</x:v>
      </x:c>
      <x:c r="E40" s="11">
        <x:v>2</x:v>
      </x:c>
      <x:c r="F40" s="11">
        <x:v>0</x:v>
      </x:c>
      <x:c r="G40" s="11">
        <x:v>0</x:v>
      </x:c>
      <x:c r="H40" s="5" t="n">
        <x:f>H82</x:f>
        <x:v>0</x:v>
      </x:c>
      <x:c r="I40" s="1"/>
      <x:c r="J40" s="1"/>
    </x:row>
    <x:row r="41">
      <x:c r="B41" s="1" t="s">
        <x:v>100</x:v>
      </x:c>
      <x:c r="C41" s="11">
        <x:v>-2.417</x:v>
      </x:c>
      <x:c r="D41" s="11">
        <x:v>-6.208</x:v>
      </x:c>
      <x:c r="E41" s="11">
        <x:v>-1.958</x:v>
      </x:c>
      <x:c r="F41" s="11">
        <x:v>-0.416</x:v>
      </x:c>
      <x:c r="G41" s="11">
        <x:v>-0.529</x:v>
      </x:c>
      <x:c r="H41" s="5" t="n">
        <x:f>H78</x:f>
        <x:v>0</x:v>
      </x:c>
      <x:c r="I41" s="1"/>
      <x:c r="J41" s="1"/>
    </x:row>
    <x:row r="42">
      <x:c r="B42" s="1" t="s">
        <x:v>101</x:v>
      </x:c>
      <x:c r="C42" s="11">
        <x:v>-35.531</x:v>
      </x:c>
      <x:c r="D42" s="11">
        <x:v>-0.038</x:v>
      </x:c>
      <x:c r="E42" s="11">
        <x:v>-28.959</x:v>
      </x:c>
      <x:c r="F42" s="11">
        <x:v>12.306</x:v>
      </x:c>
      <x:c r="G42" s="11">
        <x:v>-44.965</x:v>
      </x:c>
      <x:c r="H42" s="5" t="n">
        <x:f>H79</x:f>
        <x:v>0</x:v>
      </x:c>
      <x:c r="I42" s="1"/>
      <x:c r="J42" s="1"/>
    </x:row>
    <x:row r="43">
      <x:c r="B43" s="1" t="s">
        <x:v>102</x:v>
      </x:c>
      <x:c r="C43" s="11">
        <x:v>111.779</x:v>
      </x:c>
      <x:c r="D43" s="11">
        <x:v>107.776</x:v>
      </x:c>
      <x:c r="E43" s="11">
        <x:v>434.332</x:v>
      </x:c>
      <x:c r="F43" s="11">
        <x:v>103.456</x:v>
      </x:c>
      <x:c r="G43" s="11">
        <x:v>102.057</x:v>
      </x:c>
      <x:c r="H43" s="5" t="n">
        <x:f>H71</x:f>
        <x:v>100</x:v>
      </x:c>
      <x:c r="I43" s="1"/>
      <x:c r="J43" s="1"/>
    </x:row>
    <x:row r="44">
      <x:c r="B44" s="1" t="s">
        <x:v>103</x:v>
      </x:c>
      <x:c r="C44" s="11">
        <x:v>0</x:v>
      </x:c>
      <x:c r="D44" s="11">
        <x:v>0</x:v>
      </x:c>
      <x:c r="E44" s="11">
        <x:v>0</x:v>
      </x:c>
      <x:c r="F44" s="11">
        <x:v>5.929</x:v>
      </x:c>
      <x:c r="G44" s="11">
        <x:v>0.963</x:v>
      </x:c>
      <x:c r="H44" s="5" t="n">
        <x:f>H77</x:f>
        <x:v>0</x:v>
      </x:c>
      <x:c r="I44" s="1"/>
      <x:c r="J44" s="1"/>
    </x:row>
    <x:row r="45">
      <x:c r="B45" s="1" t="s">
        <x:v>104</x:v>
      </x:c>
      <x:c r="C45" s="11">
        <x:v>25.042</x:v>
      </x:c>
      <x:c r="D45" s="11">
        <x:v>19.371</x:v>
      </x:c>
      <x:c r="E45" s="11">
        <x:v>97.875</x:v>
      </x:c>
      <x:c r="F45" s="11">
        <x:v>29.455</x:v>
      </x:c>
      <x:c r="G45" s="11">
        <x:v>25.367</x:v>
      </x:c>
      <x:c r="H45" s="5" t="n">
        <x:f>H72</x:f>
        <x:v>25</x:v>
      </x:c>
      <x:c r="I45" s="1"/>
      <x:c r="J45" s="1"/>
    </x:row>
    <x:row r="46">
      <x:c r="B46" s="1" t="s">
        <x:v>105</x:v>
      </x:c>
      <x:c r="C46" s="11">
        <x:v>-30.535</x:v>
      </x:c>
      <x:c r="D46" s="11">
        <x:v>-42.576</x:v>
      </x:c>
      <x:c r="E46" s="11">
        <x:v>-155.034</x:v>
      </x:c>
      <x:c r="F46" s="11">
        <x:v>-48.057</x:v>
      </x:c>
      <x:c r="G46" s="11">
        <x:v>-37.805</x:v>
      </x:c>
      <x:c r="H46" s="5" t="n">
        <x:f>-(H35+H36+H37+H38+H39+H40+H41+H42+H43+H44+H45)*H67</x:f>
        <x:v>-43.175</x:v>
      </x:c>
      <x:c r="I46" s="1"/>
      <x:c r="J46" s="1"/>
    </x:row>
    <x:row r="47">
      <x:c r="B47" s="1" t="s">
        <x:v>106</x:v>
      </x:c>
      <x:c r="C47" s="11">
        <x:v>0.721</x:v>
      </x:c>
      <x:c r="D47" s="11">
        <x:v>0.709</x:v>
      </x:c>
      <x:c r="E47" s="11">
        <x:v>5.699</x:v>
      </x:c>
      <x:c r="F47" s="11">
        <x:v>0</x:v>
      </x:c>
      <x:c r="G47" s="11">
        <x:v>0</x:v>
      </x:c>
      <x:c r="H47" s="5" t="n">
        <x:f>H83</x:f>
        <x:v>0</x:v>
      </x:c>
      <x:c r="I47" s="1"/>
      <x:c r="J47" s="1"/>
    </x:row>
    <x:row r="48">
      <x:c r="B48" s="1" t="s">
        <x:v>107</x:v>
      </x:c>
      <x:c r="C48" s="11">
        <x:v>0</x:v>
      </x:c>
      <x:c r="D48" s="11">
        <x:v>12.96</x:v>
      </x:c>
      <x:c r="E48" s="11">
        <x:v>12.96</x:v>
      </x:c>
      <x:c r="F48" s="11">
        <x:v>0</x:v>
      </x:c>
      <x:c r="G48" s="11">
        <x:v>0</x:v>
      </x:c>
      <x:c r="H48" s="5" t="n">
        <x:f>H84</x:f>
        <x:v>0</x:v>
      </x:c>
      <x:c r="I48" s="1"/>
      <x:c r="J48" s="1"/>
    </x:row>
    <x:row r="49">
      <x:c r="B49" s="42" t="s">
        <x:v>108</x:v>
      </x:c>
      <x:c r="C49" s="43" t="n">
        <x:f>C27+C35+C36+C37+C38+C39+C40+C41+C42+C43+C44+C45+C46+C47+C48</x:f>
        <x:v>183.23100000000005</x:v>
      </x:c>
      <x:c r="D49" s="43" t="n">
        <x:f>D27+D35+D36+D37+D38+D39+D40+D41+D42+D43+D44+D45+D46+D47+D48</x:f>
        <x:v>192.4329999999999</x:v>
      </x:c>
      <x:c r="E49" s="43" t="n">
        <x:f>E27+E35+E36+E37+E38+E39+E40+E41+E42+E43+E44+E45+E46+E47+E48</x:f>
        <x:v>743.4109999999987</x:v>
      </x:c>
      <x:c r="F49" s="43" t="n">
        <x:f>F27+F35+F36+F37+F38+F39+F40+F41+F42+F43+F44+F45+F46+F47+F48</x:f>
        <x:v>168.15400000000022</x:v>
      </x:c>
      <x:c r="G49" s="43" t="n">
        <x:f>G27+G35+G36+G37+G38+G39+G40+G41+G42+G43+G44+G45+G46+G47+G48</x:f>
        <x:v>168.5699999999999</x:v>
      </x:c>
      <x:c r="H49" s="45" t="n">
        <x:f>H27+H35+H36+H37+H38+H39+H40+H41+H42+H43+H44+H45+H46+H47+H48</x:f>
        <x:v>172.87499999999994</x:v>
      </x:c>
      <x:c r="I49" s="1"/>
      <x:c r="J49" s="1"/>
    </x:row>
    <x:row r="50">
      <x:c r="B50" s="1" t="s">
        <x:v>109</x:v>
      </x:c>
      <x:c r="C50" s="20" t="n">
        <x:f>C49-C31*Inputs!E14</x:f>
        <x:v>8.919440000000066</x:v>
      </x:c>
      <x:c r="D50" s="20" t="n">
        <x:f>D49-D31*Inputs!E15</x:f>
        <x:v>9.323549999999898</x:v>
      </x:c>
      <x:c r="E50" s="20" t="n">
        <x:f>E49-E31*Inputs!C100</x:f>
        <x:v>36.41635999999869</x:v>
      </x:c>
      <x:c r="F50" s="20" t="n">
        <x:f>F49-F31*Inputs!E16</x:f>
        <x:v>8.161000000000229</x:v>
      </x:c>
      <x:c r="G50" s="20" t="n">
        <x:f>G49-G31*Inputs!E17</x:f>
        <x:v>8.50293999999991</x:v>
      </x:c>
      <x:c r="H50" s="5" t="n">
        <x:f>H49*H73</x:f>
        <x:v>8.297999999999998</x:v>
      </x:c>
      <x:c r="I50" s="1"/>
      <x:c r="J50" s="1"/>
    </x:row>
    <x:row r="51">
      <x:c r="B51" s="42" t="s">
        <x:v>110</x:v>
      </x:c>
      <x:c r="C51" s="43" t="n">
        <x:f>C49-C50</x:f>
        <x:v>174.31156</x:v>
      </x:c>
      <x:c r="D51" s="43" t="n">
        <x:f>D49-D50</x:f>
        <x:v>183.10945</x:v>
      </x:c>
      <x:c r="E51" s="43" t="n">
        <x:f>E49-E50</x:f>
        <x:v>706.99464</x:v>
      </x:c>
      <x:c r="F51" s="43" t="n">
        <x:f>F49-F50</x:f>
        <x:v>159.993</x:v>
      </x:c>
      <x:c r="G51" s="43" t="n">
        <x:f>G49-G50</x:f>
        <x:v>160.06706</x:v>
      </x:c>
      <x:c r="H51" s="45" t="n">
        <x:f>H49-H50</x:f>
        <x:v>164.57699999999994</x:v>
      </x:c>
      <x:c r="I51" s="1"/>
      <x:c r="J51" s="1"/>
    </x:row>
    <x:row r="52">
      <x:c r="B52" s="42" t="s">
        <x:v>111</x:v>
      </x:c>
      <x:c r="C52" s="50" t="n">
        <x:f>C51/C31</x:f>
        <x:v>2.78</x:v>
      </x:c>
      <x:c r="D52" s="50" t="n">
        <x:f>D51/D31</x:f>
        <x:v>2.95</x:v>
      </x:c>
      <x:c r="E52" s="50" t="n">
        <x:f>E51/E31</x:f>
        <x:v>11.22</x:v>
      </x:c>
      <x:c r="F52" s="50" t="n">
        <x:f>F51/F31</x:f>
        <x:v>2.61</x:v>
      </x:c>
      <x:c r="G52" s="50" t="n">
        <x:f>G51/G31</x:f>
        <x:v>2.63</x:v>
      </x:c>
      <x:c r="H52" s="47" t="n">
        <x:f>H51/H31</x:f>
        <x:v>2.7024137931034473</x:v>
      </x:c>
      <x:c r="I52" s="1"/>
      <x:c r="J52" s="1"/>
    </x:row>
    <x:row r="53">
      <x:c r="B53" s="44" t="s">
        <x:v>112</x:v>
      </x:c>
      <x:c r="C53" s="44"/>
      <x:c r="D53" s="44"/>
      <x:c r="E53" s="44"/>
      <x:c r="F53" s="44" t="n">
        <x:f>F52/Inputs!E12-1</x:f>
        <x:v>-0.06451612903225812</x:v>
      </x:c>
      <x:c r="G53" s="53" t="n">
        <x:f>G52/Inputs!E13-1</x:f>
        <x:v>-0.02592592592592602</x:v>
      </x:c>
      <x:c r="H53" s="52" t="n">
        <x:f>H52/C52-1</x:f>
        <x:v>-0.027908707516745457</x:v>
      </x:c>
      <x:c r="I53" s="1"/>
      <x:c r="J53" s="1"/>
    </x:row>
    <x:row r="54">
      <x:c r="B54" s="42" t="s">
        <x:v>113</x:v>
      </x:c>
      <x:c r="C54" s="43" t="n">
        <x:f>C18+C35+C36+C37+C43+C44+C45</x:f>
        <x:v>305.12800000000004</x:v>
      </x:c>
      <x:c r="D54" s="43" t="n">
        <x:f>D18+D35+D36+D37+D43+D44+D45</x:f>
        <x:v>323.2209999999997</x:v>
      </x:c>
      <x:c r="E54" s="43" t="n">
        <x:f>E18+E35+E36+E37+E43+E44+E45</x:f>
        <x:v>1253.5439999999987</x:v>
      </x:c>
      <x:c r="F54" s="43" t="n">
        <x:f>F18+F35+F36+F37+F43+F44+F45</x:f>
        <x:v>295.02300000000014</x:v>
      </x:c>
      <x:c r="G54" s="43" t="n">
        <x:f>G18+G35+G36+G37+G43+G44+G45</x:f>
        <x:v>292.01399999999995</x:v>
      </x:c>
      <x:c r="H54" s="45" t="n">
        <x:f>H18+H35+H36+H37+H43+H44+H45</x:f>
        <x:v>295.49999999999994</x:v>
      </x:c>
      <x:c r="I54" s="1"/>
      <x:c r="J54" s="1"/>
    </x:row>
    <x:row r="55">
      <x:c r="B55" s="44" t="s">
        <x:v>114</x:v>
      </x:c>
      <x:c r="C55" s="44" t="n">
        <x:f>C54/C10</x:f>
        <x:v>0.12287431043071327</x:v>
      </x:c>
      <x:c r="D55" s="44" t="n">
        <x:f>D54/D10</x:f>
        <x:v>0.12660810638777079</x:v>
      </x:c>
      <x:c r="E55" s="44" t="n">
        <x:f>E54/E10</x:f>
        <x:v>0.12757716417368153</x:v>
      </x:c>
      <x:c r="F55" s="44" t="n">
        <x:f>F54/F10</x:f>
        <x:v>0.11799074624728698</x:v>
      </x:c>
      <x:c r="G55" s="44" t="n">
        <x:f>G54/G10</x:f>
        <x:v>0.11858566571085245</x:v>
      </x:c>
      <x:c r="H55" s="52" t="n">
        <x:f>H54/H10</x:f>
        <x:v>0.11953883495145629</x:v>
      </x:c>
      <x:c r="I55" s="1"/>
      <x:c r="J55" s="1"/>
    </x:row>
    <x:row r="56">
      <x:c r="B56" s="46" t="s">
        <x:v>115</x:v>
      </x:c>
      <x:c r="C56" s="46"/>
      <x:c r="D56" s="46" t="n">
        <x:f>(D55-C55)*10000</x:f>
        <x:v>37.337959570575144</x:v>
      </x:c>
      <x:c r="E56" s="46"/>
      <x:c r="F56" s="46" t="n">
        <x:f>(F55-D55)*10000</x:f>
        <x:v>-86.1736014048381</x:v>
      </x:c>
      <x:c r="G56" s="46" t="n">
        <x:f>(G55-F55)*10000</x:f>
        <x:v>5.94919463565477</x:v>
      </x:c>
      <x:c r="H56" s="46" t="n">
        <x:f>(H55-G55)*10000</x:f>
        <x:v>9.531692406038323</x:v>
      </x:c>
    </x:row>
    <x:row r="57">
      <x:c r="B57" s="1" t="s">
        <x:v>116</x:v>
      </x:c>
      <x:c r="C57" s="3" t="n">
        <x:f>C33-C29/C31</x:f>
        <x:v>0</x:v>
      </x:c>
      <x:c r="D57" s="3" t="n">
        <x:f>D33-D29/D31</x:f>
        <x:v>0</x:v>
      </x:c>
      <x:c r="E57" s="3" t="n">
        <x:f>E33-E29/E31</x:f>
        <x:v>0</x:v>
      </x:c>
      <x:c r="F57" s="3" t="n">
        <x:f>F33-F29/F31</x:f>
        <x:v>0</x:v>
      </x:c>
      <x:c r="G57" s="3" t="n">
        <x:f>G33-G29/G31</x:f>
        <x:v>0</x:v>
      </x:c>
      <x:c r="H57" s="5" t="n">
        <x:f>H33-H29/H31</x:f>
        <x:v>0</x:v>
      </x:c>
      <x:c r="I57" s="1"/>
      <x:c r="J57" s="1"/>
    </x:row>
    <x:row r="58">
      <x:c r="B58" s="1" t="s">
        <x:v>117</x:v>
      </x:c>
      <x:c r="C58" s="3" t="n">
        <x:f>C52-C51/C31</x:f>
        <x:v>0</x:v>
      </x:c>
      <x:c r="D58" s="3" t="n">
        <x:f>D52-D51/D31</x:f>
        <x:v>0</x:v>
      </x:c>
      <x:c r="E58" s="3" t="n">
        <x:f>E52-E51/E31</x:f>
        <x:v>0</x:v>
      </x:c>
      <x:c r="F58" s="3" t="n">
        <x:f>F52-F51/F31</x:f>
        <x:v>0</x:v>
      </x:c>
      <x:c r="G58" s="3" t="n">
        <x:f>G52-G51/G31</x:f>
        <x:v>0</x:v>
      </x:c>
      <x:c r="H58" s="5" t="n">
        <x:f>H52-H51/H31</x:f>
        <x:v>0</x:v>
      </x:c>
      <x:c r="I58" s="1"/>
      <x:c r="J58" s="1"/>
    </x:row>
    <x:row r="59">
      <x:c r="B59" s="1"/>
      <x:c r="C59" s="3"/>
      <x:c r="D59" s="3"/>
      <x:c r="E59" s="3"/>
      <x:c r="F59" s="3"/>
      <x:c r="G59" s="3"/>
      <x:c r="H59" s="5"/>
      <x:c r="I59" s="1"/>
      <x:c r="J59" s="1"/>
    </x:row>
    <x:row r="60">
      <x:c r="B60" s="1"/>
      <x:c r="C60" s="3"/>
      <x:c r="D60" s="3"/>
      <x:c r="E60" s="3"/>
      <x:c r="F60" s="3"/>
      <x:c r="G60" s="3"/>
      <x:c r="H60" s="5"/>
      <x:c r="I60" s="1"/>
      <x:c r="J60" s="1" t="s">
        <x:v>118</x:v>
      </x:c>
    </x:row>
    <x:row r="61">
      <x:c r="B61" s="1"/>
      <x:c r="C61" s="3"/>
      <x:c r="D61" s="3"/>
      <x:c r="E61" s="3"/>
      <x:c r="F61" s="3"/>
      <x:c r="G61" s="3"/>
      <x:c r="H61" s="5"/>
      <x:c r="I61" s="1"/>
      <x:c r="J61" s="1"/>
    </x:row>
    <x:row r="62">
      <x:c r="B62" s="1"/>
      <x:c r="C62" s="3"/>
      <x:c r="D62" s="3"/>
      <x:c r="E62" s="3"/>
      <x:c r="F62" s="3"/>
      <x:c r="G62" s="3"/>
      <x:c r="H62" s="5"/>
      <x:c r="I62" s="1"/>
      <x:c r="J62" s="1"/>
    </x:row>
    <x:row r="63">
      <x:c r="B63" s="44"/>
      <x:c r="C63" s="44"/>
      <x:c r="D63" s="44"/>
      <x:c r="E63" s="44"/>
      <x:c r="F63" s="44"/>
      <x:c r="G63" s="44"/>
      <x:c r="H63" s="52"/>
      <x:c r="I63" s="1"/>
      <x:c r="J63" s="1"/>
    </x:row>
    <x:row r="64">
      <x:c r="B64" s="44" t="s">
        <x:v>119</x:v>
      </x:c>
      <x:c r="C64" s="44"/>
      <x:c r="D64" s="44"/>
      <x:c r="E64" s="44"/>
      <x:c r="F64" s="44"/>
      <x:c r="G64" s="44"/>
      <x:c r="H64" s="49">
        <x:v>0.337</x:v>
      </x:c>
      <x:c r="I64" s="1"/>
      <x:c r="J64" s="1"/>
    </x:row>
    <x:row r="65">
      <x:c r="B65" s="1" t="s">
        <x:v>120</x:v>
      </x:c>
      <x:c r="C65" s="3"/>
      <x:c r="D65" s="3"/>
      <x:c r="E65" s="3"/>
      <x:c r="F65" s="3"/>
      <x:c r="G65" s="3"/>
      <x:c r="H65" s="38">
        <x:v>295.5</x:v>
      </x:c>
      <x:c r="I65" s="1"/>
      <x:c r="J65" s="1"/>
    </x:row>
    <x:row r="66">
      <x:c r="B66" s="1" t="s">
        <x:v>121</x:v>
      </x:c>
      <x:c r="C66" s="3"/>
      <x:c r="D66" s="3"/>
      <x:c r="E66" s="3"/>
      <x:c r="F66" s="3"/>
      <x:c r="G66" s="3"/>
      <x:c r="H66" s="24" t="n">
        <x:f>Guidance!G16</x:f>
        <x:v>65</x:v>
      </x:c>
      <x:c r="I66" s="1"/>
      <x:c r="J66" s="1"/>
    </x:row>
    <x:row r="67">
      <x:c r="B67" s="44" t="s">
        <x:v>122</x:v>
      </x:c>
      <x:c r="C67" s="44"/>
      <x:c r="D67" s="44"/>
      <x:c r="E67" s="44"/>
      <x:c r="F67" s="44"/>
      <x:c r="G67" s="44"/>
      <x:c r="H67" s="55" t="n">
        <x:f>Guidance!G19</x:f>
        <x:v>0.25</x:v>
      </x:c>
      <x:c r="I67" s="1"/>
      <x:c r="J67" s="1"/>
    </x:row>
    <x:row r="68">
      <x:c r="B68" s="1" t="s">
        <x:v>123</x:v>
      </x:c>
      <x:c r="C68" s="3"/>
      <x:c r="D68" s="3"/>
      <x:c r="E68" s="3"/>
      <x:c r="F68" s="3"/>
      <x:c r="G68" s="3"/>
      <x:c r="H68" s="24" t="n">
        <x:f>Inputs!$C$98</x:f>
        <x:v>0</x:v>
      </x:c>
      <x:c r="I68" s="1"/>
      <x:c r="J68" s="1"/>
    </x:row>
    <x:row r="69">
      <x:c r="B69" s="1" t="s">
        <x:v>124</x:v>
      </x:c>
      <x:c r="C69" s="3"/>
      <x:c r="D69" s="3"/>
      <x:c r="E69" s="3"/>
      <x:c r="F69" s="3"/>
      <x:c r="G69" s="3"/>
      <x:c r="H69" s="38">
        <x:v>45</x:v>
      </x:c>
      <x:c r="I69" s="1"/>
      <x:c r="J69" s="1"/>
    </x:row>
    <x:row r="70">
      <x:c r="B70" s="1" t="s">
        <x:v>125</x:v>
      </x:c>
      <x:c r="C70" s="3"/>
      <x:c r="D70" s="3"/>
      <x:c r="E70" s="3"/>
      <x:c r="F70" s="3"/>
      <x:c r="G70" s="3"/>
      <x:c r="H70" s="38">
        <x:v>2.7</x:v>
      </x:c>
      <x:c r="I70" s="1"/>
      <x:c r="J70" s="1"/>
    </x:row>
    <x:row r="71">
      <x:c r="B71" s="1" t="s">
        <x:v>126</x:v>
      </x:c>
      <x:c r="C71" s="3"/>
      <x:c r="D71" s="3"/>
      <x:c r="E71" s="3"/>
      <x:c r="F71" s="3"/>
      <x:c r="G71" s="3"/>
      <x:c r="H71" s="38">
        <x:v>100</x:v>
      </x:c>
      <x:c r="I71" s="1"/>
      <x:c r="J71" s="1"/>
    </x:row>
    <x:row r="72">
      <x:c r="B72" s="1" t="s">
        <x:v>127</x:v>
      </x:c>
      <x:c r="C72" s="3"/>
      <x:c r="D72" s="3"/>
      <x:c r="E72" s="3"/>
      <x:c r="F72" s="3"/>
      <x:c r="G72" s="3"/>
      <x:c r="H72" s="38">
        <x:v>25</x:v>
      </x:c>
      <x:c r="I72" s="1"/>
      <x:c r="J72" s="1"/>
    </x:row>
    <x:row r="73">
      <x:c r="B73" s="44" t="s">
        <x:v>128</x:v>
      </x:c>
      <x:c r="C73" s="44"/>
      <x:c r="D73" s="44"/>
      <x:c r="E73" s="44"/>
      <x:c r="F73" s="44"/>
      <x:c r="G73" s="44"/>
      <x:c r="H73" s="55" t="n">
        <x:f>Guidance!G18</x:f>
        <x:v>0.048</x:v>
      </x:c>
      <x:c r="I73" s="1"/>
      <x:c r="J73" s="1"/>
    </x:row>
    <x:row r="74">
      <x:c r="B74" s="1" t="s">
        <x:v>129</x:v>
      </x:c>
      <x:c r="C74" s="3"/>
      <x:c r="D74" s="3"/>
      <x:c r="E74" s="3"/>
      <x:c r="F74" s="3"/>
      <x:c r="G74" s="3"/>
      <x:c r="H74" s="38">
        <x:v>60.85</x:v>
      </x:c>
      <x:c r="I74" s="1"/>
      <x:c r="J74" s="1"/>
    </x:row>
    <x:row r="75">
      <x:c r="B75" s="1" t="s">
        <x:v>130</x:v>
      </x:c>
      <x:c r="C75" s="3"/>
      <x:c r="D75" s="3"/>
      <x:c r="E75" s="3"/>
      <x:c r="F75" s="3"/>
      <x:c r="G75" s="3"/>
      <x:c r="H75" s="24" t="n">
        <x:f>Guidance!G17</x:f>
        <x:v>60.9</x:v>
      </x:c>
      <x:c r="I75" s="1"/>
      <x:c r="J75" s="1"/>
    </x:row>
    <x:row r="76">
      <x:c r="B76" s="1" t="s">
        <x:v>131</x:v>
      </x:c>
      <x:c r="C76" s="3"/>
      <x:c r="D76" s="3"/>
      <x:c r="E76" s="3"/>
      <x:c r="F76" s="3"/>
      <x:c r="G76" s="3"/>
      <x:c r="H76" s="24" t="n">
        <x:f>Inputs!$C$98</x:f>
        <x:v>0</x:v>
      </x:c>
      <x:c r="I76" s="1"/>
      <x:c r="J76" s="1"/>
    </x:row>
    <x:row r="77">
      <x:c r="B77" s="1" t="s">
        <x:v>132</x:v>
      </x:c>
      <x:c r="C77" s="3"/>
      <x:c r="D77" s="3"/>
      <x:c r="E77" s="3"/>
      <x:c r="F77" s="3"/>
      <x:c r="G77" s="3"/>
      <x:c r="H77" s="24" t="n">
        <x:f>Inputs!$C$98</x:f>
        <x:v>0</x:v>
      </x:c>
      <x:c r="I77" s="1"/>
      <x:c r="J77" s="1"/>
    </x:row>
    <x:row r="78">
      <x:c r="B78" s="1" t="s">
        <x:v>133</x:v>
      </x:c>
      <x:c r="C78" s="3"/>
      <x:c r="D78" s="3"/>
      <x:c r="E78" s="3"/>
      <x:c r="F78" s="3"/>
      <x:c r="G78" s="3"/>
      <x:c r="H78" s="24" t="n">
        <x:f>Inputs!$C$98</x:f>
        <x:v>0</x:v>
      </x:c>
      <x:c r="I78" s="1"/>
      <x:c r="J78" s="1"/>
    </x:row>
    <x:row r="79">
      <x:c r="B79" s="1" t="s">
        <x:v>134</x:v>
      </x:c>
      <x:c r="C79" s="3"/>
      <x:c r="D79" s="3"/>
      <x:c r="E79" s="3"/>
      <x:c r="F79" s="3"/>
      <x:c r="G79" s="3"/>
      <x:c r="H79" s="24" t="n">
        <x:f>Inputs!$C$98</x:f>
        <x:v>0</x:v>
      </x:c>
      <x:c r="I79" s="1"/>
      <x:c r="J79" s="1"/>
    </x:row>
    <x:row r="80">
      <x:c r="B80" s="1" t="s">
        <x:v>135</x:v>
      </x:c>
      <x:c r="C80" s="3"/>
      <x:c r="D80" s="3"/>
      <x:c r="E80" s="3"/>
      <x:c r="F80" s="3"/>
      <x:c r="G80" s="3"/>
      <x:c r="H80" s="24" t="n">
        <x:f>Inputs!$C$98</x:f>
        <x:v>0</x:v>
      </x:c>
      <x:c r="I80" s="1"/>
      <x:c r="J80" s="1"/>
    </x:row>
    <x:row r="81">
      <x:c r="B81" s="1" t="s">
        <x:v>136</x:v>
      </x:c>
      <x:c r="C81" s="3"/>
      <x:c r="D81" s="3"/>
      <x:c r="E81" s="3"/>
      <x:c r="F81" s="3"/>
      <x:c r="G81" s="3"/>
      <x:c r="H81" s="24" t="n">
        <x:f>Inputs!$C$98</x:f>
        <x:v>0</x:v>
      </x:c>
      <x:c r="I81" s="1"/>
      <x:c r="J81" s="1"/>
    </x:row>
    <x:row r="82">
      <x:c r="B82" s="1" t="s">
        <x:v>137</x:v>
      </x:c>
      <x:c r="C82" s="3"/>
      <x:c r="D82" s="3"/>
      <x:c r="E82" s="3"/>
      <x:c r="F82" s="3"/>
      <x:c r="G82" s="3"/>
      <x:c r="H82" s="24" t="n">
        <x:f>Inputs!$C$98</x:f>
        <x:v>0</x:v>
      </x:c>
      <x:c r="I82" s="1"/>
      <x:c r="J82" s="1"/>
    </x:row>
    <x:row r="83">
      <x:c r="B83" s="1" t="s">
        <x:v>138</x:v>
      </x:c>
      <x:c r="C83" s="3"/>
      <x:c r="D83" s="3"/>
      <x:c r="E83" s="3"/>
      <x:c r="F83" s="3"/>
      <x:c r="G83" s="3"/>
      <x:c r="H83" s="24" t="n">
        <x:f>Inputs!$C$98</x:f>
        <x:v>0</x:v>
      </x:c>
      <x:c r="I83" s="1"/>
      <x:c r="J83" s="1"/>
    </x:row>
    <x:row r="84">
      <x:c r="B84" s="1" t="s">
        <x:v>139</x:v>
      </x:c>
      <x:c r="C84" s="3"/>
      <x:c r="D84" s="3"/>
      <x:c r="E84" s="3"/>
      <x:c r="F84" s="3"/>
      <x:c r="G84" s="3"/>
      <x:c r="H84" s="24" t="n">
        <x:f>Inputs!$C$98</x:f>
        <x:v>0</x:v>
      </x:c>
      <x:c r="I84" s="1"/>
      <x:c r="J84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6" customWidth="1"/>
    <x:col min="3" max="8" width="13" customWidth="1"/>
  </x:cols>
  <x:sheetData>
    <x:row r="2">
      <x:c r="B2" s="10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10" t="s">
        <x:v>140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B6" s="4" t="s">
        <x:v>3</x:v>
      </x:c>
      <x:c r="C6" s="65" t="s">
        <x:v>4</x:v>
      </x:c>
      <x:c r="D6" s="65" t="s">
        <x:v>5</x:v>
      </x:c>
      <x:c r="E6" s="65" t="s">
        <x:v>6</x:v>
      </x:c>
      <x:c r="F6" s="65" t="s">
        <x:v>7</x:v>
      </x:c>
      <x:c r="G6" s="65" t="s">
        <x:v>8</x:v>
      </x:c>
      <x:c r="H6" s="65" t="s">
        <x:v>9</x:v>
      </x:c>
      <x:c r="I6" s="1"/>
      <x:c r="J6" s="1"/>
    </x:row>
    <x:row r="7">
      <x:c r="B7" s="4" t="s">
        <x:v>10</x:v>
      </x:c>
      <x:c r="C7" s="9">
        <x:v>45900</x:v>
      </x:c>
      <x:c r="D7" s="9">
        <x:v>45991</x:v>
      </x:c>
      <x:c r="E7" s="9">
        <x:v>45991</x:v>
      </x:c>
      <x:c r="F7" s="9">
        <x:v>46081</x:v>
      </x:c>
      <x:c r="G7" s="9">
        <x:v>46173</x:v>
      </x:c>
      <x:c r="H7" s="9">
        <x:v>46265</x:v>
      </x:c>
      <x:c r="I7" s="1"/>
      <x:c r="J7" s="1"/>
    </x:row>
    <x:row r="8">
      <x:c r="B8" s="4" t="s">
        <x:v>11</x:v>
      </x:c>
      <x:c r="C8" s="4">
        <x:v>92</x:v>
      </x:c>
      <x:c r="D8" s="4">
        <x:v>91</x:v>
      </x:c>
      <x:c r="E8" s="4">
        <x:v>365</x:v>
      </x:c>
      <x:c r="F8" s="4">
        <x:v>90</x:v>
      </x:c>
      <x:c r="G8" s="4">
        <x:v>92</x:v>
      </x:c>
      <x:c r="H8" s="4">
        <x:v>92</x:v>
      </x:c>
      <x:c r="I8" s="1"/>
      <x:c r="J8" s="1"/>
    </x:row>
    <x:row r="9">
      <x:c r="B9" s="1"/>
      <x:c r="C9" s="3"/>
      <x:c r="D9" s="3"/>
      <x:c r="E9" s="3"/>
      <x:c r="F9" s="3"/>
      <x:c r="G9" s="3"/>
      <x:c r="H9" s="5"/>
      <x:c r="I9" s="1"/>
      <x:c r="J9" s="1"/>
    </x:row>
    <x:row r="10">
      <x:c r="B10" s="1" t="s">
        <x:v>141</x:v>
      </x:c>
      <x:c r="C10" s="11">
        <x:v>350.259</x:v>
      </x:c>
      <x:c r="D10" s="11">
        <x:v>327.347</x:v>
      </x:c>
      <x:c r="E10" s="3" t="n">
        <x:f>D10</x:f>
        <x:v>327.347</x:v>
      </x:c>
      <x:c r="F10" s="11">
        <x:v>222.699</x:v>
      </x:c>
      <x:c r="G10" s="11">
        <x:v>255.566</x:v>
      </x:c>
      <x:c r="H10" s="24" t="n">
        <x:f>'Cash Flow Statement'!H27-H34</x:f>
        <x:v>243.56599999999995</x:v>
      </x:c>
      <x:c r="I10" s="1"/>
      <x:c r="J10" s="1"/>
    </x:row>
    <x:row r="11">
      <x:c r="B11" s="1" t="s">
        <x:v>142</x:v>
      </x:c>
      <x:c r="C11" s="11">
        <x:v>2051.92</x:v>
      </x:c>
      <x:c r="D11" s="11">
        <x:v>1999.021</x:v>
      </x:c>
      <x:c r="E11" s="3" t="n">
        <x:f>D11</x:f>
        <x:v>1999.021</x:v>
      </x:c>
      <x:c r="F11" s="11">
        <x:v>2038.296</x:v>
      </x:c>
      <x:c r="G11" s="11">
        <x:v>1987.978</x:v>
      </x:c>
      <x:c r="H11" s="5" t="n">
        <x:f>G11</x:f>
        <x:v>1987.978</x:v>
      </x:c>
      <x:c r="I11" s="1"/>
      <x:c r="J11" s="1"/>
    </x:row>
    <x:row r="12">
      <x:c r="B12" s="1" t="s">
        <x:v>143</x:v>
      </x:c>
      <x:c r="C12" s="11">
        <x:v>0</x:v>
      </x:c>
      <x:c r="D12" s="11">
        <x:v>0</x:v>
      </x:c>
      <x:c r="E12" s="3" t="n">
        <x:f>D12</x:f>
        <x:v>0</x:v>
      </x:c>
      <x:c r="F12" s="11">
        <x:v>207.502</x:v>
      </x:c>
      <x:c r="G12" s="11">
        <x:v>202.738</x:v>
      </x:c>
      <x:c r="H12" s="5" t="n">
        <x:f>G12</x:f>
        <x:v>202.738</x:v>
      </x:c>
      <x:c r="I12" s="1"/>
      <x:c r="J12" s="1"/>
    </x:row>
    <x:row r="13">
      <x:c r="B13" s="1" t="s">
        <x:v>144</x:v>
      </x:c>
      <x:c r="C13" s="11">
        <x:v>735.332</x:v>
      </x:c>
      <x:c r="D13" s="11">
        <x:v>758.135</x:v>
      </x:c>
      <x:c r="E13" s="3" t="n">
        <x:f>D13</x:f>
        <x:v>758.135</x:v>
      </x:c>
      <x:c r="F13" s="11">
        <x:v>572.718</x:v>
      </x:c>
      <x:c r="G13" s="11">
        <x:v>593.611</x:v>
      </x:c>
      <x:c r="H13" s="24" t="n">
        <x:f>G13-'Cash Flow Statement'!H14</x:f>
        <x:v>561.961</x:v>
      </x:c>
      <x:c r="I13" s="1"/>
      <x:c r="J13" s="1"/>
    </x:row>
    <x:row r="14">
      <x:c r="B14" s="18" t="s">
        <x:v>145</x:v>
      </x:c>
      <x:c r="C14" s="6" t="n">
        <x:f>SUM(C10:C13)</x:f>
        <x:v>3137.511</x:v>
      </x:c>
      <x:c r="D14" s="6" t="n">
        <x:f>SUM(D10:D13)</x:f>
        <x:v>3084.5029999999997</x:v>
      </x:c>
      <x:c r="E14" s="6" t="n">
        <x:f>SUM(E10:E13)</x:f>
        <x:v>3084.5029999999997</x:v>
      </x:c>
      <x:c r="F14" s="6" t="n">
        <x:f>SUM(F10:F13)</x:f>
        <x:v>3041.2149999999997</x:v>
      </x:c>
      <x:c r="G14" s="6" t="n">
        <x:f>SUM(G10:G13)</x:f>
        <x:v>3039.8929999999996</x:v>
      </x:c>
      <x:c r="H14" s="7" t="n">
        <x:f>SUM(H10:H13)</x:f>
        <x:v>2996.2429999999995</x:v>
      </x:c>
      <x:c r="I14" s="1"/>
      <x:c r="J14" s="1"/>
    </x:row>
    <x:row r="15">
      <x:c r="B15" s="1" t="s">
        <x:v>146</x:v>
      </x:c>
      <x:c r="C15" s="11">
        <x:v>733.306</x:v>
      </x:c>
      <x:c r="D15" s="11">
        <x:v>735.55</x:v>
      </x:c>
      <x:c r="E15" s="3" t="n">
        <x:f>D15</x:f>
        <x:v>735.55</x:v>
      </x:c>
      <x:c r="F15" s="11">
        <x:v>726.063</x:v>
      </x:c>
      <x:c r="G15" s="11">
        <x:v>709.829</x:v>
      </x:c>
      <x:c r="H15" s="24" t="n">
        <x:f>G15-'Cash Flow Statement'!H16-'Cash Flow Statement'!H11</x:f>
        <x:v>699.829</x:v>
      </x:c>
      <x:c r="I15" s="1"/>
      <x:c r="J15" s="1"/>
    </x:row>
    <x:row r="16">
      <x:c r="B16" s="1" t="s">
        <x:v>147</x:v>
      </x:c>
      <x:c r="C16" s="11">
        <x:v>5191.565</x:v>
      </x:c>
      <x:c r="D16" s="11">
        <x:v>3671.746</x:v>
      </x:c>
      <x:c r="E16" s="3" t="n">
        <x:f>D16</x:f>
        <x:v>3671.746</x:v>
      </x:c>
      <x:c r="F16" s="11">
        <x:v>3696.052</x:v>
      </x:c>
      <x:c r="G16" s="11">
        <x:v>3653.49</x:v>
      </x:c>
      <x:c r="H16" s="5" t="n">
        <x:f>G16</x:f>
        <x:v>3653.49</x:v>
      </x:c>
      <x:c r="I16" s="1"/>
      <x:c r="J16" s="1"/>
    </x:row>
    <x:row r="17">
      <x:c r="B17" s="1" t="s">
        <x:v>148</x:v>
      </x:c>
      <x:c r="C17" s="11">
        <x:v>2079.278</x:v>
      </x:c>
      <x:c r="D17" s="11">
        <x:v>1960.338</x:v>
      </x:c>
      <x:c r="E17" s="3" t="n">
        <x:f>D17</x:f>
        <x:v>1960.338</x:v>
      </x:c>
      <x:c r="F17" s="11">
        <x:v>1867.038</x:v>
      </x:c>
      <x:c r="G17" s="11">
        <x:v>1749.909</x:v>
      </x:c>
      <x:c r="H17" s="24" t="n">
        <x:f>G17-'Income Statement'!H43</x:f>
        <x:v>1649.909</x:v>
      </x:c>
      <x:c r="I17" s="1"/>
      <x:c r="J17" s="1"/>
    </x:row>
    <x:row r="18">
      <x:c r="B18" s="1" t="s">
        <x:v>149</x:v>
      </x:c>
      <x:c r="C18" s="11">
        <x:v>282.486</x:v>
      </x:c>
      <x:c r="D18" s="11">
        <x:v>317.453</x:v>
      </x:c>
      <x:c r="E18" s="3" t="n">
        <x:f>D18</x:f>
        <x:v>317.453</x:v>
      </x:c>
      <x:c r="F18" s="11">
        <x:v>314.044</x:v>
      </x:c>
      <x:c r="G18" s="11">
        <x:v>343.201</x:v>
      </x:c>
      <x:c r="H18" s="5" t="n">
        <x:f>G18</x:f>
        <x:v>343.201</x:v>
      </x:c>
      <x:c r="I18" s="1"/>
      <x:c r="J18" s="1"/>
    </x:row>
    <x:row r="19">
      <x:c r="B19" s="1" t="s">
        <x:v>150</x:v>
      </x:c>
      <x:c r="C19" s="11">
        <x:v>985.953</x:v>
      </x:c>
      <x:c r="D19" s="11">
        <x:v>991.496</x:v>
      </x:c>
      <x:c r="E19" s="3" t="n">
        <x:f>D19</x:f>
        <x:v>991.496</x:v>
      </x:c>
      <x:c r="F19" s="11">
        <x:v>1030.21</x:v>
      </x:c>
      <x:c r="G19" s="11">
        <x:v>1016.525</x:v>
      </x:c>
      <x:c r="H19" s="5" t="n">
        <x:f>G19</x:f>
        <x:v>1016.525</x:v>
      </x:c>
      <x:c r="I19" s="1"/>
      <x:c r="J19" s="1"/>
    </x:row>
    <x:row r="20">
      <x:c r="B20" s="18" t="s">
        <x:v>151</x:v>
      </x:c>
      <x:c r="C20" s="6" t="n">
        <x:f>SUM(C14:C19)</x:f>
        <x:v>12410.099</x:v>
      </x:c>
      <x:c r="D20" s="6" t="n">
        <x:f>SUM(D14:D19)</x:f>
        <x:v>10761.086</x:v>
      </x:c>
      <x:c r="E20" s="6" t="n">
        <x:f>SUM(E14:E19)</x:f>
        <x:v>10761.086</x:v>
      </x:c>
      <x:c r="F20" s="6" t="n">
        <x:f>SUM(F14:F19)</x:f>
        <x:v>10674.622</x:v>
      </x:c>
      <x:c r="G20" s="6" t="n">
        <x:f>SUM(G14:G19)</x:f>
        <x:v>10512.847</x:v>
      </x:c>
      <x:c r="H20" s="7" t="n">
        <x:f>H14+H15+H16+H17+H18+H19</x:f>
        <x:v>10359.196999999998</x:v>
      </x:c>
      <x:c r="I20" s="1"/>
      <x:c r="J20" s="1"/>
    </x:row>
    <x:row r="21">
      <x:c r="B21" s="1" t="s">
        <x:v>152</x:v>
      </x:c>
      <x:c r="C21" s="11">
        <x:v>221.57</x:v>
      </x:c>
      <x:c r="D21" s="11">
        <x:v>244.771</x:v>
      </x:c>
      <x:c r="E21" s="3" t="n">
        <x:f>D21</x:f>
        <x:v>244.771</x:v>
      </x:c>
      <x:c r="F21" s="11">
        <x:v>202.424</x:v>
      </x:c>
      <x:c r="G21" s="11">
        <x:v>198.108</x:v>
      </x:c>
      <x:c r="H21" s="5" t="n">
        <x:f>G21</x:f>
        <x:v>198.108</x:v>
      </x:c>
      <x:c r="I21" s="1"/>
      <x:c r="J21" s="1"/>
    </x:row>
    <x:row r="22">
      <x:c r="B22" s="1" t="s">
        <x:v>153</x:v>
      </x:c>
      <x:c r="C22" s="11">
        <x:v>37.5</x:v>
      </x:c>
      <x:c r="D22" s="11">
        <x:v>65.625</x:v>
      </x:c>
      <x:c r="E22" s="3" t="n">
        <x:f>D22</x:f>
        <x:v>65.625</x:v>
      </x:c>
      <x:c r="F22" s="11">
        <x:v>750</x:v>
      </x:c>
      <x:c r="G22" s="11">
        <x:v>650</x:v>
      </x:c>
      <x:c r="H22" s="24" t="n">
        <x:f>G22+'Cash Flow Statement'!H20</x:f>
        <x:v>450</x:v>
      </x:c>
      <x:c r="I22" s="1"/>
      <x:c r="J22" s="1"/>
    </x:row>
    <x:row r="23">
      <x:c r="B23" s="1" t="s">
        <x:v>154</x:v>
      </x:c>
      <x:c r="C23" s="11">
        <x:v>698.89</x:v>
      </x:c>
      <x:c r="D23" s="11">
        <x:v>764.962</x:v>
      </x:c>
      <x:c r="E23" s="3" t="n">
        <x:f>D23</x:f>
        <x:v>764.962</x:v>
      </x:c>
      <x:c r="F23" s="11">
        <x:v>622.039</x:v>
      </x:c>
      <x:c r="G23" s="11">
        <x:v>658.057</x:v>
      </x:c>
      <x:c r="H23" s="5" t="n">
        <x:f>G23</x:f>
        <x:v>658.057</x:v>
      </x:c>
      <x:c r="I23" s="1"/>
      <x:c r="J23" s="1"/>
    </x:row>
    <x:row r="24">
      <x:c r="B24" s="1" t="s">
        <x:v>155</x:v>
      </x:c>
      <x:c r="C24" s="11">
        <x:v>969.868</x:v>
      </x:c>
      <x:c r="D24" s="11">
        <x:v>997.198</x:v>
      </x:c>
      <x:c r="E24" s="3" t="n">
        <x:f>D24</x:f>
        <x:v>997.198</x:v>
      </x:c>
      <x:c r="F24" s="11">
        <x:v>736.782</x:v>
      </x:c>
      <x:c r="G24" s="11">
        <x:v>815.876</x:v>
      </x:c>
      <x:c r="H24" s="5" t="n">
        <x:f>G24</x:f>
        <x:v>815.876</x:v>
      </x:c>
      <x:c r="I24" s="1"/>
      <x:c r="J24" s="1"/>
    </x:row>
    <x:row r="25">
      <x:c r="B25" s="1" t="s">
        <x:v>156</x:v>
      </x:c>
      <x:c r="C25" s="11">
        <x:v>81.355</x:v>
      </x:c>
      <x:c r="D25" s="11">
        <x:v>123.794</x:v>
      </x:c>
      <x:c r="E25" s="3" t="n">
        <x:f>D25</x:f>
        <x:v>123.794</x:v>
      </x:c>
      <x:c r="F25" s="11">
        <x:v>89.147</x:v>
      </x:c>
      <x:c r="G25" s="11">
        <x:v>85.078</x:v>
      </x:c>
      <x:c r="H25" s="5" t="n">
        <x:f>G25</x:f>
        <x:v>85.078</x:v>
      </x:c>
      <x:c r="I25" s="1"/>
      <x:c r="J25" s="1"/>
    </x:row>
    <x:row r="26">
      <x:c r="B26" s="1" t="s">
        <x:v>157</x:v>
      </x:c>
      <x:c r="C26" s="11">
        <x:v>0</x:v>
      </x:c>
      <x:c r="D26" s="11">
        <x:v>0</x:v>
      </x:c>
      <x:c r="E26" s="3" t="n">
        <x:f>D26</x:f>
        <x:v>0</x:v>
      </x:c>
      <x:c r="F26" s="11">
        <x:v>174.941</x:v>
      </x:c>
      <x:c r="G26" s="11">
        <x:v>172.259</x:v>
      </x:c>
      <x:c r="H26" s="5" t="n">
        <x:f>G26</x:f>
        <x:v>172.259</x:v>
      </x:c>
      <x:c r="I26" s="1"/>
      <x:c r="J26" s="1"/>
    </x:row>
    <x:row r="27">
      <x:c r="B27" s="18" t="s">
        <x:v>158</x:v>
      </x:c>
      <x:c r="C27" s="6" t="n">
        <x:f>SUM(C21:C26)</x:f>
        <x:v>2009.183</x:v>
      </x:c>
      <x:c r="D27" s="6" t="n">
        <x:f>SUM(D21:D26)</x:f>
        <x:v>2196.35</x:v>
      </x:c>
      <x:c r="E27" s="6" t="n">
        <x:f>SUM(E21:E26)</x:f>
        <x:v>2196.35</x:v>
      </x:c>
      <x:c r="F27" s="6" t="n">
        <x:f>SUM(F21:F26)</x:f>
        <x:v>2575.3329999999996</x:v>
      </x:c>
      <x:c r="G27" s="6" t="n">
        <x:f>SUM(G21:G26)</x:f>
        <x:v>2579.378</x:v>
      </x:c>
      <x:c r="H27" s="7" t="n">
        <x:f>SUM(H21:H26)</x:f>
        <x:v>2379.378</x:v>
      </x:c>
      <x:c r="I27" s="1"/>
      <x:c r="J27" s="1"/>
    </x:row>
    <x:row r="28">
      <x:c r="B28" s="1" t="s">
        <x:v>159</x:v>
      </x:c>
      <x:c r="C28" s="11">
        <x:v>4790.293</x:v>
      </x:c>
      <x:c r="D28" s="11">
        <x:v>4572.889</x:v>
      </x:c>
      <x:c r="E28" s="3" t="n">
        <x:f>D28</x:f>
        <x:v>4572.889</x:v>
      </x:c>
      <x:c r="F28" s="11">
        <x:v>3995.253</x:v>
      </x:c>
      <x:c r="G28" s="11">
        <x:v>3934.874</x:v>
      </x:c>
      <x:c r="H28" s="5" t="n">
        <x:f>G28</x:f>
        <x:v>3934.874</x:v>
      </x:c>
      <x:c r="I28" s="1"/>
      <x:c r="J28" s="1"/>
    </x:row>
    <x:row r="29">
      <x:c r="B29" s="1" t="s">
        <x:v>160</x:v>
      </x:c>
      <x:c r="C29" s="11">
        <x:v>964.086</x:v>
      </x:c>
      <x:c r="D29" s="11">
        <x:v>950.983</x:v>
      </x:c>
      <x:c r="E29" s="3" t="n">
        <x:f>D29</x:f>
        <x:v>950.983</x:v>
      </x:c>
      <x:c r="F29" s="11">
        <x:v>1014.676</x:v>
      </x:c>
      <x:c r="G29" s="11">
        <x:v>1011.706</x:v>
      </x:c>
      <x:c r="H29" s="5" t="n">
        <x:f>G29</x:f>
        <x:v>1011.706</x:v>
      </x:c>
      <x:c r="I29" s="1"/>
      <x:c r="J29" s="1"/>
    </x:row>
    <x:row r="30">
      <x:c r="B30" s="1" t="s">
        <x:v>161</x:v>
      </x:c>
      <x:c r="C30" s="11">
        <x:v>302.408</x:v>
      </x:c>
      <x:c r="D30" s="11">
        <x:v>296.519</x:v>
      </x:c>
      <x:c r="E30" s="3" t="n">
        <x:f>D30</x:f>
        <x:v>296.519</x:v>
      </x:c>
      <x:c r="F30" s="11">
        <x:v>300.946</x:v>
      </x:c>
      <x:c r="G30" s="11">
        <x:v>285.603</x:v>
      </x:c>
      <x:c r="H30" s="5" t="n">
        <x:f>G30</x:f>
        <x:v>285.603</x:v>
      </x:c>
      <x:c r="I30" s="1"/>
      <x:c r="J30" s="1"/>
    </x:row>
    <x:row r="31">
      <x:c r="B31" s="18" t="s">
        <x:v>162</x:v>
      </x:c>
      <x:c r="C31" s="6" t="n">
        <x:f>SUM(C27:C30)</x:f>
        <x:v>8065.97</x:v>
      </x:c>
      <x:c r="D31" s="6" t="n">
        <x:f>SUM(D27:D30)</x:f>
        <x:v>8016.741</x:v>
      </x:c>
      <x:c r="E31" s="6" t="n">
        <x:f>SUM(E27:E30)</x:f>
        <x:v>8016.741</x:v>
      </x:c>
      <x:c r="F31" s="6" t="n">
        <x:f>SUM(F27:F30)</x:f>
        <x:v>7886.208</x:v>
      </x:c>
      <x:c r="G31" s="6" t="n">
        <x:f>SUM(G27:G30)</x:f>
        <x:v>7811.561000000001</x:v>
      </x:c>
      <x:c r="H31" s="7" t="n">
        <x:f>SUM(H27:H30)</x:f>
        <x:v>7611.561000000001</x:v>
      </x:c>
      <x:c r="I31" s="1"/>
      <x:c r="J31" s="1"/>
    </x:row>
    <x:row r="32">
      <x:c r="B32" s="18" t="s">
        <x:v>163</x:v>
      </x:c>
      <x:c r="C32" s="19">
        <x:v>4344.129</x:v>
      </x:c>
      <x:c r="D32" s="19">
        <x:v>2744.345</x:v>
      </x:c>
      <x:c r="E32" s="6" t="n">
        <x:f>D32</x:f>
        <x:v>2744.345</x:v>
      </x:c>
      <x:c r="F32" s="19">
        <x:v>2788.414</x:v>
      </x:c>
      <x:c r="G32" s="19">
        <x:v>2701.286</x:v>
      </x:c>
      <x:c r="H32" s="22" t="n">
        <x:f>G32+'Income Statement'!H27+'Cash Flow Statement'!H21+'Income Statement'!H45</x:f>
        <x:v>2747.636</x:v>
      </x:c>
      <x:c r="I32" s="1"/>
      <x:c r="J32" s="1"/>
    </x:row>
    <x:row r="33">
      <x:c r="B33" s="18" t="s">
        <x:v>164</x:v>
      </x:c>
      <x:c r="C33" s="6" t="n">
        <x:f>C20-C31-C32</x:f>
        <x:v>0</x:v>
      </x:c>
      <x:c r="D33" s="6" t="n">
        <x:f>D20-D31-D32</x:f>
        <x:v>-4.547473508864641e-13</x:v>
      </x:c>
      <x:c r="E33" s="6" t="n">
        <x:f>E20-E31-E32</x:f>
        <x:v>-4.547473508864641e-13</x:v>
      </x:c>
      <x:c r="F33" s="6" t="n">
        <x:f>F20-F31-F32</x:f>
        <x:v>-4.547473508864641e-13</x:v>
      </x:c>
      <x:c r="G33" s="6" t="n">
        <x:f>G20-G31-G32</x:f>
        <x:v>-9.094947017729282e-13</x:v>
      </x:c>
      <x:c r="H33" s="7" t="n">
        <x:f>H20-H31-H32</x:f>
        <x:v>-2.2737367544323206e-12</x:v>
      </x:c>
      <x:c r="I33" s="1"/>
      <x:c r="J33" s="1"/>
    </x:row>
    <x:row r="34">
      <x:c r="B34" s="1" t="s">
        <x:v>165</x:v>
      </x:c>
      <x:c r="C34" s="11">
        <x:v>188.227</x:v>
      </x:c>
      <x:c r="D34" s="11">
        <x:v>193.78</x:v>
      </x:c>
      <x:c r="E34" s="11" t="n">
        <x:f>D34</x:f>
        <x:v>193.78</x:v>
      </x:c>
      <x:c r="F34" s="11">
        <x:v>192.813</x:v>
      </x:c>
      <x:c r="G34" s="11">
        <x:v>185.919</x:v>
      </x:c>
      <x:c r="H34" s="5" t="n">
        <x:f>G34</x:f>
        <x:v>185.919</x:v>
      </x:c>
      <x:c r="I34" s="1"/>
      <x:c r="J34" s="1"/>
    </x:row>
    <x:row r="35">
      <x:c r="B35" s="18" t="s">
        <x:v>166</x:v>
      </x:c>
      <x:c r="C35" s="6" t="n">
        <x:f>C10+C34</x:f>
        <x:v>538.486</x:v>
      </x:c>
      <x:c r="D35" s="6" t="n">
        <x:f>D10+D34</x:f>
        <x:v>521.127</x:v>
      </x:c>
      <x:c r="E35" s="6" t="n">
        <x:f>E10+E34</x:f>
        <x:v>521.127</x:v>
      </x:c>
      <x:c r="F35" s="6" t="n">
        <x:f>F10+F34</x:f>
        <x:v>415.512</x:v>
      </x:c>
      <x:c r="G35" s="6" t="n">
        <x:f>G10+G34</x:f>
        <x:v>441.485</x:v>
      </x:c>
      <x:c r="H35" s="7" t="n">
        <x:f>H10+H34</x:f>
        <x:v>429.48499999999996</x:v>
      </x:c>
      <x:c r="I35" s="1"/>
      <x:c r="J35" s="1"/>
    </x:row>
    <x:row r="36">
      <x:c r="B36" s="3" t="s">
        <x:v>167</x:v>
      </x:c>
      <x:c r="C36" s="20" t="n">
        <x:f>C20-Inputs!C116</x:f>
        <x:v>0</x:v>
      </x:c>
      <x:c r="D36" s="20" t="n">
        <x:f>D20-Inputs!D116</x:f>
        <x:v>0</x:v>
      </x:c>
      <x:c r="E36" s="20" t="n">
        <x:f>E20-Inputs!E116</x:f>
        <x:v>0</x:v>
      </x:c>
      <x:c r="F36" s="20" t="n">
        <x:f>F20-Inputs!F116</x:f>
        <x:v>0</x:v>
      </x:c>
      <x:c r="G36" s="20" t="n">
        <x:f>G20-Inputs!G116</x:f>
        <x:v>0</x:v>
      </x:c>
      <x:c r="H36" s="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6" customWidth="1"/>
    <x:col min="3" max="8" width="13" customWidth="1"/>
  </x:cols>
  <x:sheetData>
    <x:row r="2">
      <x:c r="B2" s="10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10" t="s">
        <x:v>168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B6" s="4" t="s">
        <x:v>3</x:v>
      </x:c>
      <x:c r="C6" s="65" t="s">
        <x:v>4</x:v>
      </x:c>
      <x:c r="D6" s="65" t="s">
        <x:v>5</x:v>
      </x:c>
      <x:c r="E6" s="65" t="s">
        <x:v>6</x:v>
      </x:c>
      <x:c r="F6" s="65" t="s">
        <x:v>7</x:v>
      </x:c>
      <x:c r="G6" s="65" t="s">
        <x:v>8</x:v>
      </x:c>
      <x:c r="H6" s="65" t="s">
        <x:v>9</x:v>
      </x:c>
      <x:c r="I6" s="1"/>
      <x:c r="J6" s="1"/>
    </x:row>
    <x:row r="7">
      <x:c r="B7" s="4" t="s">
        <x:v>10</x:v>
      </x:c>
      <x:c r="C7" s="9">
        <x:v>45900</x:v>
      </x:c>
      <x:c r="D7" s="9">
        <x:v>45991</x:v>
      </x:c>
      <x:c r="E7" s="9">
        <x:v>45991</x:v>
      </x:c>
      <x:c r="F7" s="9">
        <x:v>46081</x:v>
      </x:c>
      <x:c r="G7" s="9">
        <x:v>46173</x:v>
      </x:c>
      <x:c r="H7" s="9">
        <x:v>46265</x:v>
      </x:c>
      <x:c r="I7" s="1"/>
      <x:c r="J7" s="1"/>
    </x:row>
    <x:row r="8">
      <x:c r="B8" s="4" t="s">
        <x:v>11</x:v>
      </x:c>
      <x:c r="C8" s="4">
        <x:v>92</x:v>
      </x:c>
      <x:c r="D8" s="4">
        <x:v>91</x:v>
      </x:c>
      <x:c r="E8" s="4">
        <x:v>365</x:v>
      </x:c>
      <x:c r="F8" s="4">
        <x:v>90</x:v>
      </x:c>
      <x:c r="G8" s="4">
        <x:v>92</x:v>
      </x:c>
      <x:c r="H8" s="4">
        <x:v>92</x:v>
      </x:c>
      <x:c r="I8" s="1"/>
      <x:c r="J8" s="1"/>
    </x:row>
    <x:row r="9">
      <x:c r="B9" s="1"/>
      <x:c r="C9" s="3"/>
      <x:c r="D9" s="3"/>
      <x:c r="E9" s="3"/>
      <x:c r="F9" s="3"/>
      <x:c r="G9" s="3"/>
      <x:c r="H9" s="5"/>
      <x:c r="I9" s="1"/>
      <x:c r="J9" s="1"/>
    </x:row>
    <x:row r="10">
      <x:c r="B10" s="18" t="s">
        <x:v>169</x:v>
      </x:c>
      <x:c r="C10" s="8" t="n">
        <x:f>Inputs!C105-Inputs!I105</x:f>
        <x:v>224.80300000000003</x:v>
      </x:c>
      <x:c r="D10" s="8" t="n">
        <x:f>Inputs!D105-Inputs!C105</x:f>
        <x:v>344.21999999999997</x:v>
      </x:c>
      <x:c r="E10" s="8" t="n">
        <x:f>Inputs!E105</x:f>
        <x:v>806.967</x:v>
      </x:c>
      <x:c r="F10" s="8" t="n">
        <x:f>Inputs!F105</x:f>
        <x:v>-83.22</x:v>
      </x:c>
      <x:c r="G10" s="8" t="n">
        <x:f>Inputs!G105-Inputs!F105</x:f>
        <x:v>257.89099999999996</x:v>
      </x:c>
      <x:c r="H10" s="22" t="n">
        <x:f>'Income Statement'!H27+H11+H12+H13+H14</x:f>
        <x:v>259.99999999999994</x:v>
      </x:c>
      <x:c r="I10" s="1"/>
      <x:c r="J10" s="1"/>
    </x:row>
    <x:row r="11">
      <x:c r="B11" s="1" t="s">
        <x:v>170</x:v>
      </x:c>
      <x:c r="C11" s="20" t="n">
        <x:f>Inputs!C112-Inputs!I112</x:f>
        <x:v>56.778000000000006</x:v>
      </x:c>
      <x:c r="D11" s="20" t="n">
        <x:f>Inputs!D112-Inputs!C112</x:f>
        <x:v>58.07499999999999</x:v>
      </x:c>
      <x:c r="E11" s="20" t="n">
        <x:f>Inputs!D112</x:f>
        <x:v>226.101</x:v>
      </x:c>
      <x:c r="F11" s="11">
        <x:v>55.913</x:v>
      </x:c>
      <x:c r="G11" s="20" t="n">
        <x:f>Inputs!G112-F11</x:f>
        <x:v>58.062</x:v>
      </x:c>
      <x:c r="H11" s="38">
        <x:v>60</x:v>
      </x:c>
      <x:c r="I11" s="1"/>
      <x:c r="J11" s="1"/>
    </x:row>
    <x:row r="12">
      <x:c r="B12" s="1" t="s">
        <x:v>171</x:v>
      </x:c>
      <x:c r="C12" s="20" t="n">
        <x:f>'Income Statement'!C43</x:f>
        <x:v>111.779</x:v>
      </x:c>
      <x:c r="D12" s="20" t="n">
        <x:f>'Income Statement'!D43</x:f>
        <x:v>107.776</x:v>
      </x:c>
      <x:c r="E12" s="20" t="n">
        <x:f>'Income Statement'!E43</x:f>
        <x:v>434.332</x:v>
      </x:c>
      <x:c r="F12" s="20" t="n">
        <x:f>'Income Statement'!F43</x:f>
        <x:v>103.456</x:v>
      </x:c>
      <x:c r="G12" s="20" t="n">
        <x:f>'Income Statement'!G43</x:f>
        <x:v>102.057</x:v>
      </x:c>
      <x:c r="H12" s="24" t="n">
        <x:f>'Income Statement'!H43</x:f>
        <x:v>100</x:v>
      </x:c>
      <x:c r="I12" s="1"/>
      <x:c r="J12" s="1"/>
    </x:row>
    <x:row r="13">
      <x:c r="B13" s="1" t="s">
        <x:v>172</x:v>
      </x:c>
      <x:c r="C13" s="20" t="n">
        <x:f>'Income Statement'!C45</x:f>
        <x:v>25.042</x:v>
      </x:c>
      <x:c r="D13" s="20" t="n">
        <x:f>'Income Statement'!D45</x:f>
        <x:v>19.371</x:v>
      </x:c>
      <x:c r="E13" s="20" t="n">
        <x:f>'Income Statement'!E45</x:f>
        <x:v>97.875</x:v>
      </x:c>
      <x:c r="F13" s="20" t="n">
        <x:f>'Income Statement'!F45</x:f>
        <x:v>29.455</x:v>
      </x:c>
      <x:c r="G13" s="20" t="n">
        <x:f>'Income Statement'!G45</x:f>
        <x:v>25.367</x:v>
      </x:c>
      <x:c r="H13" s="24" t="n">
        <x:f>'Income Statement'!H45</x:f>
        <x:v>25</x:v>
      </x:c>
      <x:c r="I13" s="1"/>
      <x:c r="J13" s="1"/>
    </x:row>
    <x:row r="14">
      <x:c r="B14" s="1" t="s">
        <x:v>173</x:v>
      </x:c>
      <x:c r="C14" s="20" t="n">
        <x:f>C10-'Income Statement'!C27-SUM(C11:C13)</x:f>
        <x:v>-56.906000000000034</x:v>
      </x:c>
      <x:c r="D14" s="20" t="n">
        <x:f>D10-'Income Statement'!D27-SUM(D11:D13)</x:f>
        <x:v>1638.3820000000003</x:v>
      </x:c>
      <x:c r="E14" s="20" t="n">
        <x:f>E10-'Income Statement'!E27-SUM(E11:E13)</x:f>
        <x:v>1327.5830000000014</x:v>
      </x:c>
      <x:c r="F14" s="20" t="n">
        <x:f>F10-'Income Statement'!F27-SUM(F11:F13)</x:f>
        <x:v>-293.6330000000002</x:v>
      </x:c>
      <x:c r="G14" s="20" t="n">
        <x:f>G10-'Income Statement'!G27-SUM(G11:G13)</x:f>
        <x:v>17.12900000000002</x:v>
      </x:c>
      <x:c r="H14" s="5" t="n">
        <x:f>H30</x:f>
        <x:v>31.65</x:v>
      </x:c>
      <x:c r="I14" s="1"/>
      <x:c r="J14" s="1"/>
    </x:row>
    <x:row r="15">
      <x:c r="B15" s="1"/>
      <x:c r="C15" s="3"/>
      <x:c r="D15" s="3"/>
      <x:c r="E15" s="3"/>
      <x:c r="F15" s="3"/>
      <x:c r="G15" s="3"/>
      <x:c r="H15" s="5"/>
      <x:c r="I15" s="1"/>
      <x:c r="J15" s="1"/>
    </x:row>
    <x:row r="16">
      <x:c r="B16" s="1" t="s">
        <x:v>174</x:v>
      </x:c>
      <x:c r="C16" s="20" t="n">
        <x:f>Inputs!C109-Inputs!I109</x:f>
        <x:v>-65.054</x:v>
      </x:c>
      <x:c r="D16" s="20" t="n">
        <x:f>Inputs!D109-Inputs!C109</x:f>
        <x:v>-63.03200000000001</x:v>
      </x:c>
      <x:c r="E16" s="20" t="n">
        <x:f>Inputs!E109</x:f>
        <x:v>-234.496</x:v>
      </x:c>
      <x:c r="F16" s="20" t="n">
        <x:f>Inputs!F109</x:f>
        <x:v>-53.902</x:v>
      </x:c>
      <x:c r="G16" s="20" t="n">
        <x:f>Inputs!G109-Inputs!F109</x:f>
        <x:v>-48.17399999999999</x:v>
      </x:c>
      <x:c r="H16" s="5" t="n">
        <x:f>H31</x:f>
        <x:v>-50</x:v>
      </x:c>
      <x:c r="I16" s="1"/>
      <x:c r="J16" s="1"/>
    </x:row>
    <x:row r="17">
      <x:c r="B17" s="1" t="s">
        <x:v>175</x:v>
      </x:c>
      <x:c r="C17" s="3" t="n">
        <x:f>C18-C16</x:f>
        <x:v>-1.4210854715202004e-14</x:v>
      </x:c>
      <x:c r="D17" s="3" t="n">
        <x:f>D18-D16</x:f>
        <x:v>-15.22399999999999</x:v>
      </x:c>
      <x:c r="E17" s="3" t="n">
        <x:f>E18-E16</x:f>
        <x:v>-15.887</x:v>
      </x:c>
      <x:c r="F17" s="3" t="n">
        <x:f>F18-F16</x:f>
        <x:v>3.155999999999999</x:v>
      </x:c>
      <x:c r="G17" s="3" t="n">
        <x:f>G18-G16</x:f>
        <x:v>17.016</x:v>
      </x:c>
      <x:c r="H17" s="24" t="n">
        <x:f>Inputs!$C$98</x:f>
        <x:v>0</x:v>
      </x:c>
      <x:c r="I17" s="1"/>
      <x:c r="J17" s="1"/>
    </x:row>
    <x:row r="18">
      <x:c r="B18" s="18" t="s">
        <x:v>176</x:v>
      </x:c>
      <x:c r="C18" s="8" t="n">
        <x:f>Inputs!C106-Inputs!I106</x:f>
        <x:v>-65.05400000000002</x:v>
      </x:c>
      <x:c r="D18" s="8" t="n">
        <x:f>Inputs!D106-Inputs!C106</x:f>
        <x:v>-78.256</x:v>
      </x:c>
      <x:c r="E18" s="8" t="n">
        <x:f>Inputs!E106</x:f>
        <x:v>-250.383</x:v>
      </x:c>
      <x:c r="F18" s="8" t="n">
        <x:f>Inputs!F106</x:f>
        <x:v>-50.746</x:v>
      </x:c>
      <x:c r="G18" s="8" t="n">
        <x:f>Inputs!G106-Inputs!F106</x:f>
        <x:v>-31.157999999999994</x:v>
      </x:c>
      <x:c r="H18" s="7" t="n">
        <x:f>SUM(H16:H17)</x:f>
        <x:v>-50</x:v>
      </x:c>
      <x:c r="I18" s="1"/>
      <x:c r="J18" s="1"/>
    </x:row>
    <x:row r="19">
      <x:c r="B19" s="1"/>
      <x:c r="C19" s="3"/>
      <x:c r="D19" s="3"/>
      <x:c r="E19" s="3"/>
      <x:c r="F19" s="3"/>
      <x:c r="G19" s="3"/>
      <x:c r="H19" s="5"/>
      <x:c r="I19" s="1"/>
      <x:c r="J19" s="1"/>
    </x:row>
    <x:row r="20">
      <x:c r="B20" s="1" t="s">
        <x:v>177</x:v>
      </x:c>
      <x:c r="C20" s="20" t="n">
        <x:f>Inputs!$C$98</x:f>
        <x:v>0</x:v>
      </x:c>
      <x:c r="D20" s="20" t="n">
        <x:f>Inputs!$C$98</x:f>
        <x:v>0</x:v>
      </x:c>
      <x:c r="E20" s="20" t="n">
        <x:f>Inputs!$C$98</x:f>
        <x:v>0</x:v>
      </x:c>
      <x:c r="F20" s="20" t="n">
        <x:f>Inputs!$C$98</x:f>
        <x:v>0</x:v>
      </x:c>
      <x:c r="G20" s="20" t="n">
        <x:f>Inputs!$C$98</x:f>
        <x:v>0</x:v>
      </x:c>
      <x:c r="H20" s="38">
        <x:v>-200</x:v>
      </x:c>
      <x:c r="I20" s="1"/>
      <x:c r="J20" s="1"/>
    </x:row>
    <x:row r="21">
      <x:c r="B21" s="1" t="s">
        <x:v>178</x:v>
      </x:c>
      <x:c r="C21" s="11">
        <x:v>-21.869</x:v>
      </x:c>
      <x:c r="D21" s="11">
        <x:v>-23.225</x:v>
      </x:c>
      <x:c r="E21" s="11">
        <x:v>-89.618</x:v>
      </x:c>
      <x:c r="F21" s="11">
        <x:v>-23.149</x:v>
      </x:c>
      <x:c r="G21" s="11">
        <x:v>-23.069</x:v>
      </x:c>
      <x:c r="H21" s="38">
        <x:v>-22</x:v>
      </x:c>
      <x:c r="I21" s="1"/>
      <x:c r="J21" s="1"/>
    </x:row>
    <x:row r="22">
      <x:c r="B22" s="1" t="s">
        <x:v>179</x:v>
      </x:c>
      <x:c r="C22" s="3" t="n">
        <x:f>C23-C20-C21</x:f>
        <x:v>-142.975</x:v>
      </x:c>
      <x:c r="D22" s="3" t="n">
        <x:f>D23-D20-D21</x:f>
        <x:v>-256.774</x:v>
      </x:c>
      <x:c r="E22" s="3" t="n">
        <x:f>E23-E20-E21</x:f>
        <x:v>-401.825</x:v>
      </x:c>
      <x:c r="F22" s="3" t="n">
        <x:f>F23-F20-F21</x:f>
        <x:v>41.652</x:v>
      </x:c>
      <x:c r="G22" s="3" t="n">
        <x:f>G23-G20-G21</x:f>
        <x:v>-170.799</x:v>
      </x:c>
      <x:c r="H22" s="24" t="n">
        <x:f>Inputs!$C$98</x:f>
        <x:v>0</x:v>
      </x:c>
      <x:c r="I22" s="1"/>
      <x:c r="J22" s="1"/>
    </x:row>
    <x:row r="23">
      <x:c r="B23" s="18" t="s">
        <x:v>180</x:v>
      </x:c>
      <x:c r="C23" s="8" t="n">
        <x:f>Inputs!C107-Inputs!I107</x:f>
        <x:v>-164.844</x:v>
      </x:c>
      <x:c r="D23" s="8" t="n">
        <x:f>Inputs!D107-Inputs!C107</x:f>
        <x:v>-279.999</x:v>
      </x:c>
      <x:c r="E23" s="8" t="n">
        <x:f>Inputs!E107</x:f>
        <x:v>-491.443</x:v>
      </x:c>
      <x:c r="F23" s="8" t="n">
        <x:f>Inputs!F107</x:f>
        <x:v>18.503</x:v>
      </x:c>
      <x:c r="G23" s="8" t="n">
        <x:f>Inputs!G107-Inputs!F107</x:f>
        <x:v>-193.868</x:v>
      </x:c>
      <x:c r="H23" s="7" t="n">
        <x:f>SUM(H20:H22)</x:f>
        <x:v>-222</x:v>
      </x:c>
      <x:c r="I23" s="1"/>
      <x:c r="J23" s="1"/>
    </x:row>
    <x:row r="24">
      <x:c r="B24" s="1" t="s">
        <x:v>181</x:v>
      </x:c>
      <x:c r="C24" s="20" t="n">
        <x:f>Inputs!C108-Inputs!I108</x:f>
        <x:v>8.448999999999998</x:v>
      </x:c>
      <x:c r="D24" s="20" t="n">
        <x:f>Inputs!D108-Inputs!C108</x:f>
        <x:v>-3.323999999999998</x:v>
      </x:c>
      <x:c r="E24" s="20" t="n">
        <x:f>Inputs!E108</x:f>
        <x:v>26.382</x:v>
      </x:c>
      <x:c r="F24" s="20" t="n">
        <x:f>Inputs!F108</x:f>
        <x:v>9.848</x:v>
      </x:c>
      <x:c r="G24" s="20" t="n">
        <x:f>Inputs!G108-Inputs!F108</x:f>
        <x:v>-6.892000000000001</x:v>
      </x:c>
      <x:c r="H24" s="24" t="n">
        <x:f>Inputs!$C$98</x:f>
        <x:v>0</x:v>
      </x:c>
      <x:c r="I24" s="1"/>
      <x:c r="J24" s="1"/>
    </x:row>
    <x:row r="25">
      <x:c r="B25" s="18" t="s">
        <x:v>182</x:v>
      </x:c>
      <x:c r="C25" s="6" t="n">
        <x:f>SUM(C10,C18,C23:C24)</x:f>
        <x:v>3.354000000000042</x:v>
      </x:c>
      <x:c r="D25" s="6" t="n">
        <x:f>SUM(D10,D18,D23:D24)</x:f>
        <x:v>-17.359000000000094</x:v>
      </x:c>
      <x:c r="E25" s="6" t="n">
        <x:f>SUM(E10,E18,E23:E24)</x:f>
        <x:v>91.52299999999997</x:v>
      </x:c>
      <x:c r="F25" s="6" t="n">
        <x:f>SUM(F10,F18,F23:F24)</x:f>
        <x:v>-105.61500000000001</x:v>
      </x:c>
      <x:c r="G25" s="6" t="n">
        <x:f>SUM(G10,G18,G23:G24)</x:f>
        <x:v>25.972999999999985</x:v>
      </x:c>
      <x:c r="H25" s="7" t="n">
        <x:f>SUM(H10,H18,H23:H24)</x:f>
        <x:v>-12.000000000000057</x:v>
      </x:c>
      <x:c r="I25" s="1"/>
      <x:c r="J25" s="1"/>
    </x:row>
    <x:row r="26">
      <x:c r="B26" s="1" t="s">
        <x:v>183</x:v>
      </x:c>
      <x:c r="C26" s="11">
        <x:v>535.132</x:v>
      </x:c>
      <x:c r="D26" s="3" t="n">
        <x:f>C27</x:f>
        <x:v>538.486</x:v>
      </x:c>
      <x:c r="E26" s="11">
        <x:v>429.604</x:v>
      </x:c>
      <x:c r="F26" s="3" t="n">
        <x:f>E27</x:f>
        <x:v>521.127</x:v>
      </x:c>
      <x:c r="G26" s="3" t="n">
        <x:f>F27</x:f>
        <x:v>415.51199999999994</x:v>
      </x:c>
      <x:c r="H26" s="24" t="n">
        <x:f>'Balance Sheet'!G35</x:f>
        <x:v>441.485</x:v>
      </x:c>
      <x:c r="I26" s="1"/>
      <x:c r="J26" s="1"/>
    </x:row>
    <x:row r="27">
      <x:c r="B27" s="18" t="s">
        <x:v>184</x:v>
      </x:c>
      <x:c r="C27" s="6" t="n">
        <x:f>C26+C25</x:f>
        <x:v>538.486</x:v>
      </x:c>
      <x:c r="D27" s="6" t="n">
        <x:f>D26+D25</x:f>
        <x:v>521.127</x:v>
      </x:c>
      <x:c r="E27" s="6" t="n">
        <x:f>E26+E25</x:f>
        <x:v>521.127</x:v>
      </x:c>
      <x:c r="F27" s="6" t="n">
        <x:f>F26+F25</x:f>
        <x:v>415.51199999999994</x:v>
      </x:c>
      <x:c r="G27" s="6" t="n">
        <x:f>G26+G25</x:f>
        <x:v>441.4849999999999</x:v>
      </x:c>
      <x:c r="H27" s="7" t="n">
        <x:f>SUM(H25:H26)</x:f>
        <x:v>429.48499999999996</x:v>
      </x:c>
      <x:c r="I27" s="1"/>
      <x:c r="J27" s="1"/>
    </x:row>
    <x:row r="28">
      <x:c r="B28" s="18" t="s">
        <x:v>185</x:v>
      </x:c>
      <x:c r="C28" s="8" t="n">
        <x:f>C27-'Balance Sheet'!C35</x:f>
        <x:v>0</x:v>
      </x:c>
      <x:c r="D28" s="8" t="n">
        <x:f>D27-'Balance Sheet'!D35</x:f>
        <x:v>0</x:v>
      </x:c>
      <x:c r="E28" s="8" t="n">
        <x:f>E27-'Balance Sheet'!E35</x:f>
        <x:v>0</x:v>
      </x:c>
      <x:c r="F28" s="8" t="n">
        <x:f>F27-'Balance Sheet'!F35</x:f>
        <x:v>-5.684341886080802e-14</x:v>
      </x:c>
      <x:c r="G28" s="8" t="n">
        <x:f>G27-'Balance Sheet'!G35</x:f>
        <x:v>-1.1368683772161603e-13</x:v>
      </x:c>
      <x:c r="H28" s="22" t="n">
        <x:f>H27-'Balance Sheet'!H35</x:f>
        <x:v>0</x:v>
      </x:c>
      <x:c r="I28" s="1"/>
      <x:c r="J28" s="1"/>
    </x:row>
    <x:row r="29">
      <x:c r="B29" s="1"/>
      <x:c r="C29" s="3"/>
      <x:c r="D29" s="3"/>
      <x:c r="E29" s="3"/>
      <x:c r="F29" s="3"/>
      <x:c r="G29" s="3"/>
      <x:c r="H29" s="5"/>
      <x:c r="I29" s="1"/>
      <x:c r="J29" s="1"/>
    </x:row>
    <x:row r="30">
      <x:c r="B30" s="1" t="s">
        <x:v>186</x:v>
      </x:c>
      <x:c r="C30" s="3"/>
      <x:c r="D30" s="3"/>
      <x:c r="E30" s="3"/>
      <x:c r="F30" s="3"/>
      <x:c r="G30" s="3"/>
      <x:c r="H30" s="38">
        <x:v>31.65</x:v>
      </x:c>
      <x:c r="I30" s="1"/>
      <x:c r="J30" s="1"/>
    </x:row>
    <x:row r="31">
      <x:c r="B31" s="1" t="s">
        <x:v>187</x:v>
      </x:c>
      <x:c r="C31" s="3"/>
      <x:c r="D31" s="3"/>
      <x:c r="E31" s="3"/>
      <x:c r="F31" s="3"/>
      <x:c r="G31" s="3"/>
      <x:c r="H31" s="38">
        <x:v>-50</x:v>
      </x:c>
      <x:c r="I31" s="1"/>
      <x:c r="J31" s="1"/>
    </x:row>
    <x:row r="32">
      <x:c r="B32" s="1"/>
      <x:c r="C32" s="3"/>
      <x:c r="D32" s="3"/>
      <x:c r="E32" s="3"/>
      <x:c r="F32" s="3"/>
      <x:c r="G32" s="3"/>
      <x:c r="H32" s="5"/>
      <x:c r="I32" s="1"/>
      <x:c r="J32" s="1"/>
    </x:row>
    <x:row r="33">
      <x:c r="B33" s="1"/>
      <x:c r="C33" s="3"/>
      <x:c r="D33" s="3"/>
      <x:c r="E33" s="3"/>
      <x:c r="F33" s="3"/>
      <x:c r="G33" s="3"/>
      <x:c r="H33" s="5"/>
      <x:c r="I33" s="1"/>
      <x:c r="J33" s="1"/>
    </x:row>
    <x:row r="34">
      <x:c r="B34" s="1"/>
      <x:c r="C34" s="3"/>
      <x:c r="D34" s="3"/>
      <x:c r="E34" s="3"/>
      <x:c r="F34" s="3"/>
      <x:c r="G34" s="3"/>
      <x:c r="H34" s="5"/>
      <x:c r="I34" s="1"/>
      <x:c r="J34" s="1"/>
    </x:row>
    <x:row r="35">
      <x:c r="B35" s="1"/>
      <x:c r="C35" s="3"/>
      <x:c r="D35" s="3"/>
      <x:c r="E35" s="3"/>
      <x:c r="F35" s="3"/>
      <x:c r="G35" s="3"/>
      <x:c r="H35" s="5"/>
      <x:c r="I35" s="1"/>
      <x:c r="J35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6" customWidth="1"/>
    <x:col min="3" max="8" width="13" customWidth="1"/>
    <x:col min="10" max="10" width="85" customWidth="1"/>
  </x:cols>
  <x:sheetData>
    <x:row r="2">
      <x:c r="B2" s="10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10" t="s">
        <x:v>188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B6" s="4" t="s">
        <x:v>3</x:v>
      </x:c>
      <x:c r="C6" s="65" t="s">
        <x:v>4</x:v>
      </x:c>
      <x:c r="D6" s="65" t="s">
        <x:v>5</x:v>
      </x:c>
      <x:c r="E6" s="65" t="s">
        <x:v>6</x:v>
      </x:c>
      <x:c r="F6" s="65" t="s">
        <x:v>7</x:v>
      </x:c>
      <x:c r="G6" s="65" t="s">
        <x:v>8</x:v>
      </x:c>
      <x:c r="H6" s="65" t="s">
        <x:v>9</x:v>
      </x:c>
      <x:c r="I6" s="1"/>
      <x:c r="J6" s="1"/>
    </x:row>
    <x:row r="7">
      <x:c r="B7" s="4" t="s">
        <x:v>10</x:v>
      </x:c>
      <x:c r="C7" s="9">
        <x:v>45900</x:v>
      </x:c>
      <x:c r="D7" s="9">
        <x:v>45991</x:v>
      </x:c>
      <x:c r="E7" s="9">
        <x:v>45991</x:v>
      </x:c>
      <x:c r="F7" s="9">
        <x:v>46081</x:v>
      </x:c>
      <x:c r="G7" s="9">
        <x:v>46173</x:v>
      </x:c>
      <x:c r="H7" s="9">
        <x:v>46265</x:v>
      </x:c>
      <x:c r="I7" s="1"/>
      <x:c r="J7" s="1"/>
    </x:row>
    <x:row r="8">
      <x:c r="B8" s="4" t="s">
        <x:v>11</x:v>
      </x:c>
      <x:c r="C8" s="4">
        <x:v>92</x:v>
      </x:c>
      <x:c r="D8" s="4">
        <x:v>91</x:v>
      </x:c>
      <x:c r="E8" s="4">
        <x:v>365</x:v>
      </x:c>
      <x:c r="F8" s="4">
        <x:v>90</x:v>
      </x:c>
      <x:c r="G8" s="4">
        <x:v>92</x:v>
      </x:c>
      <x:c r="H8" s="4">
        <x:v>92</x:v>
      </x:c>
      <x:c r="I8" s="1"/>
      <x:c r="J8" s="1"/>
    </x:row>
    <x:row r="9">
      <x:c r="B9" s="1"/>
      <x:c r="C9" s="3"/>
      <x:c r="D9" s="3"/>
      <x:c r="E9" s="3"/>
      <x:c r="F9" s="3"/>
      <x:c r="G9" s="3"/>
      <x:c r="H9" s="5"/>
      <x:c r="I9" s="1"/>
      <x:c r="J9" s="1"/>
    </x:row>
    <x:row r="10">
      <x:c r="B10" s="1" t="s">
        <x:v>189</x:v>
      </x:c>
      <x:c r="C10" s="3"/>
      <x:c r="D10" s="3"/>
      <x:c r="E10" s="11">
        <x:v>1594.559</x:v>
      </x:c>
      <x:c r="F10" s="3"/>
      <x:c r="G10" s="3"/>
      <x:c r="H10" s="5"/>
      <x:c r="I10" s="1"/>
      <x:c r="J10" s="1" t="s">
        <x:v>190</x:v>
      </x:c>
    </x:row>
    <x:row r="11">
      <x:c r="B11" s="1" t="s">
        <x:v>191</x:v>
      </x:c>
      <x:c r="C11" s="3"/>
      <x:c r="D11" s="3"/>
      <x:c r="E11" s="11">
        <x:v>1126.061</x:v>
      </x:c>
      <x:c r="F11" s="3"/>
      <x:c r="G11" s="3"/>
      <x:c r="H11" s="5"/>
      <x:c r="I11" s="1"/>
      <x:c r="J11" s="1"/>
    </x:row>
    <x:row r="12">
      <x:c r="B12" s="1" t="s">
        <x:v>192</x:v>
      </x:c>
      <x:c r="C12" s="3"/>
      <x:c r="D12" s="3"/>
      <x:c r="E12" s="11">
        <x:v>1051.7</x:v>
      </x:c>
      <x:c r="F12" s="3"/>
      <x:c r="G12" s="3"/>
      <x:c r="H12" s="5"/>
      <x:c r="I12" s="1"/>
      <x:c r="J12" s="1"/>
    </x:row>
    <x:row r="13">
      <x:c r="B13" s="1" t="s">
        <x:v>193</x:v>
      </x:c>
      <x:c r="C13" s="3"/>
      <x:c r="D13" s="3"/>
      <x:c r="E13" s="11">
        <x:v>356.49</x:v>
      </x:c>
      <x:c r="F13" s="3"/>
      <x:c r="G13" s="3"/>
      <x:c r="H13" s="5"/>
      <x:c r="I13" s="1"/>
      <x:c r="J13" s="1"/>
    </x:row>
    <x:row r="14">
      <x:c r="B14" s="1" t="s">
        <x:v>194</x:v>
      </x:c>
      <x:c r="C14" s="3"/>
      <x:c r="D14" s="3"/>
      <x:c r="E14" s="11">
        <x:v>334.293</x:v>
      </x:c>
      <x:c r="F14" s="3"/>
      <x:c r="G14" s="3"/>
      <x:c r="H14" s="5"/>
      <x:c r="I14" s="1"/>
      <x:c r="J14" s="1"/>
    </x:row>
    <x:row r="15">
      <x:c r="B15" s="1" t="s">
        <x:v>195</x:v>
      </x:c>
      <x:c r="C15" s="3"/>
      <x:c r="D15" s="3"/>
      <x:c r="E15" s="11">
        <x:v>302.085</x:v>
      </x:c>
      <x:c r="F15" s="3"/>
      <x:c r="G15" s="3"/>
      <x:c r="H15" s="5"/>
      <x:c r="I15" s="1"/>
      <x:c r="J15" s="1"/>
    </x:row>
    <x:row r="16">
      <x:c r="B16" s="1" t="s">
        <x:v>196</x:v>
      </x:c>
      <x:c r="C16" s="3"/>
      <x:c r="D16" s="3"/>
      <x:c r="E16" s="11">
        <x:v>5060.583</x:v>
      </x:c>
      <x:c r="F16" s="3"/>
      <x:c r="G16" s="3"/>
      <x:c r="H16" s="5"/>
      <x:c r="I16" s="1"/>
      <x:c r="J16" s="1"/>
    </x:row>
    <x:row r="17">
      <x:c r="B17" s="18" t="s">
        <x:v>197</x:v>
      </x:c>
      <x:c r="C17" s="6"/>
      <x:c r="D17" s="6"/>
      <x:c r="E17" s="6" t="n">
        <x:f>SUM(E10:E16)</x:f>
        <x:v>9825.770999999999</x:v>
      </x:c>
      <x:c r="F17" s="6"/>
      <x:c r="G17" s="6"/>
      <x:c r="H17" s="7"/>
      <x:c r="I17" s="1"/>
      <x:c r="J17" s="1"/>
    </x:row>
    <x:row r="18">
      <x:c r="B18" s="18" t="s">
        <x:v>198</x:v>
      </x:c>
      <x:c r="C18" s="6"/>
      <x:c r="D18" s="6"/>
      <x:c r="E18" s="8" t="n">
        <x:f>'Revenue summary'!E76</x:f>
        <x:v>9825.770999999999</x:v>
      </x:c>
      <x:c r="F18" s="6"/>
      <x:c r="G18" s="6"/>
      <x:c r="H18" s="7"/>
      <x:c r="I18" s="1"/>
      <x:c r="J18" s="1"/>
    </x:row>
    <x:row r="19">
      <x:c r="B19" s="18" t="s">
        <x:v>199</x:v>
      </x:c>
      <x:c r="C19" s="6"/>
      <x:c r="D19" s="6"/>
      <x:c r="E19" s="6" t="n">
        <x:f>E17-E18</x:f>
        <x:v>0</x:v>
      </x:c>
      <x:c r="F19" s="6"/>
      <x:c r="G19" s="6"/>
      <x:c r="H19" s="7"/>
      <x:c r="I19" s="1"/>
      <x:c r="J19" s="1"/>
    </x:row>
    <x:row r="20">
      <x:c r="B20" s="1"/>
      <x:c r="C20" s="3"/>
      <x:c r="D20" s="3"/>
      <x:c r="E20" s="3"/>
      <x:c r="F20" s="3"/>
      <x:c r="G20" s="3"/>
      <x:c r="H20" s="5"/>
      <x:c r="I20" s="1"/>
      <x:c r="J20" s="1"/>
    </x:row>
    <x:row r="21">
      <x:c r="B21" s="1" t="s">
        <x:v>200</x:v>
      </x:c>
      <x:c r="C21" s="3"/>
      <x:c r="D21" s="3"/>
      <x:c r="E21" s="3"/>
      <x:c r="F21" s="3"/>
      <x:c r="G21" s="3"/>
      <x:c r="H21" s="5"/>
      <x:c r="I21" s="1"/>
      <x:c r="J21" s="1"/>
    </x:row>
    <x:row r="22">
      <x:c r="B22" s="1"/>
      <x:c r="C22" s="3"/>
      <x:c r="D22" s="3"/>
      <x:c r="E22" s="3"/>
      <x:c r="F22" s="3"/>
      <x:c r="G22" s="3"/>
      <x:c r="H22" s="5"/>
      <x:c r="I22" s="1"/>
      <x:c r="J22" s="1"/>
    </x:row>
    <x:row r="23">
      <x:c r="B23" s="1"/>
      <x:c r="C23" s="3"/>
      <x:c r="D23" s="3"/>
      <x:c r="E23" s="3"/>
      <x:c r="F23" s="3"/>
      <x:c r="G23" s="3"/>
      <x:c r="H23" s="5"/>
      <x:c r="I23" s="1"/>
      <x:c r="J23" s="1"/>
    </x:row>
    <x:row r="24">
      <x:c r="B24" s="1"/>
      <x:c r="C24" s="3"/>
      <x:c r="D24" s="3"/>
      <x:c r="E24" s="3"/>
      <x:c r="F24" s="3"/>
      <x:c r="G24" s="3"/>
      <x:c r="H24" s="5"/>
      <x:c r="I24" s="1"/>
      <x:c r="J24" s="1"/>
    </x:row>
    <x:row r="25">
      <x:c r="B25" s="1"/>
      <x:c r="C25" s="3"/>
      <x:c r="D25" s="3"/>
      <x:c r="E25" s="3"/>
      <x:c r="F25" s="3"/>
      <x:c r="G25" s="3"/>
      <x:c r="H25" s="5"/>
      <x:c r="I25" s="1"/>
      <x:c r="J25" s="1"/>
    </x:row>
    <x:row r="26">
      <x:c r="B26" s="1"/>
      <x:c r="C26" s="3"/>
      <x:c r="D26" s="3"/>
      <x:c r="E26" s="3"/>
      <x:c r="F26" s="3"/>
      <x:c r="G26" s="3"/>
      <x:c r="H26" s="5"/>
      <x:c r="I26" s="1"/>
      <x:c r="J26" s="1"/>
    </x:row>
    <x:row r="27">
      <x:c r="B27" s="1"/>
      <x:c r="C27" s="3"/>
      <x:c r="D27" s="3"/>
      <x:c r="E27" s="3"/>
      <x:c r="F27" s="3"/>
      <x:c r="G27" s="3"/>
      <x:c r="H27" s="5"/>
      <x:c r="I27" s="1"/>
      <x:c r="J27" s="1"/>
    </x:row>
    <x:row r="28">
      <x:c r="B28" s="1"/>
      <x:c r="C28" s="3"/>
      <x:c r="D28" s="3"/>
      <x:c r="E28" s="3"/>
      <x:c r="F28" s="3"/>
      <x:c r="G28" s="3"/>
      <x:c r="H28" s="5"/>
      <x:c r="I28" s="1"/>
      <x:c r="J28" s="1"/>
    </x:row>
    <x:row r="29">
      <x:c r="B29" s="1"/>
      <x:c r="C29" s="3"/>
      <x:c r="D29" s="3"/>
      <x:c r="E29" s="3"/>
      <x:c r="F29" s="3"/>
      <x:c r="G29" s="3"/>
      <x:c r="H29" s="5"/>
      <x:c r="I29" s="1"/>
      <x:c r="J29" s="1"/>
    </x:row>
    <x:row r="30">
      <x:c r="B30" s="1"/>
      <x:c r="C30" s="3"/>
      <x:c r="D30" s="3"/>
      <x:c r="E30" s="3"/>
      <x:c r="F30" s="3"/>
      <x:c r="G30" s="3"/>
      <x:c r="H30" s="5"/>
      <x:c r="I30" s="1"/>
      <x:c r="J30" s="1"/>
    </x:row>
    <x:row r="31">
      <x:c r="B31" s="1"/>
      <x:c r="C31" s="3"/>
      <x:c r="D31" s="3"/>
      <x:c r="E31" s="3"/>
      <x:c r="F31" s="3"/>
      <x:c r="G31" s="3"/>
      <x:c r="H31" s="5"/>
      <x:c r="I31" s="1"/>
      <x:c r="J31" s="1"/>
    </x:row>
    <x:row r="32">
      <x:c r="B32" s="1"/>
      <x:c r="C32" s="3"/>
      <x:c r="D32" s="3"/>
      <x:c r="E32" s="3"/>
      <x:c r="F32" s="3"/>
      <x:c r="G32" s="3"/>
      <x:c r="H32" s="5"/>
      <x:c r="I32" s="1"/>
      <x:c r="J32" s="1"/>
    </x:row>
    <x:row r="33">
      <x:c r="B33" s="1"/>
      <x:c r="C33" s="3"/>
      <x:c r="D33" s="3"/>
      <x:c r="E33" s="3"/>
      <x:c r="F33" s="3"/>
      <x:c r="G33" s="3"/>
      <x:c r="H33" s="5"/>
      <x:c r="I33" s="1"/>
      <x:c r="J33" s="1"/>
    </x:row>
    <x:row r="34">
      <x:c r="B34" s="1"/>
      <x:c r="C34" s="3"/>
      <x:c r="D34" s="3"/>
      <x:c r="E34" s="3"/>
      <x:c r="F34" s="3"/>
      <x:c r="G34" s="3"/>
      <x:c r="H34" s="5"/>
      <x:c r="I34" s="1"/>
      <x:c r="J34" s="1"/>
    </x:row>
    <x:row r="35">
      <x:c r="B35" s="1"/>
      <x:c r="C35" s="3"/>
      <x:c r="D35" s="3"/>
      <x:c r="E35" s="3"/>
      <x:c r="F35" s="3"/>
      <x:c r="G35" s="3"/>
      <x:c r="H35" s="5"/>
      <x:c r="I35" s="1"/>
      <x:c r="J35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6" customWidth="1"/>
    <x:col min="3" max="8" width="13" customWidth="1"/>
  </x:cols>
  <x:sheetData>
    <x:row r="2">
      <x:c r="B2" s="10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10" t="s">
        <x:v>201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B6" s="4" t="s">
        <x:v>3</x:v>
      </x:c>
      <x:c r="C6" s="65" t="s">
        <x:v>4</x:v>
      </x:c>
      <x:c r="D6" s="65" t="s">
        <x:v>5</x:v>
      </x:c>
      <x:c r="E6" s="65" t="s">
        <x:v>6</x:v>
      </x:c>
      <x:c r="F6" s="65" t="s">
        <x:v>7</x:v>
      </x:c>
      <x:c r="G6" s="65" t="s">
        <x:v>8</x:v>
      </x:c>
      <x:c r="H6" s="65" t="s">
        <x:v>9</x:v>
      </x:c>
      <x:c r="I6" s="1"/>
      <x:c r="J6" s="1"/>
    </x:row>
    <x:row r="7">
      <x:c r="B7" s="4" t="s">
        <x:v>10</x:v>
      </x:c>
      <x:c r="C7" s="9">
        <x:v>45900</x:v>
      </x:c>
      <x:c r="D7" s="9">
        <x:v>45991</x:v>
      </x:c>
      <x:c r="E7" s="9">
        <x:v>45991</x:v>
      </x:c>
      <x:c r="F7" s="9">
        <x:v>46081</x:v>
      </x:c>
      <x:c r="G7" s="9">
        <x:v>46173</x:v>
      </x:c>
      <x:c r="H7" s="9">
        <x:v>46265</x:v>
      </x:c>
      <x:c r="I7" s="1"/>
      <x:c r="J7" s="1"/>
    </x:row>
    <x:row r="8">
      <x:c r="B8" s="4" t="s">
        <x:v>11</x:v>
      </x:c>
      <x:c r="C8" s="4">
        <x:v>92</x:v>
      </x:c>
      <x:c r="D8" s="4">
        <x:v>91</x:v>
      </x:c>
      <x:c r="E8" s="4">
        <x:v>365</x:v>
      </x:c>
      <x:c r="F8" s="4">
        <x:v>90</x:v>
      </x:c>
      <x:c r="G8" s="4">
        <x:v>92</x:v>
      </x:c>
      <x:c r="H8" s="4">
        <x:v>92</x:v>
      </x:c>
      <x:c r="I8" s="1"/>
      <x:c r="J8" s="1"/>
    </x:row>
    <x:row r="9">
      <x:c r="B9" s="1"/>
      <x:c r="C9" s="3"/>
      <x:c r="D9" s="3"/>
      <x:c r="E9" s="3"/>
      <x:c r="F9" s="3"/>
      <x:c r="G9" s="3"/>
      <x:c r="H9" s="5"/>
      <x:c r="I9" s="1"/>
      <x:c r="J9" s="1"/>
    </x:row>
    <x:row r="10">
      <x:c r="B10" s="18" t="s">
        <x:v>202</x:v>
      </x:c>
      <x:c r="C10" s="8" t="n">
        <x:f>'Income Statement'!C30</x:f>
        <x:v>62.598</x:v>
      </x:c>
      <x:c r="D10" s="8" t="n">
        <x:f>'Income Statement'!D30</x:f>
        <x:v>62.071</x:v>
      </x:c>
      <x:c r="E10" s="8" t="n">
        <x:f>'Income Statement'!E30</x:f>
        <x:v>63.012</x:v>
      </x:c>
      <x:c r="F10" s="8" t="n">
        <x:f>'Income Statement'!F30</x:f>
        <x:v>61.279</x:v>
      </x:c>
      <x:c r="G10" s="8" t="n">
        <x:f>'Income Statement'!G30</x:f>
        <x:v>60.85</x:v>
      </x:c>
      <x:c r="H10" s="22" t="n">
        <x:f>'Income Statement'!H30</x:f>
        <x:v>60.85</x:v>
      </x:c>
      <x:c r="I10" s="1"/>
      <x:c r="J10" s="1"/>
    </x:row>
    <x:row r="11">
      <x:c r="B11" s="18" t="s">
        <x:v>203</x:v>
      </x:c>
      <x:c r="C11" s="8" t="n">
        <x:f>'Income Statement'!C31</x:f>
        <x:v>62.702</x:v>
      </x:c>
      <x:c r="D11" s="8" t="n">
        <x:f>'Income Statement'!D31</x:f>
        <x:v>62.071</x:v>
      </x:c>
      <x:c r="E11" s="8" t="n">
        <x:f>'Income Statement'!E31</x:f>
        <x:v>63.012</x:v>
      </x:c>
      <x:c r="F11" s="8" t="n">
        <x:f>'Income Statement'!F31</x:f>
        <x:v>61.3</x:v>
      </x:c>
      <x:c r="G11" s="8" t="n">
        <x:f>'Income Statement'!G31</x:f>
        <x:v>60.862</x:v>
      </x:c>
      <x:c r="H11" s="22" t="n">
        <x:f>'Income Statement'!H31</x:f>
        <x:v>60.9</x:v>
      </x:c>
      <x:c r="I11" s="1"/>
      <x:c r="J11" s="1"/>
    </x:row>
    <x:row r="12">
      <x:c r="B12" s="1" t="s">
        <x:v>204</x:v>
      </x:c>
      <x:c r="C12" s="3" t="n">
        <x:f>C11-C10</x:f>
        <x:v>0.1039999999999992</x:v>
      </x:c>
      <x:c r="D12" s="3" t="n">
        <x:f>D11-D10</x:f>
        <x:v>0</x:v>
      </x:c>
      <x:c r="E12" s="3" t="n">
        <x:f>E11-E10</x:f>
        <x:v>0</x:v>
      </x:c>
      <x:c r="F12" s="3" t="n">
        <x:f>F11-F10</x:f>
        <x:v>0.02099999999999369</x:v>
      </x:c>
      <x:c r="G12" s="3" t="n">
        <x:f>G11-G10</x:f>
        <x:v>0.012000000000000455</x:v>
      </x:c>
      <x:c r="H12" s="5" t="n">
        <x:f>H11-H10</x:f>
        <x:v>0.04999999999999716</x:v>
      </x:c>
      <x:c r="I12" s="1"/>
      <x:c r="J12" s="1"/>
    </x:row>
    <x:row r="13">
      <x:c r="B13" s="1" t="s">
        <x:v>205</x:v>
      </x:c>
      <x:c r="C13" s="3"/>
      <x:c r="D13" s="3"/>
      <x:c r="E13" s="3"/>
      <x:c r="F13" s="3"/>
      <x:c r="G13" s="3"/>
      <x:c r="H13" s="5" t="n">
        <x:f>H11-C11</x:f>
        <x:v>-1.8019999999999996</x:v>
      </x:c>
      <x:c r="I13" s="1"/>
      <x:c r="J13" s="1"/>
    </x:row>
    <x:row r="14">
      <x:c r="B14" s="1" t="s">
        <x:v>206</x:v>
      </x:c>
      <x:c r="C14" s="3"/>
      <x:c r="D14" s="3"/>
      <x:c r="E14" s="3"/>
      <x:c r="F14" s="3"/>
      <x:c r="G14" s="3" t="n">
        <x:f>G11-F11</x:f>
        <x:v>-0.4379999999999953</x:v>
      </x:c>
      <x:c r="H14" s="5" t="n">
        <x:f>H11-G11</x:f>
        <x:v>0.0379999999999967</x:v>
      </x:c>
      <x:c r="I14" s="1"/>
      <x:c r="J14" s="1"/>
    </x:row>
    <x:row r="15">
      <x:c r="B15" s="1" t="s">
        <x:v>207</x:v>
      </x:c>
      <x:c r="C15" s="11">
        <x:v>69.12</x:v>
      </x:c>
      <x:c r="D15" s="11">
        <x:v>70.316</x:v>
      </x:c>
      <x:c r="E15" s="3" t="n">
        <x:f>D15</x:f>
        <x:v>70.316</x:v>
      </x:c>
      <x:c r="F15" s="11">
        <x:v>70.546</x:v>
      </x:c>
      <x:c r="G15" s="11">
        <x:v>70.591</x:v>
      </x:c>
      <x:c r="H15" s="5" t="n">
        <x:f>G15</x:f>
        <x:v>70.591</x:v>
      </x:c>
      <x:c r="I15" s="1"/>
      <x:c r="J15" s="1"/>
    </x:row>
    <x:row r="16">
      <x:c r="B16" s="1" t="s">
        <x:v>208</x:v>
      </x:c>
      <x:c r="C16" s="11">
        <x:v>62.209</x:v>
      </x:c>
      <x:c r="D16" s="11">
        <x:v>61.739</x:v>
      </x:c>
      <x:c r="E16" s="3" t="n">
        <x:f>D16</x:f>
        <x:v>61.739</x:v>
      </x:c>
      <x:c r="F16" s="11">
        <x:v>60.822</x:v>
      </x:c>
      <x:c r="G16" s="11">
        <x:v>60.863</x:v>
      </x:c>
      <x:c r="H16" s="5" t="n">
        <x:f>H21</x:f>
        <x:v>60.9</x:v>
      </x:c>
      <x:c r="I16" s="1"/>
      <x:c r="J16" s="1"/>
    </x:row>
    <x:row r="17">
      <x:c r="B17" s="1" t="s">
        <x:v>209</x:v>
      </x:c>
      <x:c r="C17" s="3" t="n">
        <x:f>C15-C16</x:f>
        <x:v>6.911000000000001</x:v>
      </x:c>
      <x:c r="D17" s="3" t="n">
        <x:f>D15-D16</x:f>
        <x:v>8.577000000000005</x:v>
      </x:c>
      <x:c r="E17" s="3" t="n">
        <x:f>E15-E16</x:f>
        <x:v>8.577000000000005</x:v>
      </x:c>
      <x:c r="F17" s="3" t="n">
        <x:f>F15-F16</x:f>
        <x:v>9.724000000000004</x:v>
      </x:c>
      <x:c r="G17" s="3" t="n">
        <x:f>G15-G16</x:f>
        <x:v>9.727999999999994</x:v>
      </x:c>
      <x:c r="H17" s="5" t="n">
        <x:f>H15-H16</x:f>
        <x:v>9.690999999999995</x:v>
      </x:c>
      <x:c r="I17" s="1"/>
      <x:c r="J17" s="1"/>
    </x:row>
    <x:row r="18">
      <x:c r="B18" s="1" t="s">
        <x:v>210</x:v>
      </x:c>
      <x:c r="C18" s="11">
        <x:v>41.6</x:v>
      </x:c>
      <x:c r="D18" s="11">
        <x:v>55.934</x:v>
      </x:c>
      <x:c r="E18" s="11">
        <x:v>168.708</x:v>
      </x:c>
      <x:c r="F18" s="11">
        <x:v>43.194</x:v>
      </x:c>
      <x:c r="G18" s="11">
        <x:v>0</x:v>
      </x:c>
      <x:c r="H18" s="24" t="n">
        <x:f>Inputs!$C$98</x:f>
        <x:v>0</x:v>
      </x:c>
      <x:c r="I18" s="1"/>
      <x:c r="J18" s="1"/>
    </x:row>
    <x:row r="19">
      <x:c r="B19" s="1" t="s">
        <x:v>211</x:v>
      </x:c>
      <x:c r="C19" s="3"/>
      <x:c r="D19" s="3"/>
      <x:c r="E19" s="3"/>
      <x:c r="F19" s="3"/>
      <x:c r="G19" s="3"/>
      <x:c r="H19" s="24" t="n">
        <x:f>Inputs!$C$98</x:f>
        <x:v>0</x:v>
      </x:c>
      <x:c r="I19" s="1"/>
      <x:c r="J19" s="1"/>
    </x:row>
    <x:row r="20">
      <x:c r="B20" s="1" t="s">
        <x:v>212</x:v>
      </x:c>
      <x:c r="C20" s="17" t="n">
        <x:f>'Income Statement'!C50/'Income Statement'!C49</x:f>
        <x:v>0.04867866245340616</x:v>
      </x:c>
      <x:c r="D20" s="17" t="n">
        <x:f>'Income Statement'!D50/'Income Statement'!D49</x:f>
        <x:v>0.04845088940046615</x:v>
      </x:c>
      <x:c r="E20" s="17" t="n">
        <x:f>'Income Statement'!E50/'Income Statement'!E49</x:f>
        <x:v>0.04898550061809518</x:v>
      </x:c>
      <x:c r="F20" s="17" t="n">
        <x:f>'Income Statement'!F50/'Income Statement'!F49</x:f>
        <x:v>0.04853289246762026</x:v>
      </x:c>
      <x:c r="G20" s="17" t="n">
        <x:f>'Income Statement'!G50/'Income Statement'!G49</x:f>
        <x:v>0.05044159696268562</x:v>
      </x:c>
      <x:c r="H20" s="37" t="n">
        <x:f>'Income Statement'!H73</x:f>
        <x:v>0.048</x:v>
      </x:c>
      <x:c r="I20" s="1"/>
      <x:c r="J20" s="1"/>
    </x:row>
    <x:row r="21">
      <x:c r="B21" s="18" t="s">
        <x:v>213</x:v>
      </x:c>
      <x:c r="C21" s="8" t="n">
        <x:f>'Income Statement'!C31</x:f>
        <x:v>62.702</x:v>
      </x:c>
      <x:c r="D21" s="8" t="n">
        <x:f>'Income Statement'!D31</x:f>
        <x:v>62.071</x:v>
      </x:c>
      <x:c r="E21" s="8" t="n">
        <x:f>'Income Statement'!E31</x:f>
        <x:v>63.012</x:v>
      </x:c>
      <x:c r="F21" s="8" t="n">
        <x:f>'Income Statement'!F31</x:f>
        <x:v>61.3</x:v>
      </x:c>
      <x:c r="G21" s="8" t="n">
        <x:f>'Income Statement'!G31</x:f>
        <x:v>60.862</x:v>
      </x:c>
      <x:c r="H21" s="22" t="n">
        <x:f>'Income Statement'!H31</x:f>
        <x:v>60.9</x:v>
      </x:c>
      <x:c r="I21" s="1"/>
      <x:c r="J21" s="1"/>
    </x:row>
    <x:row r="22">
      <x:c r="B22" s="18" t="s">
        <x:v>214</x:v>
      </x:c>
      <x:c r="C22" s="12" t="n">
        <x:f>'Income Statement'!C52</x:f>
        <x:v>2.78</x:v>
      </x:c>
      <x:c r="D22" s="12" t="n">
        <x:f>'Income Statement'!D52</x:f>
        <x:v>2.95</x:v>
      </x:c>
      <x:c r="E22" s="12" t="n">
        <x:f>'Income Statement'!E52</x:f>
        <x:v>11.22</x:v>
      </x:c>
      <x:c r="F22" s="12" t="n">
        <x:f>'Income Statement'!F52</x:f>
        <x:v>2.61</x:v>
      </x:c>
      <x:c r="G22" s="12" t="n">
        <x:f>'Income Statement'!G52</x:f>
        <x:v>2.63</x:v>
      </x:c>
      <x:c r="H22" s="36" t="n">
        <x:f>'Income Statement'!H52</x:f>
        <x:v>2.7024137931034473</x:v>
      </x:c>
      <x:c r="I22" s="1"/>
      <x:c r="J22" s="1"/>
    </x:row>
    <x:row r="23">
      <x:c r="B23" s="18" t="s">
        <x:v>215</x:v>
      </x:c>
      <x:c r="C23" s="8" t="n">
        <x:f>C22-'Income Statement'!C51/C21</x:f>
        <x:v>0</x:v>
      </x:c>
      <x:c r="D23" s="8" t="n">
        <x:f>D22-'Income Statement'!D51/D21</x:f>
        <x:v>0</x:v>
      </x:c>
      <x:c r="E23" s="8" t="n">
        <x:f>E22-'Income Statement'!E51/E21</x:f>
        <x:v>0</x:v>
      </x:c>
      <x:c r="F23" s="8" t="n">
        <x:f>F22-'Income Statement'!F51/F21</x:f>
        <x:v>0</x:v>
      </x:c>
      <x:c r="G23" s="8" t="n">
        <x:f>G22-'Income Statement'!G51/G21</x:f>
        <x:v>0</x:v>
      </x:c>
      <x:c r="H23" s="22" t="n">
        <x:f>H22-'Income Statement'!H51/H21</x:f>
        <x:v>0</x:v>
      </x:c>
      <x:c r="I23" s="1"/>
      <x:c r="J23" s="1"/>
    </x:row>
    <x:row r="24">
      <x:c r="B24" s="1"/>
      <x:c r="C24" s="3"/>
      <x:c r="D24" s="3"/>
      <x:c r="E24" s="3"/>
      <x:c r="F24" s="3"/>
      <x:c r="G24" s="3"/>
      <x:c r="H24" s="5"/>
      <x:c r="I24" s="1"/>
      <x:c r="J24" s="1"/>
    </x:row>
    <x:row r="25">
      <x:c r="B25" s="1"/>
      <x:c r="C25" s="3"/>
      <x:c r="D25" s="3"/>
      <x:c r="E25" s="3"/>
      <x:c r="F25" s="3"/>
      <x:c r="G25" s="3"/>
      <x:c r="H25" s="5"/>
      <x:c r="I25" s="1"/>
      <x:c r="J25" s="1"/>
    </x:row>
    <x:row r="26">
      <x:c r="B26" s="1"/>
      <x:c r="C26" s="3"/>
      <x:c r="D26" s="3"/>
      <x:c r="E26" s="3"/>
      <x:c r="F26" s="3"/>
      <x:c r="G26" s="3"/>
      <x:c r="H26" s="5"/>
      <x:c r="I26" s="1"/>
      <x:c r="J26" s="1"/>
    </x:row>
    <x:row r="27">
      <x:c r="B27" s="1"/>
      <x:c r="C27" s="3"/>
      <x:c r="D27" s="3"/>
      <x:c r="E27" s="3"/>
      <x:c r="F27" s="3"/>
      <x:c r="G27" s="3"/>
      <x:c r="H27" s="5"/>
      <x:c r="I27" s="1"/>
      <x:c r="J27" s="1"/>
    </x:row>
    <x:row r="28">
      <x:c r="B28" s="1"/>
      <x:c r="C28" s="3"/>
      <x:c r="D28" s="3"/>
      <x:c r="E28" s="3"/>
      <x:c r="F28" s="3"/>
      <x:c r="G28" s="3"/>
      <x:c r="H28" s="5"/>
      <x:c r="I28" s="1"/>
      <x:c r="J28" s="1"/>
    </x:row>
    <x:row r="29">
      <x:c r="B29" s="1"/>
      <x:c r="C29" s="3"/>
      <x:c r="D29" s="3"/>
      <x:c r="E29" s="3"/>
      <x:c r="F29" s="3"/>
      <x:c r="G29" s="3"/>
      <x:c r="H29" s="5"/>
      <x:c r="I29" s="1"/>
      <x:c r="J29" s="1"/>
    </x:row>
    <x:row r="30">
      <x:c r="B30" s="1"/>
      <x:c r="C30" s="3"/>
      <x:c r="D30" s="3"/>
      <x:c r="E30" s="3"/>
      <x:c r="F30" s="3"/>
      <x:c r="G30" s="3"/>
      <x:c r="H30" s="5"/>
      <x:c r="I30" s="1"/>
      <x:c r="J30" s="1"/>
    </x:row>
    <x:row r="31">
      <x:c r="B31" s="1"/>
      <x:c r="C31" s="3"/>
      <x:c r="D31" s="3"/>
      <x:c r="E31" s="3"/>
      <x:c r="F31" s="3"/>
      <x:c r="G31" s="3"/>
      <x:c r="H31" s="5"/>
      <x:c r="I31" s="1"/>
      <x:c r="J31" s="1"/>
    </x:row>
    <x:row r="32">
      <x:c r="B32" s="1"/>
      <x:c r="C32" s="3"/>
      <x:c r="D32" s="3"/>
      <x:c r="E32" s="3"/>
      <x:c r="F32" s="3"/>
      <x:c r="G32" s="3"/>
      <x:c r="H32" s="5"/>
      <x:c r="I32" s="1"/>
      <x:c r="J32" s="1"/>
    </x:row>
    <x:row r="33">
      <x:c r="B33" s="1"/>
      <x:c r="C33" s="3"/>
      <x:c r="D33" s="3"/>
      <x:c r="E33" s="3"/>
      <x:c r="F33" s="3"/>
      <x:c r="G33" s="3"/>
      <x:c r="H33" s="5"/>
      <x:c r="I33" s="1"/>
      <x:c r="J33" s="1"/>
    </x:row>
    <x:row r="34">
      <x:c r="B34" s="1"/>
      <x:c r="C34" s="3"/>
      <x:c r="D34" s="3"/>
      <x:c r="E34" s="3"/>
      <x:c r="F34" s="3"/>
      <x:c r="G34" s="3"/>
      <x:c r="H34" s="5"/>
      <x:c r="I34" s="1"/>
      <x:c r="J34" s="1"/>
    </x:row>
    <x:row r="35">
      <x:c r="B35" s="1"/>
      <x:c r="C35" s="3"/>
      <x:c r="D35" s="3"/>
      <x:c r="E35" s="3"/>
      <x:c r="F35" s="3"/>
      <x:c r="G35" s="3"/>
      <x:c r="H35" s="5"/>
      <x:c r="I35" s="1"/>
      <x:c r="J35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6" customWidth="1"/>
    <x:col min="3" max="8" width="13" customWidth="1"/>
  </x:cols>
  <x:sheetData>
    <x:row r="2">
      <x:c r="B2" s="10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10" t="s">
        <x:v>216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B6" s="4" t="s">
        <x:v>3</x:v>
      </x:c>
      <x:c r="C6" s="65" t="s">
        <x:v>4</x:v>
      </x:c>
      <x:c r="D6" s="65" t="s">
        <x:v>5</x:v>
      </x:c>
      <x:c r="E6" s="65" t="s">
        <x:v>6</x:v>
      </x:c>
      <x:c r="F6" s="65" t="s">
        <x:v>7</x:v>
      </x:c>
      <x:c r="G6" s="65" t="s">
        <x:v>8</x:v>
      </x:c>
      <x:c r="H6" s="65" t="s">
        <x:v>9</x:v>
      </x:c>
      <x:c r="I6" s="1"/>
      <x:c r="J6" s="1"/>
    </x:row>
    <x:row r="7">
      <x:c r="B7" s="4" t="s">
        <x:v>10</x:v>
      </x:c>
      <x:c r="C7" s="9">
        <x:v>45900</x:v>
      </x:c>
      <x:c r="D7" s="9">
        <x:v>45991</x:v>
      </x:c>
      <x:c r="E7" s="9">
        <x:v>45991</x:v>
      </x:c>
      <x:c r="F7" s="9">
        <x:v>46081</x:v>
      </x:c>
      <x:c r="G7" s="9">
        <x:v>46173</x:v>
      </x:c>
      <x:c r="H7" s="9">
        <x:v>46265</x:v>
      </x:c>
      <x:c r="I7" s="1"/>
      <x:c r="J7" s="1"/>
    </x:row>
    <x:row r="8">
      <x:c r="B8" s="4" t="s">
        <x:v>11</x:v>
      </x:c>
      <x:c r="C8" s="4">
        <x:v>92</x:v>
      </x:c>
      <x:c r="D8" s="4">
        <x:v>91</x:v>
      </x:c>
      <x:c r="E8" s="4">
        <x:v>365</x:v>
      </x:c>
      <x:c r="F8" s="4">
        <x:v>90</x:v>
      </x:c>
      <x:c r="G8" s="4">
        <x:v>92</x:v>
      </x:c>
      <x:c r="H8" s="4">
        <x:v>92</x:v>
      </x:c>
      <x:c r="I8" s="1"/>
      <x:c r="J8" s="1"/>
    </x:row>
    <x:row r="9">
      <x:c r="B9" s="1"/>
      <x:c r="C9" s="3"/>
      <x:c r="D9" s="3"/>
      <x:c r="E9" s="3"/>
      <x:c r="F9" s="3"/>
      <x:c r="G9" s="3"/>
      <x:c r="H9" s="5"/>
      <x:c r="I9" s="1"/>
      <x:c r="J9" s="1"/>
    </x:row>
    <x:row r="10">
      <x:c r="B10" s="1" t="s">
        <x:v>217</x:v>
      </x:c>
      <x:c r="C10" s="67" t="s">
        <x:v>218</x:v>
      </x:c>
      <x:c r="D10" s="3" t="s">
        <x:v>219</x:v>
      </x:c>
      <x:c r="E10" s="67" t="s">
        <x:v>220</x:v>
      </x:c>
      <x:c r="F10" s="67" t="s">
        <x:v>221</x:v>
      </x:c>
      <x:c r="G10" s="67" t="s">
        <x:v>222</x:v>
      </x:c>
      <x:c r="H10" s="68" t="s">
        <x:v>223</x:v>
      </x:c>
      <x:c r="I10" s="69" t="s">
        <x:v>224</x:v>
      </x:c>
      <x:c r="J10" s="1"/>
    </x:row>
    <x:row r="11">
      <x:c r="B11" s="18" t="s">
        <x:v>18</x:v>
      </x:c>
      <x:c r="C11" s="26">
        <x:v>46202</x:v>
      </x:c>
      <x:c r="D11" s="6" t="s">
        <x:v>225</x:v>
      </x:c>
      <x:c r="E11" s="19">
        <x:v>2465</x:v>
      </x:c>
      <x:c r="F11" s="19">
        <x:v>2490</x:v>
      </x:c>
      <x:c r="G11" s="6" t="n">
        <x:f>AVERAGE(E11:F11)</x:f>
        <x:v>2477.5</x:v>
      </x:c>
      <x:c r="H11" s="7"/>
      <x:c r="I11" s="1"/>
      <x:c r="J11" s="1"/>
    </x:row>
    <x:row r="12">
      <x:c r="B12" s="18" t="s">
        <x:v>226</x:v>
      </x:c>
      <x:c r="C12" s="26">
        <x:v>46202</x:v>
      </x:c>
      <x:c r="D12" s="6" t="s">
        <x:v>225</x:v>
      </x:c>
      <x:c r="E12" s="33">
        <x:v>2.65</x:v>
      </x:c>
      <x:c r="F12" s="33">
        <x:v>2.77</x:v>
      </x:c>
      <x:c r="G12" s="32" t="n">
        <x:f>AVERAGE(E12:F12)</x:f>
        <x:v>2.71</x:v>
      </x:c>
      <x:c r="H12" s="40"/>
      <x:c r="I12" s="29"/>
      <x:c r="J12" s="1"/>
    </x:row>
    <x:row r="13">
      <x:c r="B13" s="18" t="s">
        <x:v>113</x:v>
      </x:c>
      <x:c r="C13" s="26">
        <x:v>46202</x:v>
      </x:c>
      <x:c r="D13" s="6" t="s">
        <x:v>225</x:v>
      </x:c>
      <x:c r="E13" s="19">
        <x:v>295</x:v>
      </x:c>
      <x:c r="F13" s="19">
        <x:v>305</x:v>
      </x:c>
      <x:c r="G13" s="6" t="n">
        <x:f>AVERAGE(E13:F13)</x:f>
        <x:v>300</x:v>
      </x:c>
      <x:c r="H13" s="7"/>
      <x:c r="I13" s="1"/>
      <x:c r="J13" s="1"/>
    </x:row>
    <x:row r="14">
      <x:c r="B14" s="18" t="s">
        <x:v>77</x:v>
      </x:c>
      <x:c r="C14" s="26">
        <x:v>46202</x:v>
      </x:c>
      <x:c r="D14" s="6" t="s">
        <x:v>225</x:v>
      </x:c>
      <x:c r="E14" s="19">
        <x:v>121</x:v>
      </x:c>
      <x:c r="F14" s="19">
        <x:v>131</x:v>
      </x:c>
      <x:c r="G14" s="6" t="n">
        <x:f>AVERAGE(E14:F14)</x:f>
        <x:v>126</x:v>
      </x:c>
      <x:c r="H14" s="7"/>
      <x:c r="I14" s="1"/>
      <x:c r="J14" s="1"/>
    </x:row>
    <x:row r="15">
      <x:c r="B15" s="1" t="s">
        <x:v>227</x:v>
      </x:c>
      <x:c r="C15" s="23">
        <x:v>46202</x:v>
      </x:c>
      <x:c r="D15" s="3" t="s">
        <x:v>225</x:v>
      </x:c>
      <x:c r="E15" s="31">
        <x:v>-0.0075</x:v>
      </x:c>
      <x:c r="F15" s="31">
        <x:v>-0.0075</x:v>
      </x:c>
      <x:c r="G15" s="25" t="n">
        <x:f>AVERAGE(E15:F15)</x:f>
        <x:v>-0.0075</x:v>
      </x:c>
      <x:c r="H15" s="5"/>
      <x:c r="I15" s="1"/>
      <x:c r="J15" s="1"/>
    </x:row>
    <x:row r="16">
      <x:c r="B16" s="1" t="s">
        <x:v>228</x:v>
      </x:c>
      <x:c r="C16" s="23">
        <x:v>46202</x:v>
      </x:c>
      <x:c r="D16" s="3" t="s">
        <x:v>225</x:v>
      </x:c>
      <x:c r="E16" s="11">
        <x:v>65</x:v>
      </x:c>
      <x:c r="F16" s="11">
        <x:v>65</x:v>
      </x:c>
      <x:c r="G16" s="3" t="n">
        <x:f>AVERAGE(E16:F16)</x:f>
        <x:v>65</x:v>
      </x:c>
      <x:c r="H16" s="5"/>
      <x:c r="I16" s="1"/>
      <x:c r="J16" s="1"/>
    </x:row>
    <x:row r="17">
      <x:c r="B17" s="1" t="s">
        <x:v>229</x:v>
      </x:c>
      <x:c r="C17" s="23">
        <x:v>46202</x:v>
      </x:c>
      <x:c r="D17" s="3" t="s">
        <x:v>225</x:v>
      </x:c>
      <x:c r="E17" s="11">
        <x:v>60.9</x:v>
      </x:c>
      <x:c r="F17" s="11">
        <x:v>60.9</x:v>
      </x:c>
      <x:c r="G17" s="3" t="n">
        <x:f>AVERAGE(E17:F17)</x:f>
        <x:v>60.9</x:v>
      </x:c>
      <x:c r="H17" s="5"/>
      <x:c r="I17" s="1"/>
      <x:c r="J17" s="1"/>
    </x:row>
    <x:row r="18">
      <x:c r="B18" s="1" t="s">
        <x:v>230</x:v>
      </x:c>
      <x:c r="C18" s="23">
        <x:v>46202</x:v>
      </x:c>
      <x:c r="D18" s="3" t="s">
        <x:v>225</x:v>
      </x:c>
      <x:c r="E18" s="31">
        <x:v>0.048</x:v>
      </x:c>
      <x:c r="F18" s="31">
        <x:v>0.048</x:v>
      </x:c>
      <x:c r="G18" s="25" t="n">
        <x:f>AVERAGE(E18:F18)</x:f>
        <x:v>0.048</x:v>
      </x:c>
      <x:c r="H18" s="5"/>
      <x:c r="I18" s="1"/>
      <x:c r="J18" s="1"/>
    </x:row>
    <x:row r="19">
      <x:c r="B19" s="1" t="s">
        <x:v>231</x:v>
      </x:c>
      <x:c r="C19" s="23">
        <x:v>46202</x:v>
      </x:c>
      <x:c r="D19" s="3" t="s">
        <x:v>225</x:v>
      </x:c>
      <x:c r="E19" s="31">
        <x:v>0.25</x:v>
      </x:c>
      <x:c r="F19" s="31">
        <x:v>0.25</x:v>
      </x:c>
      <x:c r="G19" s="25" t="n">
        <x:f>AVERAGE(E19:F19)</x:f>
        <x:v>0.25</x:v>
      </x:c>
      <x:c r="H19" s="5"/>
      <x:c r="I19" s="1"/>
      <x:c r="J19" s="1"/>
    </x:row>
    <x:row r="20">
      <x:c r="B20" s="18" t="s">
        <x:v>18</x:v>
      </x:c>
      <x:c r="C20" s="26">
        <x:v>46202</x:v>
      </x:c>
      <x:c r="D20" s="6" t="s">
        <x:v>232</x:v>
      </x:c>
      <x:c r="E20" s="19">
        <x:v>9925</x:v>
      </x:c>
      <x:c r="F20" s="19">
        <x:v>10025</x:v>
      </x:c>
      <x:c r="G20" s="6" t="n">
        <x:f>AVERAGE(E20:F20)</x:f>
        <x:v>9975</x:v>
      </x:c>
      <x:c r="H20" s="7"/>
      <x:c r="I20" s="1"/>
      <x:c r="J20" s="1"/>
    </x:row>
    <x:row r="21">
      <x:c r="B21" s="18" t="s">
        <x:v>113</x:v>
      </x:c>
      <x:c r="C21" s="26">
        <x:v>46202</x:v>
      </x:c>
      <x:c r="D21" s="6" t="s">
        <x:v>232</x:v>
      </x:c>
      <x:c r="E21" s="19">
        <x:v>1200</x:v>
      </x:c>
      <x:c r="F21" s="19">
        <x:v>1230</x:v>
      </x:c>
      <x:c r="G21" s="6" t="n">
        <x:f>AVERAGE(E21:F21)</x:f>
        <x:v>1215</x:v>
      </x:c>
      <x:c r="H21" s="7"/>
      <x:c r="I21" s="1"/>
      <x:c r="J21" s="1"/>
    </x:row>
    <x:row r="22">
      <x:c r="B22" s="18" t="s">
        <x:v>233</x:v>
      </x:c>
      <x:c r="C22" s="26">
        <x:v>46202</x:v>
      </x:c>
      <x:c r="D22" s="6" t="s">
        <x:v>232</x:v>
      </x:c>
      <x:c r="E22" s="33">
        <x:v>10.83</x:v>
      </x:c>
      <x:c r="F22" s="33">
        <x:v>11.18</x:v>
      </x:c>
      <x:c r="G22" s="32" t="n">
        <x:f>AVERAGE(E22:F22)</x:f>
        <x:v>11.004999999999999</x:v>
      </x:c>
      <x:c r="H22" s="40"/>
      <x:c r="I22" s="29"/>
      <x:c r="J22" s="1"/>
    </x:row>
    <x:row r="23">
      <x:c r="B23" s="1" t="s">
        <x:v>234</x:v>
      </x:c>
      <x:c r="C23" s="23">
        <x:v>46202</x:v>
      </x:c>
      <x:c r="D23" s="3" t="s">
        <x:v>232</x:v>
      </x:c>
      <x:c r="E23" s="11">
        <x:v>630</x:v>
      </x:c>
      <x:c r="F23" s="11">
        <x:v>650</x:v>
      </x:c>
      <x:c r="G23" s="3" t="n">
        <x:f>AVERAGE(E23:F23)</x:f>
        <x:v>640</x:v>
      </x:c>
      <x:c r="H23" s="5"/>
      <x:c r="I23" s="1"/>
      <x:c r="J23" s="1"/>
    </x:row>
    <x:row r="24">
      <x:c r="B24" s="1" t="s">
        <x:v>18</x:v>
      </x:c>
      <x:c r="C24" s="23">
        <x:v>46105</x:v>
      </x:c>
      <x:c r="D24" s="3" t="s">
        <x:v>235</x:v>
      </x:c>
      <x:c r="E24" s="11">
        <x:v>2460</x:v>
      </x:c>
      <x:c r="F24" s="11">
        <x:v>2485</x:v>
      </x:c>
      <x:c r="G24" s="3" t="n">
        <x:f>AVERAGE(E24:F24)</x:f>
        <x:v>2472.5</x:v>
      </x:c>
      <x:c r="H24" s="24" t="n">
        <x:f>'Revenue summary'!G76</x:f>
        <x:v>2462.473</x:v>
      </x:c>
      <x:c r="I24" s="1" t="n">
        <x:f>H24-G24</x:f>
        <x:v>-10.027000000000044</x:v>
      </x:c>
      <x:c r="J24" s="1"/>
    </x:row>
    <x:row r="25">
      <x:c r="B25" s="1" t="s">
        <x:v>113</x:v>
      </x:c>
      <x:c r="C25" s="23">
        <x:v>46105</x:v>
      </x:c>
      <x:c r="D25" s="3" t="s">
        <x:v>235</x:v>
      </x:c>
      <x:c r="E25" s="11">
        <x:v>290</x:v>
      </x:c>
      <x:c r="F25" s="11">
        <x:v>300</x:v>
      </x:c>
      <x:c r="G25" s="3" t="n">
        <x:f>AVERAGE(E25:F25)</x:f>
        <x:v>295</x:v>
      </x:c>
      <x:c r="H25" s="24" t="n">
        <x:f>'Income Statement'!G54</x:f>
        <x:v>292.01399999999995</x:v>
      </x:c>
      <x:c r="I25" s="1" t="n">
        <x:f>H25-G25</x:f>
        <x:v>-2.986000000000047</x:v>
      </x:c>
      <x:c r="J25" s="1"/>
    </x:row>
    <x:row r="26">
      <x:c r="B26" s="1" t="s">
        <x:v>226</x:v>
      </x:c>
      <x:c r="C26" s="23">
        <x:v>46105</x:v>
      </x:c>
      <x:c r="D26" s="3" t="s">
        <x:v>235</x:v>
      </x:c>
      <x:c r="E26" s="35">
        <x:v>2.57</x:v>
      </x:c>
      <x:c r="F26" s="35">
        <x:v>2.69</x:v>
      </x:c>
      <x:c r="G26" s="29" t="n">
        <x:f>AVERAGE(E26:F26)</x:f>
        <x:v>2.63</x:v>
      </x:c>
      <x:c r="H26" s="39" t="n">
        <x:f>'Income Statement'!G52</x:f>
        <x:v>2.63</x:v>
      </x:c>
      <x:c r="I26" s="29" t="n">
        <x:f>H26-G26</x:f>
        <x:v>0</x:v>
      </x:c>
      <x:c r="J26" s="1"/>
    </x:row>
    <x:row r="27">
      <x:c r="B27" s="1" t="s">
        <x:v>18</x:v>
      </x:c>
      <x:c r="C27" s="23">
        <x:v>46035</x:v>
      </x:c>
      <x:c r="D27" s="3" t="s">
        <x:v>236</x:v>
      </x:c>
      <x:c r="E27" s="11">
        <x:v>2475</x:v>
      </x:c>
      <x:c r="F27" s="11">
        <x:v>2500</x:v>
      </x:c>
      <x:c r="G27" s="3" t="n">
        <x:f>AVERAGE(E27:F27)</x:f>
        <x:v>2487.5</x:v>
      </x:c>
      <x:c r="H27" s="24" t="n">
        <x:f>'Revenue summary'!F76</x:f>
        <x:v>2500.391</x:v>
      </x:c>
      <x:c r="I27" s="1" t="n">
        <x:f>H27-G27</x:f>
        <x:v>12.891000000000076</x:v>
      </x:c>
      <x:c r="J27" s="1"/>
    </x:row>
    <x:row r="28">
      <x:c r="B28" s="1"/>
      <x:c r="C28" s="3"/>
      <x:c r="D28" s="3"/>
      <x:c r="E28" s="3"/>
      <x:c r="F28" s="3"/>
      <x:c r="G28" s="3"/>
      <x:c r="H28" s="5"/>
      <x:c r="I28" s="1"/>
      <x:c r="J28" s="1"/>
    </x:row>
    <x:row r="29">
      <x:c r="B29" s="1"/>
      <x:c r="C29" s="3"/>
      <x:c r="D29" s="3"/>
      <x:c r="E29" s="3"/>
      <x:c r="F29" s="3"/>
      <x:c r="G29" s="3"/>
      <x:c r="H29" s="5"/>
      <x:c r="I29" s="1"/>
      <x:c r="J29" s="1"/>
    </x:row>
    <x:row r="30">
      <x:c r="B30" s="1"/>
      <x:c r="C30" s="3"/>
      <x:c r="D30" s="3"/>
      <x:c r="E30" s="3"/>
      <x:c r="F30" s="3"/>
      <x:c r="G30" s="3"/>
      <x:c r="H30" s="5"/>
      <x:c r="I30" s="1"/>
      <x:c r="J30" s="1"/>
    </x:row>
    <x:row r="31">
      <x:c r="B31" s="1"/>
      <x:c r="C31" s="3"/>
      <x:c r="D31" s="3"/>
      <x:c r="E31" s="3"/>
      <x:c r="F31" s="3"/>
      <x:c r="G31" s="3"/>
      <x:c r="H31" s="5"/>
      <x:c r="I31" s="1"/>
      <x:c r="J31" s="1"/>
    </x:row>
    <x:row r="32">
      <x:c r="B32" s="1"/>
      <x:c r="C32" s="3"/>
      <x:c r="D32" s="3"/>
      <x:c r="E32" s="3"/>
      <x:c r="F32" s="3"/>
      <x:c r="G32" s="3"/>
      <x:c r="H32" s="5"/>
      <x:c r="I32" s="1"/>
      <x:c r="J32" s="1"/>
    </x:row>
    <x:row r="33">
      <x:c r="B33" s="1"/>
      <x:c r="C33" s="3"/>
      <x:c r="D33" s="3"/>
      <x:c r="E33" s="3"/>
      <x:c r="F33" s="3"/>
      <x:c r="G33" s="3"/>
      <x:c r="H33" s="5"/>
      <x:c r="I33" s="1"/>
      <x:c r="J33" s="1"/>
    </x:row>
    <x:row r="34">
      <x:c r="B34" s="1"/>
      <x:c r="C34" s="3"/>
      <x:c r="D34" s="3"/>
      <x:c r="E34" s="3"/>
      <x:c r="F34" s="3"/>
      <x:c r="G34" s="3"/>
      <x:c r="H34" s="5"/>
      <x:c r="I34" s="1"/>
      <x:c r="J34" s="1"/>
    </x:row>
    <x:row r="35">
      <x:c r="B35" s="1"/>
      <x:c r="C35" s="3"/>
      <x:c r="D35" s="3"/>
      <x:c r="E35" s="3"/>
      <x:c r="F35" s="3"/>
      <x:c r="G35" s="3"/>
      <x:c r="H35" s="5"/>
      <x:c r="I35" s="1"/>
      <x:c r="J35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6" customWidth="1"/>
    <x:col min="3" max="8" width="14" customWidth="1"/>
    <x:col min="10" max="10" width="92" customWidth="1"/>
  </x:cols>
  <x:sheetData>
    <x:row r="2">
      <x:c r="B2" s="10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10" t="s">
        <x:v>237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B6" s="4" t="s">
        <x:v>3</x:v>
      </x:c>
      <x:c r="C6" s="65" t="s">
        <x:v>4</x:v>
      </x:c>
      <x:c r="D6" s="65" t="s">
        <x:v>5</x:v>
      </x:c>
      <x:c r="E6" s="65" t="s">
        <x:v>6</x:v>
      </x:c>
      <x:c r="F6" s="65" t="s">
        <x:v>7</x:v>
      </x:c>
      <x:c r="G6" s="65" t="s">
        <x:v>8</x:v>
      </x:c>
      <x:c r="H6" s="65" t="s">
        <x:v>9</x:v>
      </x:c>
      <x:c r="I6" s="1"/>
      <x:c r="J6" s="1"/>
    </x:row>
    <x:row r="7">
      <x:c r="B7" s="4" t="s">
        <x:v>10</x:v>
      </x:c>
      <x:c r="C7" s="9">
        <x:v>45900</x:v>
      </x:c>
      <x:c r="D7" s="9">
        <x:v>45991</x:v>
      </x:c>
      <x:c r="E7" s="9">
        <x:v>45991</x:v>
      </x:c>
      <x:c r="F7" s="9">
        <x:v>46081</x:v>
      </x:c>
      <x:c r="G7" s="9">
        <x:v>46173</x:v>
      </x:c>
      <x:c r="H7" s="9">
        <x:v>46265</x:v>
      </x:c>
      <x:c r="I7" s="1"/>
      <x:c r="J7" s="1"/>
    </x:row>
    <x:row r="8">
      <x:c r="B8" s="4" t="s">
        <x:v>11</x:v>
      </x:c>
      <x:c r="C8" s="4">
        <x:v>92</x:v>
      </x:c>
      <x:c r="D8" s="4">
        <x:v>91</x:v>
      </x:c>
      <x:c r="E8" s="4">
        <x:v>365</x:v>
      </x:c>
      <x:c r="F8" s="4">
        <x:v>90</x:v>
      </x:c>
      <x:c r="G8" s="4">
        <x:v>92</x:v>
      </x:c>
      <x:c r="H8" s="4">
        <x:v>92</x:v>
      </x:c>
      <x:c r="I8" s="1"/>
      <x:c r="J8" s="1"/>
    </x:row>
    <x:row r="9">
      <x:c r="B9" s="1"/>
      <x:c r="C9" s="3"/>
      <x:c r="D9" s="3"/>
      <x:c r="E9" s="3"/>
      <x:c r="F9" s="3"/>
      <x:c r="G9" s="3"/>
      <x:c r="H9" s="5"/>
      <x:c r="I9" s="1"/>
      <x:c r="J9" s="1"/>
    </x:row>
    <x:row r="10">
      <x:c r="B10" s="18" t="s">
        <x:v>238</x:v>
      </x:c>
      <x:c r="C10" s="70" t="s">
        <x:v>239</x:v>
      </x:c>
      <x:c r="D10" s="6" t="s">
        <x:v>240</x:v>
      </x:c>
      <x:c r="E10" s="6" t="s">
        <x:v>241</x:v>
      </x:c>
      <x:c r="F10" s="6" t="s">
        <x:v>242</x:v>
      </x:c>
      <x:c r="G10" s="6"/>
      <x:c r="H10" s="7"/>
      <x:c r="I10" s="1"/>
      <x:c r="J10" s="1"/>
    </x:row>
    <x:row r="11" ht="48.75">
      <x:c r="B11" s="13" t="s">
        <x:v>243</x:v>
      </x:c>
      <x:c r="C11" s="71">
        <x:v>46289</x:v>
      </x:c>
      <x:c r="D11" s="14" t="s">
        <x:v>244</x:v>
      </x:c>
      <x:c r="E11" s="14" t="s">
        <x:v>245</x:v>
      </x:c>
      <x:c r="F11" s="14" t="s">
        <x:v>246</x:v>
      </x:c>
      <x:c r="G11" s="3"/>
      <x:c r="H11" s="5"/>
      <x:c r="I11" s="1"/>
      <x:c r="J11" s="13" t="s">
        <x:v>247</x:v>
      </x:c>
    </x:row>
    <x:row r="12" ht="48.75">
      <x:c r="B12" s="13" t="s">
        <x:v>248</x:v>
      </x:c>
      <x:c r="C12" s="71" t="s">
        <x:v>249</x:v>
      </x:c>
      <x:c r="D12" s="14" t="s">
        <x:v>244</x:v>
      </x:c>
      <x:c r="E12" s="14" t="s">
        <x:v>250</x:v>
      </x:c>
      <x:c r="F12" s="14" t="s">
        <x:v>251</x:v>
      </x:c>
      <x:c r="G12" s="3"/>
      <x:c r="H12" s="5"/>
      <x:c r="I12" s="1"/>
      <x:c r="J12" s="13" t="s">
        <x:v>252</x:v>
      </x:c>
    </x:row>
    <x:row r="13" ht="48.75">
      <x:c r="B13" s="13" t="s">
        <x:v>253</x:v>
      </x:c>
      <x:c r="C13" s="71">
        <x:v>45925</x:v>
      </x:c>
      <x:c r="D13" s="14" t="s">
        <x:v>254</x:v>
      </x:c>
      <x:c r="E13" s="14" t="s">
        <x:v>255</x:v>
      </x:c>
      <x:c r="F13" s="14" t="s">
        <x:v>256</x:v>
      </x:c>
      <x:c r="G13" s="3"/>
      <x:c r="H13" s="5"/>
      <x:c r="I13" s="1"/>
      <x:c r="J13" s="13" t="s">
        <x:v>257</x:v>
      </x:c>
    </x:row>
    <x:row r="14" ht="48.75">
      <x:c r="B14" s="13" t="s">
        <x:v>258</x:v>
      </x:c>
      <x:c r="C14" s="71">
        <x:v>46035</x:v>
      </x:c>
      <x:c r="D14" s="14" t="s">
        <x:v>259</x:v>
      </x:c>
      <x:c r="E14" s="14" t="s">
        <x:v>260</x:v>
      </x:c>
      <x:c r="F14" s="14" t="s">
        <x:v>261</x:v>
      </x:c>
      <x:c r="G14" s="3"/>
      <x:c r="H14" s="5"/>
      <x:c r="I14" s="1"/>
      <x:c r="J14" s="13" t="s">
        <x:v>262</x:v>
      </x:c>
    </x:row>
    <x:row r="15" ht="48.75">
      <x:c r="B15" s="13" t="s">
        <x:v>263</x:v>
      </x:c>
      <x:c r="C15" s="71">
        <x:v>46105</x:v>
      </x:c>
      <x:c r="D15" s="14" t="s">
        <x:v>264</x:v>
      </x:c>
      <x:c r="E15" s="14" t="s">
        <x:v>265</x:v>
      </x:c>
      <x:c r="F15" s="14" t="s">
        <x:v>266</x:v>
      </x:c>
      <x:c r="G15" s="3"/>
      <x:c r="H15" s="5"/>
      <x:c r="I15" s="1"/>
      <x:c r="J15" s="13" t="s">
        <x:v>267</x:v>
      </x:c>
    </x:row>
    <x:row r="16" ht="48.75">
      <x:c r="B16" s="13" t="s">
        <x:v>268</x:v>
      </x:c>
      <x:c r="C16" s="71">
        <x:v>46202</x:v>
      </x:c>
      <x:c r="D16" s="14" t="s">
        <x:v>269</x:v>
      </x:c>
      <x:c r="E16" s="14" t="s">
        <x:v>270</x:v>
      </x:c>
      <x:c r="F16" s="14" t="s">
        <x:v>271</x:v>
      </x:c>
      <x:c r="G16" s="3"/>
      <x:c r="H16" s="5"/>
      <x:c r="I16" s="1"/>
      <x:c r="J16" s="13" t="s">
        <x:v>272</x:v>
      </x:c>
    </x:row>
    <x:row r="17" ht="48.75">
      <x:c r="B17" s="13" t="s">
        <x:v>273</x:v>
      </x:c>
      <x:c r="C17" s="71">
        <x:v>45933</x:v>
      </x:c>
      <x:c r="D17" s="14" t="s">
        <x:v>274</x:v>
      </x:c>
      <x:c r="E17" s="14" t="s">
        <x:v>275</x:v>
      </x:c>
      <x:c r="F17" s="14" t="s">
        <x:v>276</x:v>
      </x:c>
      <x:c r="G17" s="3"/>
      <x:c r="H17" s="5"/>
      <x:c r="I17" s="1"/>
      <x:c r="J17" s="13" t="s">
        <x:v>277</x:v>
      </x:c>
    </x:row>
    <x:row r="18" ht="48.75">
      <x:c r="B18" s="13" t="s">
        <x:v>278</x:v>
      </x:c>
      <x:c r="C18" s="71" t="s">
        <x:v>279</x:v>
      </x:c>
      <x:c r="D18" s="14" t="s">
        <x:v>280</x:v>
      </x:c>
      <x:c r="E18" s="14" t="s">
        <x:v>281</x:v>
      </x:c>
      <x:c r="F18" s="14" t="s">
        <x:v>282</x:v>
      </x:c>
      <x:c r="G18" s="3"/>
      <x:c r="H18" s="5"/>
      <x:c r="I18" s="1"/>
      <x:c r="J18" s="13" t="s">
        <x:v>283</x:v>
      </x:c>
    </x:row>
    <x:row r="19" ht="48.75">
      <x:c r="B19" s="13" t="s">
        <x:v>284</x:v>
      </x:c>
      <x:c r="C19" s="71">
        <x:v>46205</x:v>
      </x:c>
      <x:c r="D19" s="14" t="s">
        <x:v>285</x:v>
      </x:c>
      <x:c r="E19" s="14" t="s">
        <x:v>286</x:v>
      </x:c>
      <x:c r="F19" s="14" t="s">
        <x:v>287</x:v>
      </x:c>
      <x:c r="G19" s="3"/>
      <x:c r="H19" s="5"/>
      <x:c r="I19" s="1"/>
      <x:c r="J19" s="13" t="s">
        <x:v>288</x:v>
      </x:c>
    </x:row>
    <x:row r="20" ht="48.75">
      <x:c r="B20" s="13" t="s">
        <x:v>289</x:v>
      </x:c>
      <x:c r="C20" s="71">
        <x:v>46050</x:v>
      </x:c>
      <x:c r="D20" s="14" t="s">
        <x:v>290</x:v>
      </x:c>
      <x:c r="E20" s="14" t="s">
        <x:v>291</x:v>
      </x:c>
      <x:c r="F20" s="14" t="s">
        <x:v>292</x:v>
      </x:c>
      <x:c r="G20" s="3"/>
      <x:c r="H20" s="5"/>
      <x:c r="I20" s="1"/>
      <x:c r="J20" s="13" t="s">
        <x:v>293</x:v>
      </x:c>
    </x:row>
    <x:row r="21" ht="48.75">
      <x:c r="B21" s="13" t="s">
        <x:v>294</x:v>
      </x:c>
      <x:c r="C21" s="71">
        <x:v>46050</x:v>
      </x:c>
      <x:c r="D21" s="14" t="s">
        <x:v>295</x:v>
      </x:c>
      <x:c r="E21" s="14" t="s">
        <x:v>296</x:v>
      </x:c>
      <x:c r="F21" s="14" t="s">
        <x:v>297</x:v>
      </x:c>
      <x:c r="G21" s="3"/>
      <x:c r="H21" s="5"/>
      <x:c r="I21" s="1"/>
      <x:c r="J21" s="13" t="s">
        <x:v>298</x:v>
      </x:c>
    </x:row>
    <x:row r="22" ht="48.75">
      <x:c r="B22" s="13" t="s">
        <x:v>299</x:v>
      </x:c>
      <x:c r="C22" s="71">
        <x:v>46050</x:v>
      </x:c>
      <x:c r="D22" s="14" t="s">
        <x:v>300</x:v>
      </x:c>
      <x:c r="E22" s="14" t="s">
        <x:v>301</x:v>
      </x:c>
      <x:c r="F22" s="14" t="s">
        <x:v>302</x:v>
      </x:c>
      <x:c r="G22" s="3"/>
      <x:c r="H22" s="5"/>
      <x:c r="I22" s="1"/>
      <x:c r="J22" s="13" t="s">
        <x:v>303</x:v>
      </x:c>
    </x:row>
    <x:row r="23" ht="48.75">
      <x:c r="B23" s="13" t="s">
        <x:v>304</x:v>
      </x:c>
      <x:c r="C23" s="71">
        <x:v>46202</x:v>
      </x:c>
      <x:c r="D23" s="14" t="s">
        <x:v>305</x:v>
      </x:c>
      <x:c r="E23" s="14" t="s">
        <x:v>306</x:v>
      </x:c>
      <x:c r="F23" s="14" t="s">
        <x:v>307</x:v>
      </x:c>
      <x:c r="G23" s="3"/>
      <x:c r="H23" s="5"/>
      <x:c r="I23" s="1"/>
      <x:c r="J23" s="13" t="s">
        <x:v>308</x:v>
      </x:c>
    </x:row>
    <x:row r="24" ht="48.75">
      <x:c r="B24" s="13" t="s">
        <x:v>309</x:v>
      </x:c>
      <x:c r="C24" s="71">
        <x:v>46289</x:v>
      </x:c>
      <x:c r="D24" s="14" t="s">
        <x:v>310</x:v>
      </x:c>
      <x:c r="E24" s="14" t="s">
        <x:v>311</x:v>
      </x:c>
      <x:c r="F24" s="14" t="s">
        <x:v>312</x:v>
      </x:c>
      <x:c r="G24" s="3"/>
      <x:c r="H24" s="5"/>
      <x:c r="I24" s="1"/>
      <x:c r="J24" s="13" t="s">
        <x:v>313</x:v>
      </x:c>
    </x:row>
    <x:row r="25" ht="48.75">
      <x:c r="B25" s="13" t="s">
        <x:v>314</x:v>
      </x:c>
      <x:c r="C25" s="71">
        <x:v>46287</x:v>
      </x:c>
      <x:c r="D25" s="14" t="s">
        <x:v>315</x:v>
      </x:c>
      <x:c r="E25" s="14" t="s">
        <x:v>316</x:v>
      </x:c>
      <x:c r="F25" s="14" t="s">
        <x:v>317</x:v>
      </x:c>
      <x:c r="G25" s="3"/>
      <x:c r="H25" s="5"/>
      <x:c r="I25" s="1"/>
      <x:c r="J25" s="13" t="s">
        <x:v>318</x:v>
      </x:c>
    </x:row>
    <x:row r="26" ht="48.75">
      <x:c r="B26" s="13" t="s">
        <x:v>319</x:v>
      </x:c>
      <x:c r="C26" s="71">
        <x:v>46239</x:v>
      </x:c>
      <x:c r="D26" s="14" t="s">
        <x:v>320</x:v>
      </x:c>
      <x:c r="E26" s="14" t="s">
        <x:v>321</x:v>
      </x:c>
      <x:c r="F26" s="14" t="s">
        <x:v>322</x:v>
      </x:c>
      <x:c r="G26" s="3"/>
      <x:c r="H26" s="5"/>
      <x:c r="I26" s="1"/>
      <x:c r="J26" s="13" t="s">
        <x:v>323</x:v>
      </x:c>
    </x:row>
    <x:row r="27" ht="48.75">
      <x:c r="B27" s="13" t="s">
        <x:v>324</x:v>
      </x:c>
      <x:c r="C27" s="71">
        <x:v>46244</x:v>
      </x:c>
      <x:c r="D27" s="14" t="s">
        <x:v>325</x:v>
      </x:c>
      <x:c r="E27" s="14" t="s">
        <x:v>326</x:v>
      </x:c>
      <x:c r="F27" s="14" t="s">
        <x:v>327</x:v>
      </x:c>
      <x:c r="G27" s="3"/>
      <x:c r="H27" s="5"/>
      <x:c r="I27" s="1"/>
      <x:c r="J27" s="13" t="s">
        <x:v>328</x:v>
      </x:c>
    </x:row>
    <x:row r="28" ht="48.75">
      <x:c r="B28" s="13" t="s">
        <x:v>329</x:v>
      </x:c>
      <x:c r="C28" s="71">
        <x:v>46273</x:v>
      </x:c>
      <x:c r="D28" s="14" t="s">
        <x:v>330</x:v>
      </x:c>
      <x:c r="E28" s="14" t="s">
        <x:v>331</x:v>
      </x:c>
      <x:c r="F28" s="14" t="s">
        <x:v>332</x:v>
      </x:c>
      <x:c r="G28" s="3"/>
      <x:c r="H28" s="5"/>
      <x:c r="I28" s="1"/>
      <x:c r="J28" s="13" t="s">
        <x:v>333</x:v>
      </x:c>
    </x:row>
    <x:row r="29">
      <x:c r="B29" s="1"/>
      <x:c r="C29" s="3"/>
      <x:c r="D29" s="3"/>
      <x:c r="E29" s="3"/>
      <x:c r="F29" s="3"/>
      <x:c r="G29" s="3"/>
      <x:c r="H29" s="5"/>
      <x:c r="I29" s="1"/>
      <x:c r="J29" s="13"/>
    </x:row>
    <x:row r="30">
      <x:c r="B30" s="1"/>
      <x:c r="C30" s="3"/>
      <x:c r="D30" s="3"/>
      <x:c r="E30" s="3"/>
      <x:c r="F30" s="3"/>
      <x:c r="G30" s="3"/>
      <x:c r="H30" s="5"/>
      <x:c r="I30" s="1"/>
      <x:c r="J30" s="13"/>
    </x:row>
    <x:row r="31">
      <x:c r="B31" s="1" t="s">
        <x:v>334</x:v>
      </x:c>
      <x:c r="C31" s="3" t="s">
        <x:v>335</x:v>
      </x:c>
      <x:c r="D31" s="3"/>
      <x:c r="E31" s="3"/>
      <x:c r="F31" s="3"/>
      <x:c r="G31" s="3"/>
      <x:c r="H31" s="5"/>
      <x:c r="I31" s="1"/>
      <x:c r="J31" s="13"/>
    </x:row>
    <x:row r="32">
      <x:c r="B32" s="1" t="s">
        <x:v>336</x:v>
      </x:c>
      <x:c r="C32" s="3" t="s">
        <x:v>337</x:v>
      </x:c>
      <x:c r="D32" s="3"/>
      <x:c r="E32" s="3"/>
      <x:c r="F32" s="3"/>
      <x:c r="G32" s="3"/>
      <x:c r="H32" s="5"/>
      <x:c r="I32" s="1"/>
      <x:c r="J32" s="13"/>
    </x:row>
    <x:row r="33">
      <x:c r="B33" s="1" t="s">
        <x:v>338</x:v>
      </x:c>
      <x:c r="C33" s="11">
        <x:v>46289</x:v>
      </x:c>
      <x:c r="D33" s="3"/>
      <x:c r="E33" s="3"/>
      <x:c r="F33" s="3"/>
      <x:c r="G33" s="3"/>
      <x:c r="H33" s="5"/>
      <x:c r="I33" s="1"/>
      <x:c r="J33" s="13"/>
    </x:row>
    <x:row r="34">
      <x:c r="B34" s="1" t="s">
        <x:v>35</x:v>
      </x:c>
      <x:c r="C34" s="3" t="s">
        <x:v>339</x:v>
      </x:c>
      <x:c r="D34" s="3"/>
      <x:c r="E34" s="3"/>
      <x:c r="F34" s="3"/>
      <x:c r="G34" s="3"/>
      <x:c r="H34" s="5"/>
      <x:c r="I34" s="1"/>
      <x:c r="J34" s="13"/>
    </x:row>
    <x:row r="35" ht="41.25">
      <x:c r="B35" s="1" t="s">
        <x:v>340</x:v>
      </x:c>
      <x:c r="C35" s="3" t="s">
        <x:v>341</x:v>
      </x:c>
      <x:c r="D35" s="3"/>
      <x:c r="E35" s="3"/>
      <x:c r="F35" s="3"/>
      <x:c r="G35" s="3"/>
      <x:c r="H35" s="5"/>
      <x:c r="I35" s="1"/>
      <x:c r="J35" s="13" t="s">
        <x:v>342</x:v>
      </x:c>
    </x:row>
    <x:row r="36" ht="41.25">
      <x:c r="B36" s="1" t="s">
        <x:v>343</x:v>
      </x:c>
      <x:c r="C36" s="3" t="s">
        <x:v>344</x:v>
      </x:c>
      <x:c r="D36" s="3"/>
      <x:c r="E36" s="3"/>
      <x:c r="F36" s="3"/>
      <x:c r="G36" s="3"/>
      <x:c r="H36" s="5"/>
      <x:c r="I36" s="1"/>
      <x:c r="J36" s="13" t="s">
        <x:v>345</x:v>
      </x:c>
    </x:row>
  </x:sheetData>
  <x:hyperlinks>
    <x:hyperlink xmlns:r="http://schemas.openxmlformats.org/officeDocument/2006/relationships" ref="E13" r:id="R4796fddd24ac43e7"/>
    <x:hyperlink xmlns:r="http://schemas.openxmlformats.org/officeDocument/2006/relationships" ref="E14" r:id="Rc4b709890f584b99"/>
    <x:hyperlink xmlns:r="http://schemas.openxmlformats.org/officeDocument/2006/relationships" ref="E15" r:id="R3c3ce19ae05e4dea"/>
    <x:hyperlink xmlns:r="http://schemas.openxmlformats.org/officeDocument/2006/relationships" ref="E16" r:id="Rd5f7224820544980"/>
    <x:hyperlink xmlns:r="http://schemas.openxmlformats.org/officeDocument/2006/relationships" ref="E17" r:id="R783e0cbbed954c0a"/>
    <x:hyperlink xmlns:r="http://schemas.openxmlformats.org/officeDocument/2006/relationships" ref="E18" r:id="R635312faf6184dad"/>
    <x:hyperlink xmlns:r="http://schemas.openxmlformats.org/officeDocument/2006/relationships" ref="E19" r:id="Rb605a51d23274636"/>
    <x:hyperlink xmlns:r="http://schemas.openxmlformats.org/officeDocument/2006/relationships" ref="E20" r:id="Ra6ba267a2a6a47b8"/>
    <x:hyperlink xmlns:r="http://schemas.openxmlformats.org/officeDocument/2006/relationships" ref="E21" r:id="R14d58a9e2306448e"/>
    <x:hyperlink xmlns:r="http://schemas.openxmlformats.org/officeDocument/2006/relationships" ref="E22" r:id="R0d9dfe1467bd4fa0"/>
    <x:hyperlink xmlns:r="http://schemas.openxmlformats.org/officeDocument/2006/relationships" ref="E23" r:id="Rff08172ca9204154"/>
    <x:hyperlink xmlns:r="http://schemas.openxmlformats.org/officeDocument/2006/relationships" ref="E24" r:id="R916f03768aae4cf5"/>
    <x:hyperlink xmlns:r="http://schemas.openxmlformats.org/officeDocument/2006/relationships" ref="E25" r:id="R353637965a684fb4"/>
    <x:hyperlink xmlns:r="http://schemas.openxmlformats.org/officeDocument/2006/relationships" ref="E26" r:id="R7af8a019c52a4e6e"/>
    <x:hyperlink xmlns:r="http://schemas.openxmlformats.org/officeDocument/2006/relationships" ref="E27" r:id="Re9d62fb2bfc1442b"/>
    <x:hyperlink xmlns:r="http://schemas.openxmlformats.org/officeDocument/2006/relationships" ref="E28" r:id="R6326ef6bbc434880"/>
  </x:hyperlink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0" customWidth="1"/>
    <x:col min="2" max="2" width="36" customWidth="1"/>
    <x:col min="3" max="8" width="13" customWidth="1"/>
  </x:cols>
  <x:sheetData>
    <x:row r="2">
      <x:c r="B2" s="10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10" t="s">
        <x:v>346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B6" s="4" t="s">
        <x:v>3</x:v>
      </x:c>
      <x:c r="C6" s="65" t="s">
        <x:v>4</x:v>
      </x:c>
      <x:c r="D6" s="65" t="s">
        <x:v>5</x:v>
      </x:c>
      <x:c r="E6" s="65" t="s">
        <x:v>6</x:v>
      </x:c>
      <x:c r="F6" s="65" t="s">
        <x:v>7</x:v>
      </x:c>
      <x:c r="G6" s="65" t="s">
        <x:v>8</x:v>
      </x:c>
      <x:c r="H6" s="65" t="s">
        <x:v>9</x:v>
      </x:c>
      <x:c r="I6" s="1"/>
      <x:c r="J6" s="1"/>
    </x:row>
    <x:row r="7">
      <x:c r="B7" s="4" t="s">
        <x:v>10</x:v>
      </x:c>
      <x:c r="C7" s="9">
        <x:v>45900</x:v>
      </x:c>
      <x:c r="D7" s="9">
        <x:v>45991</x:v>
      </x:c>
      <x:c r="E7" s="9">
        <x:v>45991</x:v>
      </x:c>
      <x:c r="F7" s="9">
        <x:v>46081</x:v>
      </x:c>
      <x:c r="G7" s="9">
        <x:v>46173</x:v>
      </x:c>
      <x:c r="H7" s="9">
        <x:v>46265</x:v>
      </x:c>
      <x:c r="I7" s="1"/>
      <x:c r="J7" s="1"/>
    </x:row>
    <x:row r="8">
      <x:c r="B8" s="4" t="s">
        <x:v>11</x:v>
      </x:c>
      <x:c r="C8" s="4">
        <x:v>92</x:v>
      </x:c>
      <x:c r="D8" s="4">
        <x:v>91</x:v>
      </x:c>
      <x:c r="E8" s="4">
        <x:v>365</x:v>
      </x:c>
      <x:c r="F8" s="4">
        <x:v>90</x:v>
      </x:c>
      <x:c r="G8" s="4">
        <x:v>92</x:v>
      </x:c>
      <x:c r="H8" s="4">
        <x:v>92</x:v>
      </x:c>
      <x:c r="I8" s="1"/>
      <x:c r="J8" s="1"/>
    </x:row>
    <x:row r="9">
      <x:c r="B9" s="1"/>
      <x:c r="C9" s="3"/>
      <x:c r="D9" s="3"/>
      <x:c r="E9" s="3"/>
      <x:c r="F9" s="3"/>
      <x:c r="G9" s="3"/>
      <x:c r="H9" s="5"/>
      <x:c r="I9" s="1"/>
      <x:c r="J9" s="1"/>
    </x:row>
    <x:row r="10">
      <x:c r="B10" s="1"/>
      <x:c r="C10" s="3"/>
      <x:c r="D10" s="3"/>
      <x:c r="E10" s="3"/>
      <x:c r="F10" s="3"/>
      <x:c r="G10" s="3"/>
      <x:c r="H10" s="5"/>
      <x:c r="I10" s="1"/>
      <x:c r="J10" s="1"/>
    </x:row>
    <x:row r="11">
      <x:c r="B11" s="18" t="s">
        <x:v>347</x:v>
      </x:c>
      <x:c r="C11" s="70" t="s">
        <x:v>348</x:v>
      </x:c>
      <x:c r="D11" s="70" t="s">
        <x:v>349</x:v>
      </x:c>
      <x:c r="E11" s="70" t="s">
        <x:v>350</x:v>
      </x:c>
      <x:c r="F11" s="70" t="s">
        <x:v>351</x:v>
      </x:c>
      <x:c r="G11" s="70" t="s">
        <x:v>352</x:v>
      </x:c>
      <x:c r="H11" s="72" t="s">
        <x:v>353</x:v>
      </x:c>
      <x:c r="I11" s="69" t="s">
        <x:v>354</x:v>
      </x:c>
      <x:c r="J11" s="69" t="str">
        <x:v>report_date</x:v>
      </x:c>
    </x:row>
    <x:row r="12">
      <x:c r="B12" s="1"/>
      <x:c r="C12" s="23">
        <x:v>45716</x:v>
      </x:c>
      <x:c r="D12" s="59">
        <x:v>2.59</x:v>
      </x:c>
      <x:c r="E12" s="59">
        <x:v>2.79</x:v>
      </x:c>
      <x:c r="F12" s="59">
        <x:v>0.76</x:v>
      </x:c>
      <x:c r="G12" s="59">
        <x:v>1.04</x:v>
      </x:c>
      <x:c r="H12" s="62">
        <x:v>2365.27</x:v>
      </x:c>
      <x:c r="I12" s="59">
        <x:v>2372.22</x:v>
      </x:c>
      <x:c r="J12" s="23">
        <x:v>45742</x:v>
      </x:c>
    </x:row>
    <x:row r="13">
      <x:c r="B13" s="1"/>
      <x:c r="C13" s="23">
        <x:v>45808</x:v>
      </x:c>
      <x:c r="D13" s="59">
        <x:v>2.75</x:v>
      </x:c>
      <x:c r="E13" s="59">
        <x:v>2.7</x:v>
      </x:c>
      <x:c r="F13" s="59">
        <x:v>1.02</x:v>
      </x:c>
      <x:c r="G13" s="59">
        <x:v>0.63</x:v>
      </x:c>
      <x:c r="H13" s="62">
        <x:v>2381.71</x:v>
      </x:c>
      <x:c r="I13" s="59">
        <x:v>2417.37</x:v>
      </x:c>
      <x:c r="J13" s="23">
        <x:v>45834</x:v>
      </x:c>
    </x:row>
    <x:row r="14">
      <x:c r="B14" s="1"/>
      <x:c r="C14" s="23">
        <x:v>45900</x:v>
      </x:c>
      <x:c r="D14" s="59">
        <x:v>2.87</x:v>
      </x:c>
      <x:c r="E14" s="59">
        <x:v>2.78</x:v>
      </x:c>
      <x:c r="F14" s="59">
        <x:v>0.95</x:v>
      </x:c>
      <x:c r="G14" s="59">
        <x:v>1.34</x:v>
      </x:c>
      <x:c r="H14" s="62">
        <x:v>2460.85</x:v>
      </x:c>
      <x:c r="I14" s="59">
        <x:v>2483.25</x:v>
      </x:c>
      <x:c r="J14" s="23">
        <x:v>45925</x:v>
      </x:c>
    </x:row>
    <x:row r="15">
      <x:c r="B15" s="1"/>
      <x:c r="C15" s="23">
        <x:v>45991</x:v>
      </x:c>
      <x:c r="D15" s="59">
        <x:v>2.91</x:v>
      </x:c>
      <x:c r="E15" s="59">
        <x:v>2.95</x:v>
      </x:c>
      <x:c r="F15" s="59">
        <x:v>1.2</x:v>
      </x:c>
      <x:c r="G15" s="59">
        <x:v>-23.85</x:v>
      </x:c>
      <x:c r="H15" s="62">
        <x:v>2539.16</x:v>
      </x:c>
      <x:c r="I15" s="59">
        <x:v>2552.93</x:v>
      </x:c>
      <x:c r="J15" s="23">
        <x:v>46035</x:v>
      </x:c>
    </x:row>
    <x:row r="16">
      <x:c r="B16" s="1"/>
      <x:c r="C16" s="23">
        <x:v>46081</x:v>
      </x:c>
      <x:c r="D16" s="59">
        <x:v>2.65</x:v>
      </x:c>
      <x:c r="E16" s="59">
        <x:v>2.61</x:v>
      </x:c>
      <x:c r="F16" s="59">
        <x:v>0.89</x:v>
      </x:c>
      <x:c r="G16" s="59">
        <x:v>0.33</x:v>
      </x:c>
      <x:c r="H16" s="62">
        <x:v>2490.56</x:v>
      </x:c>
      <x:c r="I16" s="59">
        <x:v>2500.39</x:v>
      </x:c>
      <x:c r="J16" s="23">
        <x:v>46105</x:v>
      </x:c>
    </x:row>
    <x:row r="17">
      <x:c r="B17" s="1"/>
      <x:c r="C17" s="23">
        <x:v>46173</x:v>
      </x:c>
      <x:c r="D17" s="59">
        <x:v>2.64</x:v>
      </x:c>
      <x:c r="E17" s="59">
        <x:v>2.63</x:v>
      </x:c>
      <x:c r="F17" s="59">
        <x:v>0.71</x:v>
      </x:c>
      <x:c r="G17" s="59">
        <x:v>0.86</x:v>
      </x:c>
      <x:c r="H17" s="62">
        <x:v>2473.43</x:v>
      </x:c>
      <x:c r="I17" s="59">
        <x:v>2462.47</x:v>
      </x:c>
      <x:c r="J17" s="23">
        <x:v>46202</x:v>
      </x:c>
    </x:row>
    <x:row r="18">
      <x:c r="B18" s="1"/>
      <x:c r="C18" s="60"/>
      <x:c r="D18" s="3"/>
      <x:c r="E18" s="3"/>
      <x:c r="F18" s="3"/>
      <x:c r="G18" s="3"/>
      <x:c r="H18" s="5"/>
      <x:c r="I18" s="1"/>
      <x:c r="J18" s="1"/>
    </x:row>
    <x:row r="19">
      <x:c r="B19" s="1"/>
      <x:c r="C19" s="60"/>
      <x:c r="D19" s="3"/>
      <x:c r="E19" s="3"/>
      <x:c r="F19" s="3"/>
      <x:c r="G19" s="3"/>
      <x:c r="H19" s="5"/>
      <x:c r="I19" s="1"/>
      <x:c r="J19" s="1"/>
    </x:row>
    <x:row r="20">
      <x:c r="B20" s="1" t="s">
        <x:v>355</x:v>
      </x:c>
      <x:c r="C20" s="23">
        <x:v>46289</x:v>
      </x:c>
      <x:c r="D20" s="3"/>
      <x:c r="E20" s="3"/>
      <x:c r="F20" s="3"/>
      <x:c r="G20" s="3"/>
      <x:c r="H20" s="5"/>
      <x:c r="I20" s="1"/>
      <x:c r="J20" s="1"/>
    </x:row>
    <x:row r="21">
      <x:c r="B21" s="1" t="s">
        <x:v>356</x:v>
      </x:c>
      <x:c r="C21" s="3" t="s">
        <x:v>335</x:v>
      </x:c>
      <x:c r="D21" s="3"/>
      <x:c r="E21" s="3"/>
      <x:c r="F21" s="3"/>
      <x:c r="G21" s="3"/>
      <x:c r="H21" s="5"/>
      <x:c r="I21" s="1"/>
      <x:c r="J21" s="1"/>
    </x:row>
    <x:row r="22">
      <x:c r="B22" s="1" t="s">
        <x:v>357</x:v>
      </x:c>
      <x:c r="C22" s="3" t="s">
        <x:v>337</x:v>
      </x:c>
      <x:c r="D22" s="3"/>
      <x:c r="E22" s="3"/>
      <x:c r="F22" s="3"/>
      <x:c r="G22" s="3"/>
      <x:c r="H22" s="5"/>
      <x:c r="I22" s="1"/>
      <x:c r="J22" s="1"/>
    </x:row>
    <x:row r="23">
      <x:c r="B23" s="1" t="s">
        <x:v>358</x:v>
      </x:c>
      <x:c r="C23" s="3" t="s">
        <x:v>359</x:v>
      </x:c>
      <x:c r="D23" s="3"/>
      <x:c r="E23" s="3"/>
      <x:c r="F23" s="3"/>
      <x:c r="G23" s="3"/>
      <x:c r="H23" s="5"/>
      <x:c r="I23" s="1"/>
      <x:c r="J23" s="1"/>
    </x:row>
    <x:row r="24">
      <x:c r="B24" s="1" t="s">
        <x:v>360</x:v>
      </x:c>
      <x:c r="C24" s="3" t="s">
        <x:v>361</x:v>
      </x:c>
      <x:c r="D24" s="3"/>
      <x:c r="E24" s="3"/>
      <x:c r="F24" s="3"/>
      <x:c r="G24" s="3"/>
      <x:c r="H24" s="5"/>
      <x:c r="I24" s="1"/>
      <x:c r="J24" s="1"/>
    </x:row>
    <x:row r="25">
      <x:c r="B25" s="1"/>
      <x:c r="C25" s="3"/>
      <x:c r="D25" s="3"/>
      <x:c r="E25" s="3"/>
      <x:c r="F25" s="3"/>
      <x:c r="G25" s="3"/>
      <x:c r="H25" s="5"/>
      <x:c r="I25" s="1"/>
      <x:c r="J25" s="1"/>
    </x:row>
    <x:row r="26">
      <x:c r="B26" s="1"/>
      <x:c r="C26" s="3"/>
      <x:c r="D26" s="3"/>
      <x:c r="E26" s="3"/>
      <x:c r="F26" s="3"/>
      <x:c r="G26" s="3"/>
      <x:c r="H26" s="5"/>
      <x:c r="I26" s="1"/>
      <x:c r="J26" s="1"/>
    </x:row>
    <x:row r="27">
      <x:c r="B27" s="18" t="s">
        <x:v>362</x:v>
      </x:c>
      <x:c r="C27" s="61" t="s">
        <x:v>363</x:v>
      </x:c>
      <x:c r="D27" s="6"/>
      <x:c r="E27" s="6"/>
      <x:c r="F27" s="6"/>
      <x:c r="G27" s="6"/>
      <x:c r="H27" s="7"/>
      <x:c r="I27" s="1"/>
      <x:c r="J27" s="1"/>
    </x:row>
    <x:row r="28">
      <x:c r="B28" s="1" t="s">
        <x:v>364</x:v>
      </x:c>
      <x:c r="C28" s="64" t="s">
        <x:v>0</x:v>
      </x:c>
      <x:c r="D28" s="3"/>
      <x:c r="E28" s="3"/>
      <x:c r="F28" s="3"/>
      <x:c r="G28" s="3"/>
      <x:c r="H28" s="5"/>
      <x:c r="I28" s="1"/>
      <x:c r="J28" s="1"/>
    </x:row>
    <x:row r="29">
      <x:c r="B29" s="1" t="s">
        <x:v>365</x:v>
      </x:c>
      <x:c r="C29" s="64" t="s">
        <x:v>366</x:v>
      </x:c>
      <x:c r="D29" s="3"/>
      <x:c r="E29" s="3"/>
      <x:c r="F29" s="3"/>
      <x:c r="G29" s="3"/>
      <x:c r="H29" s="5"/>
      <x:c r="I29" s="1"/>
      <x:c r="J29" s="1"/>
    </x:row>
    <x:row r="30">
      <x:c r="B30" s="1" t="s">
        <x:v>367</x:v>
      </x:c>
      <x:c r="C30" s="59">
        <x:v>9068477</x:v>
      </x:c>
      <x:c r="D30" s="3"/>
      <x:c r="E30" s="3"/>
      <x:c r="F30" s="3"/>
      <x:c r="G30" s="3"/>
      <x:c r="H30" s="5"/>
      <x:c r="I30" s="1"/>
      <x:c r="J30" s="1"/>
    </x:row>
    <x:row r="31">
      <x:c r="B31" s="1" t="s">
        <x:v>368</x:v>
      </x:c>
      <x:c r="C31" s="59">
        <x:v>4</x:v>
      </x:c>
      <x:c r="D31" s="3"/>
      <x:c r="E31" s="3"/>
      <x:c r="F31" s="3"/>
      <x:c r="G31" s="3"/>
      <x:c r="H31" s="5"/>
      <x:c r="I31" s="1"/>
      <x:c r="J31" s="1"/>
    </x:row>
    <x:row r="32">
      <x:c r="B32" s="1" t="s">
        <x:v>369</x:v>
      </x:c>
      <x:c r="C32" s="64" t="s">
        <x:v>370</x:v>
      </x:c>
      <x:c r="D32" s="3"/>
      <x:c r="E32" s="3"/>
      <x:c r="F32" s="3"/>
      <x:c r="G32" s="3"/>
      <x:c r="H32" s="5"/>
      <x:c r="I32" s="1"/>
      <x:c r="J32" s="1"/>
    </x:row>
    <x:row r="33">
      <x:c r="B33" s="1" t="s">
        <x:v>371</x:v>
      </x:c>
      <x:c r="C33" s="64" t="s">
        <x:v>359</x:v>
      </x:c>
      <x:c r="D33" s="3"/>
      <x:c r="E33" s="3"/>
      <x:c r="F33" s="3"/>
      <x:c r="G33" s="3"/>
      <x:c r="H33" s="5"/>
      <x:c r="I33" s="1"/>
      <x:c r="J33" s="1"/>
    </x:row>
    <x:row r="34">
      <x:c r="B34" s="1" t="s">
        <x:v>348</x:v>
      </x:c>
      <x:c r="C34" s="59" t="s">
        <x:v>372</x:v>
      </x:c>
      <x:c r="D34" s="3"/>
      <x:c r="E34" s="3"/>
      <x:c r="F34" s="3"/>
      <x:c r="G34" s="3"/>
      <x:c r="H34" s="5"/>
      <x:c r="I34" s="1"/>
      <x:c r="J34" s="1"/>
    </x:row>
    <x:row r="35">
      <x:c r="B35" s="1" t="s">
        <x:v>373</x:v>
      </x:c>
      <x:c r="C35" s="59" t="s">
        <x:v>374</x:v>
      </x:c>
      <x:c r="D35" s="3"/>
      <x:c r="E35" s="3"/>
      <x:c r="F35" s="3"/>
      <x:c r="G35" s="3"/>
      <x:c r="H35" s="5"/>
      <x:c r="I35" s="1"/>
      <x:c r="J35" s="1"/>
    </x:row>
    <x:row r="36">
      <x:c r="B36" s="1" t="s">
        <x:v>375</x:v>
      </x:c>
      <x:c r="C36" s="59">
        <x:v>2.81</x:v>
      </x:c>
      <x:c r="D36" s="3"/>
      <x:c r="E36" s="3"/>
      <x:c r="F36" s="3"/>
      <x:c r="G36" s="3"/>
      <x:c r="H36" s="5"/>
      <x:c r="I36" s="1"/>
      <x:c r="J36" s="1"/>
    </x:row>
    <x:row r="37">
      <x:c r="B37" s="1" t="s">
        <x:v>376</x:v>
      </x:c>
      <x:c r="C37" s="59">
        <x:v>2.71</x:v>
      </x:c>
      <x:c r="D37" s="3"/>
      <x:c r="E37" s="3"/>
      <x:c r="F37" s="3"/>
      <x:c r="G37" s="3"/>
      <x:c r="H37" s="5"/>
      <x:c r="I37" s="1"/>
      <x:c r="J37" s="1"/>
    </x:row>
    <x:row r="38">
      <x:c r="B38" s="1" t="s">
        <x:v>377</x:v>
      </x:c>
      <x:c r="C38" s="59">
        <x:v>3.15</x:v>
      </x:c>
      <x:c r="D38" s="3"/>
      <x:c r="E38" s="3"/>
      <x:c r="F38" s="3"/>
      <x:c r="G38" s="3"/>
      <x:c r="H38" s="5"/>
      <x:c r="I38" s="1"/>
      <x:c r="J38" s="1"/>
    </x:row>
    <x:row r="39">
      <x:c r="B39" s="1" t="s">
        <x:v>378</x:v>
      </x:c>
      <x:c r="C39" s="59">
        <x:v>2.68</x:v>
      </x:c>
      <x:c r="D39" s="3"/>
      <x:c r="E39" s="3"/>
      <x:c r="F39" s="3"/>
      <x:c r="G39" s="3"/>
      <x:c r="H39" s="5"/>
      <x:c r="I39" s="1"/>
      <x:c r="J39" s="1"/>
    </x:row>
    <x:row r="40">
      <x:c r="B40" s="1" t="s">
        <x:v>379</x:v>
      </x:c>
      <x:c r="C40" s="59">
        <x:v>0.2</x:v>
      </x:c>
      <x:c r="D40" s="3"/>
      <x:c r="E40" s="3"/>
      <x:c r="F40" s="3"/>
      <x:c r="G40" s="3"/>
      <x:c r="H40" s="5"/>
      <x:c r="I40" s="1"/>
      <x:c r="J40" s="1"/>
    </x:row>
    <x:row r="41">
      <x:c r="B41" s="1" t="s">
        <x:v>380</x:v>
      </x:c>
      <x:c r="C41" s="59">
        <x:v>4</x:v>
      </x:c>
      <x:c r="D41" s="3"/>
      <x:c r="E41" s="3"/>
      <x:c r="F41" s="3"/>
      <x:c r="G41" s="3"/>
      <x:c r="H41" s="5"/>
      <x:c r="I41" s="1"/>
      <x:c r="J41" s="1"/>
    </x:row>
    <x:row r="42">
      <x:c r="B42" s="1" t="s">
        <x:v>381</x:v>
      </x:c>
      <x:c r="C42" s="64"/>
      <x:c r="D42" s="3"/>
      <x:c r="E42" s="3"/>
      <x:c r="F42" s="3"/>
      <x:c r="G42" s="3"/>
      <x:c r="H42" s="5"/>
      <x:c r="I42" s="1"/>
      <x:c r="J42" s="1"/>
    </x:row>
    <x:row r="43">
      <x:c r="B43" s="1" t="s">
        <x:v>382</x:v>
      </x:c>
      <x:c r="C43" s="59">
        <x:v>2.65</x:v>
      </x:c>
      <x:c r="D43" s="3"/>
      <x:c r="E43" s="3"/>
      <x:c r="F43" s="3"/>
      <x:c r="G43" s="3"/>
      <x:c r="H43" s="5"/>
      <x:c r="I43" s="1"/>
      <x:c r="J43" s="1"/>
    </x:row>
    <x:row r="44">
      <x:c r="B44" s="1" t="s">
        <x:v>383</x:v>
      </x:c>
      <x:c r="C44" s="59">
        <x:v>2.77</x:v>
      </x:c>
      <x:c r="D44" s="3"/>
      <x:c r="E44" s="3"/>
      <x:c r="F44" s="3"/>
      <x:c r="G44" s="3"/>
      <x:c r="H44" s="5"/>
      <x:c r="I44" s="1"/>
      <x:c r="J44" s="1"/>
    </x:row>
    <x:row r="45">
      <x:c r="B45" s="1" t="s">
        <x:v>384</x:v>
      </x:c>
      <x:c r="C45" s="59">
        <x:v>0.81</x:v>
      </x:c>
      <x:c r="D45" s="3"/>
      <x:c r="E45" s="3"/>
      <x:c r="F45" s="3"/>
      <x:c r="G45" s="3"/>
      <x:c r="H45" s="5"/>
      <x:c r="I45" s="1"/>
      <x:c r="J45" s="1"/>
    </x:row>
    <x:row r="46">
      <x:c r="B46" s="1" t="s">
        <x:v>385</x:v>
      </x:c>
      <x:c r="C46" s="59">
        <x:v>0.81</x:v>
      </x:c>
      <x:c r="D46" s="3"/>
      <x:c r="E46" s="3"/>
      <x:c r="F46" s="3"/>
      <x:c r="G46" s="3"/>
      <x:c r="H46" s="5"/>
      <x:c r="I46" s="1"/>
      <x:c r="J46" s="1"/>
    </x:row>
    <x:row r="47">
      <x:c r="B47" s="1" t="s">
        <x:v>386</x:v>
      </x:c>
      <x:c r="C47" s="59">
        <x:v>1</x:v>
      </x:c>
      <x:c r="D47" s="3"/>
      <x:c r="E47" s="3"/>
      <x:c r="F47" s="3"/>
      <x:c r="G47" s="3"/>
      <x:c r="H47" s="5"/>
      <x:c r="I47" s="1"/>
      <x:c r="J47" s="1"/>
    </x:row>
    <x:row r="48">
      <x:c r="B48" s="1" t="s">
        <x:v>387</x:v>
      </x:c>
      <x:c r="C48" s="59">
        <x:v>0.61</x:v>
      </x:c>
      <x:c r="D48" s="3"/>
      <x:c r="E48" s="3"/>
      <x:c r="F48" s="3"/>
      <x:c r="G48" s="3"/>
      <x:c r="H48" s="5"/>
      <x:c r="I48" s="1"/>
      <x:c r="J48" s="1"/>
    </x:row>
    <x:row r="49">
      <x:c r="B49" s="1" t="s">
        <x:v>388</x:v>
      </x:c>
      <x:c r="C49" s="59">
        <x:v>0.2</x:v>
      </x:c>
      <x:c r="D49" s="3"/>
      <x:c r="E49" s="3"/>
      <x:c r="F49" s="3"/>
      <x:c r="G49" s="3"/>
      <x:c r="H49" s="5"/>
      <x:c r="I49" s="1"/>
      <x:c r="J49" s="1"/>
    </x:row>
    <x:row r="50">
      <x:c r="B50" s="1" t="s">
        <x:v>389</x:v>
      </x:c>
      <x:c r="C50" s="59">
        <x:v>2</x:v>
      </x:c>
      <x:c r="D50" s="3"/>
      <x:c r="E50" s="3"/>
      <x:c r="F50" s="3"/>
      <x:c r="G50" s="3"/>
      <x:c r="H50" s="5"/>
      <x:c r="I50" s="1"/>
      <x:c r="J50" s="1"/>
    </x:row>
    <x:row r="51">
      <x:c r="B51" s="1" t="s">
        <x:v>390</x:v>
      </x:c>
      <x:c r="C51" s="64"/>
      <x:c r="D51" s="3"/>
      <x:c r="E51" s="3"/>
      <x:c r="F51" s="3"/>
      <x:c r="G51" s="3"/>
      <x:c r="H51" s="5"/>
      <x:c r="I51" s="1"/>
      <x:c r="J51" s="1"/>
    </x:row>
    <x:row r="52">
      <x:c r="B52" s="1" t="s">
        <x:v>391</x:v>
      </x:c>
      <x:c r="C52" s="64"/>
      <x:c r="D52" s="3"/>
      <x:c r="E52" s="3"/>
      <x:c r="F52" s="3"/>
      <x:c r="G52" s="3"/>
      <x:c r="H52" s="5"/>
      <x:c r="I52" s="1"/>
      <x:c r="J52" s="1"/>
    </x:row>
    <x:row r="53">
      <x:c r="B53" s="1" t="s">
        <x:v>392</x:v>
      </x:c>
      <x:c r="C53" s="59">
        <x:v>2477.44</x:v>
      </x:c>
      <x:c r="D53" s="3"/>
      <x:c r="E53" s="3"/>
      <x:c r="F53" s="3"/>
      <x:c r="G53" s="3"/>
      <x:c r="H53" s="5"/>
      <x:c r="I53" s="1"/>
      <x:c r="J53" s="1"/>
    </x:row>
    <x:row r="54">
      <x:c r="B54" s="1" t="s">
        <x:v>393</x:v>
      </x:c>
      <x:c r="C54" s="59">
        <x:v>2477.25</x:v>
      </x:c>
      <x:c r="D54" s="3"/>
      <x:c r="E54" s="3"/>
      <x:c r="F54" s="3"/>
      <x:c r="G54" s="3"/>
      <x:c r="H54" s="5"/>
      <x:c r="I54" s="1"/>
      <x:c r="J54" s="1"/>
    </x:row>
    <x:row r="55">
      <x:c r="B55" s="1" t="s">
        <x:v>394</x:v>
      </x:c>
      <x:c r="C55" s="59">
        <x:v>2478.06</x:v>
      </x:c>
      <x:c r="D55" s="3"/>
      <x:c r="E55" s="3"/>
      <x:c r="F55" s="3"/>
      <x:c r="G55" s="3"/>
      <x:c r="H55" s="5"/>
      <x:c r="I55" s="1"/>
      <x:c r="J55" s="1"/>
    </x:row>
    <x:row r="56">
      <x:c r="B56" s="1" t="s">
        <x:v>395</x:v>
      </x:c>
      <x:c r="C56" s="59">
        <x:v>2477</x:v>
      </x:c>
      <x:c r="D56" s="3"/>
      <x:c r="E56" s="3"/>
      <x:c r="F56" s="3"/>
      <x:c r="G56" s="3"/>
      <x:c r="H56" s="5"/>
      <x:c r="I56" s="1"/>
      <x:c r="J56" s="1"/>
    </x:row>
    <x:row r="57">
      <x:c r="B57" s="1" t="s">
        <x:v>396</x:v>
      </x:c>
      <x:c r="C57" s="59">
        <x:v>0.45</x:v>
      </x:c>
      <x:c r="D57" s="3"/>
      <x:c r="E57" s="3"/>
      <x:c r="F57" s="3"/>
      <x:c r="G57" s="3"/>
      <x:c r="H57" s="5"/>
      <x:c r="I57" s="1"/>
      <x:c r="J57" s="1"/>
    </x:row>
    <x:row r="58">
      <x:c r="B58" s="1" t="s">
        <x:v>397</x:v>
      </x:c>
      <x:c r="C58" s="59">
        <x:v>3</x:v>
      </x:c>
      <x:c r="D58" s="3"/>
      <x:c r="E58" s="3"/>
      <x:c r="F58" s="3"/>
      <x:c r="G58" s="3"/>
      <x:c r="H58" s="5"/>
      <x:c r="I58" s="1"/>
      <x:c r="J58" s="1"/>
    </x:row>
    <x:row r="59">
      <x:c r="B59" s="1" t="s">
        <x:v>398</x:v>
      </x:c>
      <x:c r="C59" s="59">
        <x:v>2465</x:v>
      </x:c>
      <x:c r="D59" s="3"/>
      <x:c r="E59" s="3"/>
      <x:c r="F59" s="3"/>
      <x:c r="G59" s="3"/>
      <x:c r="H59" s="5"/>
      <x:c r="I59" s="1"/>
      <x:c r="J59" s="1"/>
    </x:row>
    <x:row r="60">
      <x:c r="B60" s="1" t="s">
        <x:v>399</x:v>
      </x:c>
      <x:c r="C60" s="59">
        <x:v>2490</x:v>
      </x:c>
      <x:c r="D60" s="3"/>
      <x:c r="E60" s="3"/>
      <x:c r="F60" s="3"/>
      <x:c r="G60" s="3"/>
      <x:c r="H60" s="5"/>
      <x:c r="I60" s="1"/>
      <x:c r="J60" s="1"/>
    </x:row>
    <x:row r="61">
      <x:c r="B61" s="1" t="s">
        <x:v>400</x:v>
      </x:c>
      <x:c r="C61" s="59">
        <x:v>357.49</x:v>
      </x:c>
      <x:c r="D61" s="3"/>
      <x:c r="E61" s="3"/>
      <x:c r="F61" s="3"/>
      <x:c r="G61" s="3"/>
      <x:c r="H61" s="5"/>
      <x:c r="I61" s="1"/>
      <x:c r="J61" s="1"/>
    </x:row>
    <x:row r="62">
      <x:c r="B62" s="1" t="s">
        <x:v>401</x:v>
      </x:c>
      <x:c r="C62" s="59">
        <x:v>300.56</x:v>
      </x:c>
      <x:c r="D62" s="3"/>
      <x:c r="E62" s="3"/>
      <x:c r="F62" s="3"/>
      <x:c r="G62" s="3"/>
      <x:c r="H62" s="5"/>
      <x:c r="I62" s="1"/>
      <x:c r="J62" s="1"/>
    </x:row>
    <x:row r="63">
      <x:c r="B63" s="1" t="s">
        <x:v>402</x:v>
      </x:c>
      <x:c r="C63" s="59">
        <x:v>164.65</x:v>
      </x:c>
      <x:c r="D63" s="3"/>
      <x:c r="E63" s="3"/>
      <x:c r="F63" s="3"/>
      <x:c r="G63" s="3"/>
      <x:c r="H63" s="5"/>
      <x:c r="I63" s="1"/>
      <x:c r="J63" s="1"/>
    </x:row>
    <x:row r="64">
      <x:c r="B64" s="1" t="s">
        <x:v>403</x:v>
      </x:c>
      <x:c r="C64" s="59">
        <x:v>50.15</x:v>
      </x:c>
      <x:c r="D64" s="3"/>
      <x:c r="E64" s="3"/>
      <x:c r="F64" s="3"/>
      <x:c r="G64" s="3"/>
      <x:c r="H64" s="5"/>
      <x:c r="I64" s="1"/>
      <x:c r="J64" s="1"/>
    </x:row>
    <x:row r="65">
      <x:c r="B65" s="1" t="s">
        <x:v>404</x:v>
      </x:c>
      <x:c r="C65" s="59">
        <x:v>33.65</x:v>
      </x:c>
      <x:c r="D65" s="3"/>
      <x:c r="E65" s="3"/>
      <x:c r="F65" s="3"/>
      <x:c r="G65" s="3"/>
      <x:c r="H65" s="5"/>
      <x:c r="I65" s="1"/>
      <x:c r="J65" s="1"/>
    </x:row>
    <x:row r="66">
      <x:c r="B66" s="1" t="s">
        <x:v>405</x:v>
      </x:c>
      <x:c r="C66" s="59">
        <x:v>26.1</x:v>
      </x:c>
      <x:c r="D66" s="3"/>
      <x:c r="E66" s="3"/>
      <x:c r="F66" s="3"/>
      <x:c r="G66" s="3"/>
      <x:c r="H66" s="5"/>
      <x:c r="I66" s="1"/>
      <x:c r="J66" s="1"/>
    </x:row>
    <x:row r="67">
      <x:c r="B67" s="1" t="s">
        <x:v>406</x:v>
      </x:c>
      <x:c r="C67" s="64"/>
      <x:c r="D67" s="3"/>
      <x:c r="E67" s="3"/>
      <x:c r="F67" s="3"/>
      <x:c r="G67" s="3"/>
      <x:c r="H67" s="5"/>
      <x:c r="I67" s="1"/>
      <x:c r="J67" s="1"/>
    </x:row>
    <x:row r="68">
      <x:c r="B68" s="1" t="s">
        <x:v>407</x:v>
      </x:c>
      <x:c r="C68" s="64"/>
      <x:c r="D68" s="3"/>
      <x:c r="E68" s="3"/>
      <x:c r="F68" s="3"/>
      <x:c r="G68" s="3"/>
      <x:c r="H68" s="5"/>
      <x:c r="I68" s="1"/>
      <x:c r="J68" s="1"/>
    </x:row>
    <x:row r="69">
      <x:c r="B69" s="1" t="s">
        <x:v>408</x:v>
      </x:c>
      <x:c r="C69" s="64"/>
      <x:c r="D69" s="3"/>
      <x:c r="E69" s="3"/>
      <x:c r="F69" s="3"/>
      <x:c r="G69" s="3"/>
      <x:c r="H69" s="5"/>
      <x:c r="I69" s="1"/>
      <x:c r="J69" s="1"/>
    </x:row>
    <x:row r="70">
      <x:c r="B70" s="1" t="s">
        <x:v>409</x:v>
      </x:c>
      <x:c r="C70" s="59">
        <x:v>52</x:v>
      </x:c>
      <x:c r="D70" s="3"/>
      <x:c r="E70" s="3"/>
      <x:c r="F70" s="3"/>
      <x:c r="G70" s="3"/>
      <x:c r="H70" s="5"/>
      <x:c r="I70" s="1"/>
      <x:c r="J70" s="1"/>
    </x:row>
    <x:row r="71">
      <x:c r="B71" s="1" t="s">
        <x:v>410</x:v>
      </x:c>
      <x:c r="C71" s="59">
        <x:v>36.25</x:v>
      </x:c>
      <x:c r="D71" s="3"/>
      <x:c r="E71" s="3"/>
      <x:c r="F71" s="3"/>
      <x:c r="G71" s="3"/>
      <x:c r="H71" s="5"/>
      <x:c r="I71" s="1"/>
      <x:c r="J71" s="1"/>
    </x:row>
    <x:row r="72">
      <x:c r="B72" s="1" t="s">
        <x:v>411</x:v>
      </x:c>
      <x:c r="C72" s="59">
        <x:v>35</x:v>
      </x:c>
      <x:c r="D72" s="3"/>
      <x:c r="E72" s="3"/>
      <x:c r="F72" s="3"/>
      <x:c r="G72" s="3"/>
      <x:c r="H72" s="5"/>
      <x:c r="I72" s="1"/>
      <x:c r="J72" s="1"/>
    </x:row>
    <x:row r="73">
      <x:c r="B73" s="1" t="s">
        <x:v>412</x:v>
      </x:c>
      <x:c r="C73" s="59">
        <x:v>45</x:v>
      </x:c>
      <x:c r="D73" s="3"/>
      <x:c r="E73" s="3"/>
      <x:c r="F73" s="3"/>
      <x:c r="G73" s="3"/>
      <x:c r="H73" s="5"/>
      <x:c r="I73" s="1"/>
      <x:c r="J73" s="1"/>
    </x:row>
    <x:row r="74">
      <x:c r="B74" s="1" t="s">
        <x:v>413</x:v>
      </x:c>
      <x:c r="C74" s="59">
        <x:v>30</x:v>
      </x:c>
      <x:c r="D74" s="3"/>
      <x:c r="E74" s="3"/>
      <x:c r="F74" s="3"/>
      <x:c r="G74" s="3"/>
      <x:c r="H74" s="5"/>
      <x:c r="I74" s="1"/>
      <x:c r="J74" s="1"/>
    </x:row>
    <x:row r="75">
      <x:c r="B75" s="1" t="s">
        <x:v>414</x:v>
      </x:c>
      <x:c r="C75" s="59">
        <x:v>6.5</x:v>
      </x:c>
      <x:c r="D75" s="3"/>
      <x:c r="E75" s="3"/>
      <x:c r="F75" s="3"/>
      <x:c r="G75" s="3"/>
      <x:c r="H75" s="5"/>
      <x:c r="I75" s="1"/>
      <x:c r="J75" s="1"/>
    </x:row>
    <x:row r="76">
      <x:c r="B76" s="1" t="s">
        <x:v>415</x:v>
      </x:c>
      <x:c r="C76" s="59">
        <x:v>4</x:v>
      </x:c>
      <x:c r="D76" s="3"/>
      <x:c r="E76" s="3"/>
      <x:c r="F76" s="3"/>
      <x:c r="G76" s="3"/>
      <x:c r="H76" s="5"/>
      <x:c r="I76" s="1"/>
      <x:c r="J76" s="1"/>
    </x:row>
    <x:row r="77">
      <x:c r="B77" s="1" t="s">
        <x:v>416</x:v>
      </x:c>
      <x:c r="C77" s="64" t="s">
        <x:v>417</x:v>
      </x:c>
      <x:c r="D77" s="3"/>
      <x:c r="E77" s="3"/>
      <x:c r="F77" s="3"/>
      <x:c r="G77" s="3"/>
      <x:c r="H77" s="5"/>
      <x:c r="I77" s="1"/>
      <x:c r="J77" s="1"/>
    </x:row>
    <x:row r="78">
      <x:c r="B78" s="1" t="s">
        <x:v>418</x:v>
      </x:c>
      <x:c r="C78" s="59">
        <x:v>1.75</x:v>
      </x:c>
      <x:c r="D78" s="3"/>
      <x:c r="E78" s="3"/>
      <x:c r="F78" s="3"/>
      <x:c r="G78" s="3"/>
      <x:c r="H78" s="5"/>
      <x:c r="I78" s="1"/>
      <x:c r="J78" s="1"/>
    </x:row>
    <x:row r="79">
      <x:c r="B79" s="1" t="s">
        <x:v>419</x:v>
      </x:c>
      <x:c r="C79" s="59">
        <x:v>29.39</x:v>
      </x:c>
      <x:c r="D79" s="3"/>
      <x:c r="E79" s="3"/>
      <x:c r="F79" s="3"/>
      <x:c r="G79" s="3"/>
      <x:c r="H79" s="5"/>
      <x:c r="I79" s="1"/>
      <x:c r="J79" s="1"/>
    </x:row>
    <x:row r="80">
      <x:c r="B80" s="1" t="s">
        <x:v>420</x:v>
      </x:c>
      <x:c r="C80" s="64" t="s">
        <x:v>421</x:v>
      </x:c>
      <x:c r="D80" s="3"/>
      <x:c r="E80" s="3"/>
      <x:c r="F80" s="3"/>
      <x:c r="G80" s="3"/>
      <x:c r="H80" s="5"/>
      <x:c r="I80" s="1"/>
      <x:c r="J80" s="1"/>
    </x:row>
    <x:row r="81">
      <x:c r="B81" s="1"/>
      <x:c r="C81" s="3"/>
      <x:c r="D81" s="3"/>
      <x:c r="E81" s="3"/>
      <x:c r="F81" s="3"/>
      <x:c r="G81" s="3"/>
      <x:c r="H81" s="5"/>
      <x:c r="I81" s="1"/>
      <x:c r="J81" s="1"/>
    </x:row>
    <x:row r="82">
      <x:c r="B82" s="1"/>
      <x:c r="C82" s="3"/>
      <x:c r="D82" s="3"/>
      <x:c r="E82" s="3"/>
      <x:c r="F82" s="3"/>
      <x:c r="G82" s="3"/>
      <x:c r="H82" s="5"/>
      <x:c r="I82" s="1"/>
      <x:c r="J82" s="1"/>
    </x:row>
    <x:row r="83">
      <x:c r="B83" s="1"/>
      <x:c r="C83" s="3"/>
      <x:c r="D83" s="3"/>
      <x:c r="E83" s="3"/>
      <x:c r="F83" s="3"/>
      <x:c r="G83" s="3"/>
      <x:c r="H83" s="5"/>
      <x:c r="I83" s="1"/>
      <x:c r="J83" s="1"/>
    </x:row>
    <x:row r="84">
      <x:c r="B84" s="1"/>
      <x:c r="C84" s="3"/>
      <x:c r="D84" s="3"/>
      <x:c r="E84" s="3"/>
      <x:c r="F84" s="3"/>
      <x:c r="G84" s="3"/>
      <x:c r="H84" s="5"/>
      <x:c r="I84" s="1"/>
      <x:c r="J84" s="1"/>
    </x:row>
    <x:row r="85">
      <x:c r="B85" s="1"/>
      <x:c r="C85" s="3"/>
      <x:c r="D85" s="3"/>
      <x:c r="E85" s="3"/>
      <x:c r="F85" s="3"/>
      <x:c r="G85" s="3"/>
      <x:c r="H85" s="5"/>
      <x:c r="I85" s="1"/>
      <x:c r="J85" s="1"/>
    </x:row>
    <x:row r="86">
      <x:c r="B86" s="1"/>
      <x:c r="C86" s="3"/>
      <x:c r="D86" s="3"/>
      <x:c r="E86" s="3"/>
      <x:c r="F86" s="3"/>
      <x:c r="G86" s="3"/>
      <x:c r="H86" s="5"/>
      <x:c r="I86" s="1"/>
      <x:c r="J86" s="1"/>
    </x:row>
    <x:row r="87">
      <x:c r="B87" s="1"/>
      <x:c r="C87" s="3"/>
      <x:c r="D87" s="3"/>
      <x:c r="E87" s="3"/>
      <x:c r="F87" s="3"/>
      <x:c r="G87" s="3"/>
      <x:c r="H87" s="5"/>
      <x:c r="I87" s="1"/>
      <x:c r="J87" s="1"/>
    </x:row>
    <x:row r="88">
      <x:c r="B88" s="1"/>
      <x:c r="C88" s="3"/>
      <x:c r="D88" s="3"/>
      <x:c r="E88" s="3"/>
      <x:c r="F88" s="3"/>
      <x:c r="G88" s="3"/>
      <x:c r="H88" s="5"/>
      <x:c r="I88" s="1"/>
      <x:c r="J88" s="1"/>
    </x:row>
    <x:row r="89">
      <x:c r="B89" s="1"/>
      <x:c r="C89" s="3"/>
      <x:c r="D89" s="3"/>
      <x:c r="E89" s="3"/>
      <x:c r="F89" s="3"/>
      <x:c r="G89" s="3"/>
      <x:c r="H89" s="5"/>
      <x:c r="I89" s="1"/>
      <x:c r="J89" s="1"/>
    </x:row>
    <x:row r="90">
      <x:c r="B90" s="1" t="s">
        <x:v>422</x:v>
      </x:c>
      <x:c r="C90" s="11">
        <x:v>664.829</x:v>
      </x:c>
      <x:c r="D90" s="11">
        <x:v>685.841</x:v>
      </x:c>
      <x:c r="E90" s="11">
        <x:v>2674.04</x:v>
      </x:c>
      <x:c r="F90" s="11">
        <x:v>657.692</x:v>
      </x:c>
      <x:c r="G90" s="11">
        <x:v>662.719</x:v>
      </x:c>
      <x:c r="H90" s="5"/>
      <x:c r="I90" s="1"/>
      <x:c r="J90" s="1"/>
    </x:row>
    <x:row r="91">
      <x:c r="B91" s="1" t="s">
        <x:v>423</x:v>
      </x:c>
      <x:c r="C91" s="11">
        <x:v>593.736</x:v>
      </x:c>
      <x:c r="D91" s="11">
        <x:v>616.337</x:v>
      </x:c>
      <x:c r="E91" s="11">
        <x:v>2361.866</x:v>
      </x:c>
      <x:c r="F91" s="11">
        <x:v>583.898</x:v>
      </x:c>
      <x:c r="G91" s="11">
        <x:v>583.782</x:v>
      </x:c>
      <x:c r="H91" s="5"/>
      <x:c r="I91" s="1"/>
      <x:c r="J91" s="1"/>
    </x:row>
    <x:row r="92">
      <x:c r="B92" s="1" t="s">
        <x:v>424</x:v>
      </x:c>
      <x:c r="C92" s="11">
        <x:v>380.508</x:v>
      </x:c>
      <x:c r="D92" s="11">
        <x:v>385.996</x:v>
      </x:c>
      <x:c r="E92" s="11">
        <x:v>1527.922</x:v>
      </x:c>
      <x:c r="F92" s="11">
        <x:v>371</x:v>
      </x:c>
      <x:c r="G92" s="11">
        <x:v>392.963</x:v>
      </x:c>
      <x:c r="H92" s="5"/>
      <x:c r="I92" s="1"/>
      <x:c r="J92" s="1"/>
    </x:row>
    <x:row r="93">
      <x:c r="B93" s="1" t="s">
        <x:v>425</x:v>
      </x:c>
      <x:c r="C93" s="11">
        <x:v>352.471</x:v>
      </x:c>
      <x:c r="D93" s="11">
        <x:v>360.025</x:v>
      </x:c>
      <x:c r="E93" s="11">
        <x:v>1455.641</x:v>
      </x:c>
      <x:c r="F93" s="11">
        <x:v>365.193</x:v>
      </x:c>
      <x:c r="G93" s="11">
        <x:v>384.015</x:v>
      </x:c>
      <x:c r="H93" s="5"/>
      <x:c r="I93" s="1"/>
      <x:c r="J93" s="1"/>
    </x:row>
    <x:row r="94">
      <x:c r="B94" s="1" t="s">
        <x:v>57</x:v>
      </x:c>
      <x:c r="C94" s="11">
        <x:v>172.4</x:v>
      </x:c>
      <x:c r="D94" s="11">
        <x:v>187.227</x:v>
      </x:c>
      <x:c r="E94" s="11">
        <x:v>727.389</x:v>
      </x:c>
      <x:c r="F94" s="11">
        <x:v>189.805</x:v>
      </x:c>
      <x:c r="G94" s="11">
        <x:v>176.386</x:v>
      </x:c>
      <x:c r="H94" s="5"/>
      <x:c r="I94" s="1"/>
      <x:c r="J94" s="1"/>
    </x:row>
    <x:row r="95">
      <x:c r="B95" s="1" t="s">
        <x:v>58</x:v>
      </x:c>
      <x:c r="C95" s="11">
        <x:v>223.468</x:v>
      </x:c>
      <x:c r="D95" s="11">
        <x:v>212.598</x:v>
      </x:c>
      <x:c r="E95" s="11">
        <x:v>872.042</x:v>
      </x:c>
      <x:c r="F95" s="11">
        <x:v>204.634</x:v>
      </x:c>
      <x:c r="G95" s="11">
        <x:v>217.506</x:v>
      </x:c>
      <x:c r="H95" s="5"/>
      <x:c r="I95" s="1"/>
      <x:c r="J95" s="1"/>
    </x:row>
    <x:row r="96">
      <x:c r="B96" s="1"/>
      <x:c r="C96" s="3"/>
      <x:c r="D96" s="3"/>
      <x:c r="E96" s="3"/>
      <x:c r="F96" s="3"/>
      <x:c r="G96" s="3"/>
      <x:c r="H96" s="5"/>
      <x:c r="I96" s="1"/>
      <x:c r="J96" s="1"/>
    </x:row>
    <x:row r="97">
      <x:c r="B97" s="1"/>
      <x:c r="C97" s="3"/>
      <x:c r="D97" s="3"/>
      <x:c r="E97" s="3"/>
      <x:c r="F97" s="3"/>
      <x:c r="G97" s="3"/>
      <x:c r="H97" s="5"/>
      <x:c r="I97" s="1"/>
      <x:c r="J97" s="1"/>
    </x:row>
    <x:row r="98">
      <x:c r="B98" s="1" t="s">
        <x:v>426</x:v>
      </x:c>
      <x:c r="C98" s="11">
        <x:v>0</x:v>
      </x:c>
      <x:c r="D98" s="3"/>
      <x:c r="E98" s="3"/>
      <x:c r="F98" s="3"/>
      <x:c r="G98" s="3"/>
      <x:c r="H98" s="5"/>
      <x:c r="I98" s="1"/>
      <x:c r="J98" s="1"/>
    </x:row>
    <x:row r="99">
      <x:c r="B99" s="1" t="s">
        <x:v>427</x:v>
      </x:c>
      <x:c r="C99" s="11">
        <x:v>-20.36</x:v>
      </x:c>
      <x:c r="D99" s="3"/>
      <x:c r="E99" s="3"/>
      <x:c r="F99" s="3"/>
      <x:c r="G99" s="3"/>
      <x:c r="H99" s="5"/>
      <x:c r="I99" s="1"/>
      <x:c r="J99" s="1"/>
    </x:row>
    <x:row r="100">
      <x:c r="B100" s="1" t="s">
        <x:v>428</x:v>
      </x:c>
      <x:c r="C100" s="11">
        <x:v>11.22</x:v>
      </x:c>
      <x:c r="D100" s="3"/>
      <x:c r="E100" s="3"/>
      <x:c r="F100" s="3"/>
      <x:c r="G100" s="3"/>
      <x:c r="H100" s="5"/>
      <x:c r="I100" s="1"/>
      <x:c r="J100" s="1"/>
    </x:row>
    <x:row r="101">
      <x:c r="B101" s="1"/>
      <x:c r="C101" s="3"/>
      <x:c r="D101" s="3"/>
      <x:c r="E101" s="3"/>
      <x:c r="F101" s="3"/>
      <x:c r="G101" s="3"/>
      <x:c r="H101" s="5"/>
      <x:c r="I101" s="1"/>
      <x:c r="J101" s="1"/>
    </x:row>
    <x:row r="102">
      <x:c r="B102" s="1"/>
      <x:c r="C102" s="3"/>
      <x:c r="D102" s="3"/>
      <x:c r="E102" s="3"/>
      <x:c r="F102" s="3"/>
      <x:c r="G102" s="3"/>
      <x:c r="H102" s="5"/>
      <x:c r="I102" s="1"/>
      <x:c r="J102" s="1"/>
    </x:row>
    <x:row r="103">
      <x:c r="B103" s="1"/>
      <x:c r="C103" s="3"/>
      <x:c r="D103" s="3"/>
      <x:c r="E103" s="3"/>
      <x:c r="F103" s="3"/>
      <x:c r="G103" s="3"/>
      <x:c r="H103" s="5"/>
      <x:c r="I103" s="1"/>
      <x:c r="J103" s="1"/>
    </x:row>
    <x:row r="104">
      <x:c r="B104" s="1" t="s">
        <x:v>429</x:v>
      </x:c>
      <x:c r="C104" s="3"/>
      <x:c r="D104" s="3"/>
      <x:c r="E104" s="3"/>
      <x:c r="F104" s="3"/>
      <x:c r="G104" s="3"/>
      <x:c r="H104" s="5"/>
      <x:c r="I104" s="1"/>
      <x:c r="J104" s="1"/>
    </x:row>
    <x:row r="105">
      <x:c r="B105" s="1" t="s">
        <x:v>430</x:v>
      </x:c>
      <x:c r="C105" s="11">
        <x:v>462.747</x:v>
      </x:c>
      <x:c r="D105" s="11">
        <x:v>806.967</x:v>
      </x:c>
      <x:c r="E105" s="11">
        <x:v>806.967</x:v>
      </x:c>
      <x:c r="F105" s="11">
        <x:v>-83.22</x:v>
      </x:c>
      <x:c r="G105" s="11">
        <x:v>174.671</x:v>
      </x:c>
      <x:c r="H105" s="5"/>
      <x:c r="I105" s="63">
        <x:v>237.944</x:v>
      </x:c>
      <x:c r="J105" s="1"/>
    </x:row>
    <x:row r="106">
      <x:c r="B106" s="1" t="s">
        <x:v>431</x:v>
      </x:c>
      <x:c r="C106" s="11">
        <x:v>-172.127</x:v>
      </x:c>
      <x:c r="D106" s="11">
        <x:v>-250.383</x:v>
      </x:c>
      <x:c r="E106" s="11">
        <x:v>-250.383</x:v>
      </x:c>
      <x:c r="F106" s="11">
        <x:v>-50.746</x:v>
      </x:c>
      <x:c r="G106" s="11">
        <x:v>-81.904</x:v>
      </x:c>
      <x:c r="H106" s="5"/>
      <x:c r="I106" s="63">
        <x:v>-107.073</x:v>
      </x:c>
      <x:c r="J106" s="1"/>
    </x:row>
    <x:row r="107">
      <x:c r="B107" s="1" t="s">
        <x:v>432</x:v>
      </x:c>
      <x:c r="C107" s="11">
        <x:v>-211.444</x:v>
      </x:c>
      <x:c r="D107" s="11">
        <x:v>-491.443</x:v>
      </x:c>
      <x:c r="E107" s="11">
        <x:v>-491.443</x:v>
      </x:c>
      <x:c r="F107" s="11">
        <x:v>18.503</x:v>
      </x:c>
      <x:c r="G107" s="11">
        <x:v>-175.365</x:v>
      </x:c>
      <x:c r="H107" s="5"/>
      <x:c r="I107" s="63">
        <x:v>-46.6</x:v>
      </x:c>
      <x:c r="J107" s="1"/>
    </x:row>
    <x:row r="108">
      <x:c r="B108" s="1" t="s">
        <x:v>433</x:v>
      </x:c>
      <x:c r="C108" s="11">
        <x:v>29.706</x:v>
      </x:c>
      <x:c r="D108" s="11">
        <x:v>26.382</x:v>
      </x:c>
      <x:c r="E108" s="11">
        <x:v>26.382</x:v>
      </x:c>
      <x:c r="F108" s="11">
        <x:v>9.848</x:v>
      </x:c>
      <x:c r="G108" s="11">
        <x:v>2.956</x:v>
      </x:c>
      <x:c r="H108" s="5"/>
      <x:c r="I108" s="63">
        <x:v>21.257</x:v>
      </x:c>
      <x:c r="J108" s="1"/>
    </x:row>
    <x:row r="109">
      <x:c r="B109" s="1" t="s">
        <x:v>434</x:v>
      </x:c>
      <x:c r="C109" s="11">
        <x:v>-171.464</x:v>
      </x:c>
      <x:c r="D109" s="11">
        <x:v>-234.496</x:v>
      </x:c>
      <x:c r="E109" s="11">
        <x:v>-234.496</x:v>
      </x:c>
      <x:c r="F109" s="11">
        <x:v>-53.902</x:v>
      </x:c>
      <x:c r="G109" s="11">
        <x:v>-102.076</x:v>
      </x:c>
      <x:c r="H109" s="5"/>
      <x:c r="I109" s="63">
        <x:v>-106.41</x:v>
      </x:c>
      <x:c r="J109" s="1"/>
    </x:row>
    <x:row r="110">
      <x:c r="B110" s="1"/>
      <x:c r="C110" s="3"/>
      <x:c r="D110" s="3"/>
      <x:c r="E110" s="3"/>
      <x:c r="F110" s="3"/>
      <x:c r="G110" s="3"/>
      <x:c r="H110" s="5"/>
      <x:c r="I110" s="1"/>
      <x:c r="J110" s="1"/>
    </x:row>
    <x:row r="111">
      <x:c r="B111" s="1"/>
      <x:c r="C111" s="3"/>
      <x:c r="D111" s="3"/>
      <x:c r="E111" s="3"/>
      <x:c r="F111" s="3"/>
      <x:c r="G111" s="3"/>
      <x:c r="H111" s="5"/>
      <x:c r="I111" s="1"/>
      <x:c r="J111" s="1"/>
    </x:row>
    <x:row r="112">
      <x:c r="B112" s="1" t="s">
        <x:v>435</x:v>
      </x:c>
      <x:c r="C112" s="11">
        <x:v>168.026</x:v>
      </x:c>
      <x:c r="D112" s="11">
        <x:v>226.101</x:v>
      </x:c>
      <x:c r="E112" s="3"/>
      <x:c r="F112" s="3"/>
      <x:c r="G112" s="11">
        <x:v>113.975</x:v>
      </x:c>
      <x:c r="H112" s="5"/>
      <x:c r="I112" s="63">
        <x:v>111.248</x:v>
      </x:c>
      <x:c r="J112" s="1"/>
    </x:row>
    <x:row r="116">
      <x:c r="B116" s="1" t="s">
        <x:v>436</x:v>
      </x:c>
      <x:c r="C116" s="11">
        <x:v>12410.099</x:v>
      </x:c>
      <x:c r="D116" s="11">
        <x:v>10761.086</x:v>
      </x:c>
      <x:c r="E116" s="3" t="n">
        <x:f>D116</x:f>
        <x:v>10761.086</x:v>
      </x:c>
      <x:c r="F116" s="11">
        <x:v>10674.622</x:v>
      </x:c>
      <x:c r="G116" s="11">
        <x:v>10512.847</x:v>
      </x:c>
      <x:c r="H116" s="1"/>
      <x:c r="I116" s="1"/>
      <x:c r="J116" s="1"/>
    </x:row>
  </x:sheetData>
  <x:pageMargins left="0.7" right="0.7" top="0.75" bottom="0.75" header="0.3" footer="0.3"/>
</x:worksheet>
</file>