
<file path=[Content_Types].xml><?xml version="1.0" encoding="utf-8"?>
<Types xmlns="http://schemas.openxmlformats.org/package/2006/content-types">
  <Default Extension="xml" ContentType="application/vnd.openxmlformats-officedocument.spreadsheetml.sheet.main+xml"/>
  <Default Extension="png" ContentType="image/png"/>
  <Default Extension="vml" ContentType="application/vnd.openxmlformats-officedocument.vmlDrawing"/>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comments1.xml" ContentType="application/vnd.openxmlformats-officedocument.spreadsheetml.comments+xml"/>
  <Override PartName="/xl/persons/person.xml" ContentType="application/vnd.ms-excel.person+xml"/>
</Types>
</file>

<file path=_rels/.rels>&#65279;<?xml version="1.0" encoding="utf-8"?><Relationships xmlns="http://schemas.openxmlformats.org/package/2006/relationships"><Relationship Type="http://schemas.openxmlformats.org/officeDocument/2006/relationships/officeDocument" Target="/xl/workbook.xml" Id="R06ea0ac074764781" /></Relationships>
</file>

<file path=xl/workbook.xml><?xml version="1.0" encoding="utf-8"?>
<x:workbook xmlns:x="http://schemas.openxmlformats.org/spreadsheetml/2006/main">
  <x:sheets>
    <x:sheet xmlns:r="http://schemas.openxmlformats.org/officeDocument/2006/relationships" name="Cover" sheetId="1" r:id="Ra72512d751224522"/>
    <x:sheet xmlns:r="http://schemas.openxmlformats.org/officeDocument/2006/relationships" name="Revenue summary" sheetId="2" r:id="R82a27f8cc4d94dae"/>
    <x:sheet xmlns:r="http://schemas.openxmlformats.org/officeDocument/2006/relationships" name="Segment - Grocery &amp; Snacks" sheetId="3" r:id="R928ed2c2b0844970"/>
    <x:sheet xmlns:r="http://schemas.openxmlformats.org/officeDocument/2006/relationships" name="Segment - Refrigerated &amp; Frozen" sheetId="4" r:id="Rd7fe29df95974a5a"/>
    <x:sheet xmlns:r="http://schemas.openxmlformats.org/officeDocument/2006/relationships" name="Segment - International" sheetId="5" r:id="Redf5b23fb85c4250"/>
    <x:sheet xmlns:r="http://schemas.openxmlformats.org/officeDocument/2006/relationships" name="Segment - Foodservice" sheetId="6" r:id="R0cbbcc810b894194"/>
    <x:sheet xmlns:r="http://schemas.openxmlformats.org/officeDocument/2006/relationships" name="Income Statement" sheetId="7" r:id="R4997332876a84b9f"/>
    <x:sheet xmlns:r="http://schemas.openxmlformats.org/officeDocument/2006/relationships" name="Balance Sheet" sheetId="8" r:id="R8ca48b909646411c"/>
    <x:sheet xmlns:r="http://schemas.openxmlformats.org/officeDocument/2006/relationships" name="Cash Flow Statement" sheetId="9" r:id="R2aef80a74758484c"/>
    <x:sheet xmlns:r="http://schemas.openxmlformats.org/officeDocument/2006/relationships" name="Share Count" sheetId="10" r:id="Rbf6a8b7353b54671"/>
    <x:sheet xmlns:r="http://schemas.openxmlformats.org/officeDocument/2006/relationships" name="Guidance" sheetId="11" r:id="R9dd792083a57431f"/>
    <x:sheet xmlns:r="http://schemas.openxmlformats.org/officeDocument/2006/relationships" name="Sources" sheetId="12" r:id="Rfb4ffceafbc6425f"/>
    <x:sheet xmlns:r="http://schemas.openxmlformats.org/officeDocument/2006/relationships" name="Inputs" sheetId="13" r:id="Rff653aab87e046c9"/>
  </x:sheets>
</x:workbook>
</file>

<file path=xl/comments1.xml><?xml version="1.0" encoding="utf-8"?>
<x:comments xmlns:x="http://schemas.openxmlformats.org/spreadsheetml/2006/main">
  <x:authors>
    <x:author>Shortcut</x:author>
  </x:authors>
  <x:commentList>
    <x:comment ref="F8" authorId="0">
      <x:text>
        <x:r>
          <x:t>tmb-20260531x10k.htm | Page N/A | 11,281.6</x:t>
        </x:r>
      </x:text>
    </x:comment>
    <x:comment ref="P11" authorId="0">
      <x:text>
        <x:r>
          <x:t>CAG_history.csv | Page N/A | 2632.6</x:t>
        </x:r>
      </x:text>
    </x:comment>
    <x:comment ref="P14" authorId="0">
      <x:text>
        <x:r>
          <x:t>CAG_history.csv | Page N/A | 2882.1</x:t>
        </x:r>
      </x:text>
    </x:comment>
    <x:comment ref="K27" authorId="0">
      <x:text>
        <x:r>
          <x:t>CAG_consensus.json | Page N/A | 0.28</x:t>
        </x:r>
      </x:text>
    </x:comment>
    <x:comment ref="K44" authorId="0">
      <x:text>
        <x:r>
          <x:t>CAG_consensus.json | Page N/A | 2588.02</x:t>
        </x:r>
      </x:text>
    </x:comment>
    <x:comment ref="K36" authorId="0">
      <x:text>
        <x:r>
          <x:t>CAG_consensus.json | Page N/A | 0.28</x:t>
        </x:r>
      </x:text>
    </x:comment>
    <x:comment ref="K32" authorId="0">
      <x:text>
        <x:r>
          <x:t>CAG_consensus.json | Page N/A | 12</x:t>
        </x:r>
      </x:text>
    </x:comment>
    <x:comment ref="B111" authorId="0">
      <x:text>
        <x:r>
          <x:t>Q1FY26-Earnings-Press-Release | Page N/A | 189.2</x:t>
        </x:r>
      </x:text>
    </x:comment>
    <x:comment ref="C111" authorId="0">
      <x:text>
        <x:r>
          <x:t>Q2FY26-Earnings-Press-Release | Page N/A | 218.0</x:t>
        </x:r>
      </x:text>
    </x:comment>
    <x:comment ref="D111" authorId="0">
      <x:text>
        <x:r>
          <x:t>Q3FY26-Earnings-Press-Release | Page N/A | 188.2</x:t>
        </x:r>
      </x:text>
    </x:comment>
    <x:comment ref="E111" authorId="0">
      <x:text>
        <x:r>
          <x:t>Q4FY26-Earnings-Press-Release | Page N/A | 227.9</x:t>
        </x:r>
      </x:text>
    </x:comment>
    <x:comment ref="F111" authorId="0">
      <x:text>
        <x:r>
          <x:t>Q4FY26-Earnings-Press-Release | Page N/A | 823.3</x:t>
        </x:r>
      </x:text>
    </x:comment>
    <x:comment ref="C112" authorId="0">
      <x:text>
        <x:r>
          <x:t>Q2FY26-Earnings-Press-Release | Page N/A | 902.9</x:t>
        </x:r>
      </x:text>
    </x:comment>
    <x:comment ref="E112" authorId="0">
      <x:text>
        <x:r>
          <x:t>Q4FY26-Earnings-Press-Release | Page N/A | 1,828.5</x:t>
        </x:r>
      </x:text>
    </x:comment>
    <x:comment ref="F112" authorId="0">
      <x:text>
        <x:r>
          <x:t>Q4FY26-Earnings-Press-Release | Page N/A | 2,731.4</x:t>
        </x:r>
      </x:text>
    </x:comment>
    <x:comment ref="B130" authorId="0">
      <x:text>
        <x:r>
          <x:t>Q1FY26-Earnings-Press-Release | Page N/A | 1,062.0</x:t>
        </x:r>
      </x:text>
    </x:comment>
    <x:comment ref="B131" authorId="0">
      <x:text>
        <x:r>
          <x:t>Q1FY26-Earnings-Press-Release | Page N/A | 1,071.3</x:t>
        </x:r>
      </x:text>
    </x:comment>
    <x:comment ref="B132" authorId="0">
      <x:text>
        <x:r>
          <x:t>Q1FY26-Earnings-Press-Release | Page N/A | 214.2</x:t>
        </x:r>
      </x:text>
    </x:comment>
    <x:comment ref="B133" authorId="0">
      <x:text>
        <x:r>
          <x:t>Q1FY26-Earnings-Press-Release | Page N/A | 263.6</x:t>
        </x:r>
      </x:text>
    </x:comment>
    <x:comment ref="E132" authorId="0">
      <x:text>
        <x:r>
          <x:t>Q4FY26-Earnings-Press-Release | Page N/A | 214.5</x:t>
        </x:r>
      </x:text>
    </x:comment>
  </x:commentList>
</x:comments>
</file>

<file path=xl/sharedStrings.xml><?xml version="1.0" encoding="utf-8"?>
<x:sst xmlns:x="http://schemas.openxmlformats.org/spreadsheetml/2006/main">
  <x:si>
    <x:t xml:space="preserve">Conagra Brands, Inc. | NYSE:CAG</x:t>
  </x:si>
  <x:si>
    <x:t xml:space="preserve">Company Model — built by Shortcut</x:t>
  </x:si>
  <x:si>
    <x:t xml:space="preserve">$ millions, except per share</x:t>
  </x:si>
  <x:si>
    <x:t xml:space="preserve">1Q26A</x:t>
  </x:si>
  <x:si>
    <x:t xml:space="preserve">2Q26A</x:t>
  </x:si>
  <x:si>
    <x:t xml:space="preserve">3Q26A</x:t>
  </x:si>
  <x:si>
    <x:t xml:space="preserve">4Q26A</x:t>
  </x:si>
  <x:si>
    <x:t xml:space="preserve">FY26A</x:t>
  </x:si>
  <x:si>
    <x:t xml:space="preserve">1Q27E</x:t>
  </x:si>
  <x:si>
    <x:t xml:space="preserve">Metric</x:t>
  </x:si>
  <x:si>
    <x:t xml:space="preserve">Shortcut estimate</x:t>
  </x:si>
  <x:si>
    <x:t xml:space="preserve">Street Sep 24</x:t>
  </x:si>
  <x:si>
    <x:t xml:space="preserve">Variance</x:t>
  </x:si>
  <x:si>
    <x:t xml:space="preserve">Guidance midpoint</x:t>
  </x:si>
  <x:si>
    <x:t xml:space="preserve">Basis</x:t>
  </x:si>
  <x:si>
    <x:t xml:space="preserve">Net sales, $m</x:t>
  </x:si>
  <x:si>
    <x:t xml:space="preserve">unavailable</x:t>
  </x:si>
  <x:si>
    <x:t xml:space="preserve">USD millions</x:t>
  </x:si>
  <x:si>
    <x:t xml:space="preserve">No quantified Q1 FY27 guidance midpoint; FY27 full-year guidance appears on Guidance tab</x:t>
  </x:si>
  <x:si>
    <x:t xml:space="preserve">Adjusted net income, $m</x:t>
  </x:si>
  <x:si>
    <x:t xml:space="preserve">Normalized diluted EPS</x:t>
  </x:si>
  <x:si>
    <x:t xml:space="preserve">USD/common share</x:t>
  </x:si>
  <x:si>
    <x:t xml:space="preserve">GAAP net income, $m</x:t>
  </x:si>
  <x:si>
    <x:t xml:space="preserve">GAAP diluted EPS</x:t>
  </x:si>
  <x:si>
    <x:t xml:space="preserve">P(beat consensus EPS)</x:t>
  </x:si>
  <x:si>
    <x:t xml:space="preserve">Confidence</x:t>
  </x:si>
  <x:si>
    <x:t xml:space="preserve">NYSE:CAG • May 31 fiscal year-end • USD / common share</x:t>
  </x:si>
  <x:si>
    <x:t xml:space="preserve">Evidence cutoff 2026-09-29 16:49:46 UTC • report Sep 30</x:t>
  </x:si>
  <x:si>
    <x:t xml:space="preserve">FY27 guidance midpoint is full-year only; no Q1 EPS guide.</x:t>
  </x:si>
  <x:si>
    <x:t xml:space="preserve">Revenue summary</x:t>
  </x:si>
  <x:si>
    <x:t xml:space="preserve">Grocery &amp; Snacks</x:t>
  </x:si>
  <x:si>
    <x:t xml:space="preserve">  Y/Y change</x:t>
  </x:si>
  <x:si>
    <x:t xml:space="preserve">  Q/Q change</x:t>
  </x:si>
  <x:si>
    <x:t xml:space="preserve">  % of group revenue</x:t>
  </x:si>
  <x:si>
    <x:t xml:space="preserve">Refrigerated &amp; Frozen</x:t>
  </x:si>
  <x:si>
    <x:t xml:space="preserve">International</x:t>
  </x:si>
  <x:si>
    <x:t xml:space="preserve">Foodservice</x:t>
  </x:si>
  <x:si>
    <x:t xml:space="preserve">Total revenue</x:t>
  </x:si>
  <x:si>
    <x:t xml:space="preserve">  Total Y/Y change</x:t>
  </x:si>
  <x:si>
    <x:t xml:space="preserve">  Total Q/Q change</x:t>
  </x:si>
  <x:si>
    <x:t xml:space="preserve">  Organic Y/Y growth</x:t>
  </x:si>
  <x:si>
    <x:t xml:space="preserve">  M&amp;A / scope effect</x:t>
  </x:si>
  <x:si>
    <x:t xml:space="preserve">  Currency effect</x:t>
  </x:si>
  <x:si>
    <x:t xml:space="preserve">  Reported Y/Y decomposition check</x:t>
  </x:si>
  <x:si>
    <x:t xml:space="preserve">Segments sum to reported total</x:t>
  </x:si>
  <x:si>
    <x:t xml:space="preserve">U.S.-focused; International reported separately</x:t>
  </x:si>
  <x:si>
    <x:t xml:space="preserve">FY26 sales less sum of four quarters</x:t>
  </x:si>
  <x:si>
    <x:t xml:space="preserve">Segment - Grocery &amp; Snacks</x:t>
  </x:si>
  <x:si>
    <x:t xml:space="preserve">Comparable year-ago revenue base</x:t>
  </x:si>
  <x:si>
    <x:t xml:space="preserve">Organic unit volume growth</x:t>
  </x:si>
  <x:si>
    <x:t xml:space="preserve">  Volume rate Y/Y, p.p. (FY25 unavailable)</x:t>
  </x:si>
  <x:si>
    <x:t xml:space="preserve">  Volume sequential change, p.p.</x:t>
  </x:si>
  <x:si>
    <x:t xml:space="preserve">Realised price / mix growth</x:t>
  </x:si>
  <x:si>
    <x:t xml:space="preserve">  Price / mix change (bps)</x:t>
  </x:si>
  <x:si>
    <x:t xml:space="preserve">Divestitures / acquisitions / calendar scope</x:t>
  </x:si>
  <x:si>
    <x:t xml:space="preserve">Historical scope inferred from issuer reported organic, FX and Y/Y growth (rounded disclosures); estimate is source-qualified.</x:t>
  </x:si>
  <x:si>
    <x:t xml:space="preserve">Currency translation effect</x:t>
  </x:si>
  <x:si>
    <x:t xml:space="preserve">Comparable organic sales index</x:t>
  </x:si>
  <x:si>
    <x:t xml:space="preserve">Prior-year revenue after scope</x:t>
  </x:si>
  <x:si>
    <x:t xml:space="preserve">Reported segment revenue</x:t>
  </x:si>
  <x:si>
    <x:t xml:space="preserve">  Total revenue Y/Y</x:t>
  </x:si>
  <x:si>
    <x:t xml:space="preserve">  Total revenue Q/Q</x:t>
  </x:si>
  <x:si>
    <x:t xml:space="preserve">  Organic revenue Y/Y</x:t>
  </x:si>
  <x:si>
    <x:t xml:space="preserve">  M&amp;A and scope effect</x:t>
  </x:si>
  <x:si>
    <x:t xml:space="preserve">  FX effect</x:t>
  </x:si>
  <x:si>
    <x:t xml:space="preserve">  Organic decomposition check</x:t>
  </x:si>
  <x:si>
    <x:t xml:space="preserve">Reported segment operating profit</x:t>
  </x:si>
  <x:si>
    <x:t xml:space="preserve">  Segment operating margin</x:t>
  </x:si>
  <x:si>
    <x:t xml:space="preserve">  Segment margin change (bps)</x:t>
  </x:si>
  <x:si>
    <x:t xml:space="preserve">  Actual revenue link check</x:t>
  </x:si>
  <x:si>
    <x:t xml:space="preserve">  Scope / calendar change sequential (bps)</x:t>
  </x:si>
  <x:si>
    <x:t xml:space="preserve">  Scope / calendar change Y/Y (bps)</x:t>
  </x:si>
  <x:si>
    <x:t xml:space="preserve">  Currency translation change sequential (bps)</x:t>
  </x:si>
  <x:si>
    <x:t xml:space="preserve">  Currency translation change Y/Y (bps)</x:t>
  </x:si>
  <x:si>
    <x:t xml:space="preserve">  Operating profit Y/Y change</x:t>
  </x:si>
  <x:si>
    <x:t xml:space="preserve">  Operating profit sequential change, $m</x:t>
  </x:si>
  <x:si>
    <x:t xml:space="preserve">  Volume rate change (bps)</x:t>
  </x:si>
  <x:si>
    <x:t xml:space="preserve">  Price / mix rate change (bps)</x:t>
  </x:si>
  <x:si>
    <x:t xml:space="preserve">Organic comparable sales from component bridge</x:t>
  </x:si>
  <x:si>
    <x:t xml:space="preserve">Current-period dollar bridge excludes inorganic sales in the current year; Y/Y scope rate row14 also removes prior-year divested businesses. These are different comparisons; C40=C18 where current-year contributions are zero.</x:t>
  </x:si>
  <x:si>
    <x:t xml:space="preserve">Acquired-business revenue contribution</x:t>
  </x:si>
  <x:si>
    <x:t xml:space="preserve">Divested-business revenue contribution</x:t>
  </x:si>
  <x:si>
    <x:t xml:space="preserve">Currency translation contribution</x:t>
  </x:si>
  <x:si>
    <x:t xml:space="preserve">53rd calendar week contribution</x:t>
  </x:si>
  <x:si>
    <x:t xml:space="preserve">Segment sales from disclosed components</x:t>
  </x:si>
  <x:si>
    <x:t xml:space="preserve">  Organic sales vs issuer reported (actual) / forecast total</x:t>
  </x:si>
  <x:si>
    <x:t xml:space="preserve">Issuer independently published organic dollar series is canonical Inputs!B130:F133; bridge compares directly with it.</x:t>
  </x:si>
  <x:si>
    <x:t xml:space="preserve">Component dollar bridge from issuer releases S5,S7–S9</x:t>
  </x:si>
  <x:si>
    <x:t xml:space="preserve">Reported product categories: unavailable</x:t>
  </x:si>
  <x:si>
    <x:t xml:space="preserve">FY26 filings and releases disclose the four segments but not exact product-brand dollar sales; detailed subsegment lines unavailable.</x:t>
  </x:si>
  <x:si>
    <x:t xml:space="preserve">No issuer dollar sales per individual brand/product line</x:t>
  </x:si>
  <x:si>
    <x:t xml:space="preserve">Product-brand dollar sales not broken out by management in reviewed FY26 filings; unavailable, not guessed.</x:t>
  </x:si>
  <x:si>
    <x:t xml:space="preserve">Operating driver change ladder</x:t>
  </x:si>
  <x:si>
    <x:t xml:space="preserve">Organic volume growth rate</x:t>
  </x:si>
  <x:si>
    <x:t xml:space="preserve">  Volume Y/Y basis points</x:t>
  </x:si>
  <x:si>
    <x:t xml:space="preserve">Comparable prior-year volume/price/scope/FX rates are not in reviewed sources; unavailable for historical columns (forecast compares FY26 first quarter).</x:t>
  </x:si>
  <x:si>
    <x:t xml:space="preserve">  Volume sequential basis points</x:t>
  </x:si>
  <x:si>
    <x:t xml:space="preserve">Realised price/mix growth rate</x:t>
  </x:si>
  <x:si>
    <x:t xml:space="preserve">  Price/mix Y/Y basis points</x:t>
  </x:si>
  <x:si>
    <x:t xml:space="preserve">  Price/mix sequential basis points</x:t>
  </x:si>
  <x:si>
    <x:t xml:space="preserve">M&amp;A / calendar scope rate</x:t>
  </x:si>
  <x:si>
    <x:t xml:space="preserve">  Scope Y/Y basis points</x:t>
  </x:si>
  <x:si>
    <x:t xml:space="preserve">  Scope sequential basis points</x:t>
  </x:si>
  <x:si>
    <x:t xml:space="preserve">FX translation rate</x:t>
  </x:si>
  <x:si>
    <x:t xml:space="preserve">  FX Y/Y basis points</x:t>
  </x:si>
  <x:si>
    <x:t xml:space="preserve">  FX sequential basis points</x:t>
  </x:si>
  <x:si>
    <x:t xml:space="preserve">  Operating profit Y/Y</x:t>
  </x:si>
  <x:si>
    <x:t xml:space="preserve">  Operating profit sequential $m</x:t>
  </x:si>
  <x:si>
    <x:t xml:space="preserve">Operating margin</x:t>
  </x:si>
  <x:si>
    <x:t xml:space="preserve">  Operating margin Y/Y basis points</x:t>
  </x:si>
  <x:si>
    <x:t xml:space="preserve">  Operating margin sequential basis points</x:t>
  </x:si>
  <x:si>
    <x:t xml:space="preserve">Full-year sequential quarterly comparison not applicable.</x:t>
  </x:si>
  <x:si>
    <x:t xml:space="preserve">Segment - Refrigerated &amp; Frozen</x:t>
  </x:si>
  <x:si>
    <x:t xml:space="preserve">Segment - International</x:t>
  </x:si>
  <x:si>
    <x:t xml:space="preserve">Segment - Foodservice</x:t>
  </x:si>
  <x:si>
    <x:t xml:space="preserve">Income Statement</x:t>
  </x:si>
  <x:si>
    <x:t xml:space="preserve">Net sales</x:t>
  </x:si>
  <x:si>
    <x:t xml:space="preserve">  Sales growth Y/Y</x:t>
  </x:si>
  <x:si>
    <x:t xml:space="preserve">Cost of goods sold</x:t>
  </x:si>
  <x:si>
    <x:t xml:space="preserve">Gross profit</x:t>
  </x:si>
  <x:si>
    <x:t xml:space="preserve">  Gross margin</x:t>
  </x:si>
  <x:si>
    <x:t xml:space="preserve">  Gross margin change (bps)</x:t>
  </x:si>
  <x:si>
    <x:t xml:space="preserve">Selling, general &amp; administrative</x:t>
  </x:si>
  <x:si>
    <x:t xml:space="preserve">  SG&amp;A % of sales</x:t>
  </x:si>
  <x:si>
    <x:t xml:space="preserve">Goodwill impairment charge</x:t>
  </x:si>
  <x:si>
    <x:t xml:space="preserve">Brand / intangible impairment charge</x:t>
  </x:si>
  <x:si>
    <x:t xml:space="preserve">Loss (gain) on divestitures</x:t>
  </x:si>
  <x:si>
    <x:t xml:space="preserve">GAAP operating profit (loss)</x:t>
  </x:si>
  <x:si>
    <x:t xml:space="preserve">  GAAP operating margin</x:t>
  </x:si>
  <x:si>
    <x:t xml:space="preserve">Pension non-service income</x:t>
  </x:si>
  <x:si>
    <x:t xml:space="preserve">Interest expense, net</x:t>
  </x:si>
  <x:si>
    <x:t xml:space="preserve">Equity-method earnings</x:t>
  </x:si>
  <x:si>
    <x:t xml:space="preserve">Income (loss) before income taxes</x:t>
  </x:si>
  <x:si>
    <x:t xml:space="preserve">Income-tax expense (benefit)</x:t>
  </x:si>
  <x:si>
    <x:t xml:space="preserve">  Effective income-tax rate</x:t>
  </x:si>
  <x:si>
    <x:t xml:space="preserve">GAAP net income attributable</x:t>
  </x:si>
  <x:si>
    <x:t xml:space="preserve">Basic weighted shares, m</x:t>
  </x:si>
  <x:si>
    <x:t xml:space="preserve">GAAP diluted weighted shares, m</x:t>
  </x:si>
  <x:si>
    <x:t xml:space="preserve">GAAP basic EPS</x:t>
  </x:si>
  <x:si>
    <x:t xml:space="preserve">  GAAP EPS rounding check</x:t>
  </x:si>
  <x:si>
    <x:t xml:space="preserve">GAAP → adjusted earnings bridge</x:t>
  </x:si>
  <x:si>
    <x:t xml:space="preserve">After-tax goodwill &amp; brand impairment (combined)</x:t>
  </x:si>
  <x:si>
    <x:t xml:space="preserve">Brand-only tax allocation unavailable (included above)</x:t>
  </x:si>
  <x:si>
    <x:t xml:space="preserve">After-tax divestiture / sale adjustment</x:t>
  </x:si>
  <x:si>
    <x:t xml:space="preserve">Other separately itemized net adjustments</x:t>
  </x:si>
  <x:si>
    <x:t xml:space="preserve">Adjusted / normalized net income</x:t>
  </x:si>
  <x:si>
    <x:t xml:space="preserve">Adjusted diluted shares, m</x:t>
  </x:si>
  <x:si>
    <x:t xml:space="preserve">Adjusted / normalized diluted EPS</x:t>
  </x:si>
  <x:si>
    <x:t xml:space="preserve">  Reported adjusted EPS rounding check</x:t>
  </x:si>
  <x:si>
    <x:t xml:space="preserve">Adjusted operating profit</x:t>
  </x:si>
  <x:si>
    <x:t xml:space="preserve">  Adjusted operating margin</x:t>
  </x:si>
  <x:si>
    <x:t xml:space="preserve">  Adjusted margin change (bps)</x:t>
  </x:si>
  <x:si>
    <x:t xml:space="preserve">FY26 COGS less sum of four quarters</x:t>
  </x:si>
  <x:si>
    <x:t xml:space="preserve">FY26 gross profit less sum of quarters</x:t>
  </x:si>
  <x:si>
    <x:t xml:space="preserve">Detailed after-tax normalization adjustments</x:t>
  </x:si>
  <x:si>
    <x:t xml:space="preserve">Restructuring plans</x:t>
  </x:si>
  <x:si>
    <x:t xml:space="preserve">Acquisition / divestiture professional costs</x:t>
  </x:si>
  <x:si>
    <x:t xml:space="preserve">Legacy legal recoveries</x:t>
  </x:si>
  <x:si>
    <x:t xml:space="preserve">Ardent JV restructuring</x:t>
  </x:si>
  <x:si>
    <x:t xml:space="preserve">Ardent JV asset impairment</x:t>
  </x:si>
  <x:si>
    <x:t xml:space="preserve">Environmental matters</x:t>
  </x:si>
  <x:si>
    <x:t xml:space="preserve">CEO separation costs</x:t>
  </x:si>
  <x:si>
    <x:t xml:space="preserve">Corporate hedging derivative gains/losses</x:t>
  </x:si>
  <x:si>
    <x:t xml:space="preserve">Pension settlement / valuation</x:t>
  </x:si>
  <x:si>
    <x:t xml:space="preserve">Unusual tax items</x:t>
  </x:si>
  <x:si>
    <x:t xml:space="preserve">Issuer-reported adjusted net income check</x:t>
  </x:si>
  <x:si>
    <x:t xml:space="preserve">Balance Sheet</x:t>
  </x:si>
  <x:si>
    <x:t xml:space="preserve">Cash and cash equivalents</x:t>
  </x:si>
  <x:si>
    <x:t xml:space="preserve">Other assets (reported / held flat)</x:t>
  </x:si>
  <x:si>
    <x:t xml:space="preserve">Total assets</x:t>
  </x:si>
  <x:si>
    <x:t xml:space="preserve">Total liabilities</x:t>
  </x:si>
  <x:si>
    <x:t xml:space="preserve">Forecast liabilities are balancing assumption; not issuer guidance</x:t>
  </x:si>
  <x:si>
    <x:t xml:space="preserve">Equity opening balance</x:t>
  </x:si>
  <x:si>
    <x:t xml:space="preserve">Net income retained</x:t>
  </x:si>
  <x:si>
    <x:t xml:space="preserve">Dividends</x:t>
  </x:si>
  <x:si>
    <x:t xml:space="preserve">Stockholders equity</x:t>
  </x:si>
  <x:si>
    <x:t xml:space="preserve">Assets − liabilities − equity, $m</x:t>
  </x:si>
  <x:si>
    <x:t xml:space="preserve">Estimate differences within $0.05m treated as rounding; no offsetting plug</x:t>
  </x:si>
  <x:si>
    <x:t xml:space="preserve">Within $0.05m reporting-rounding tolerance</x:t>
  </x:si>
  <x:si>
    <x:t xml:space="preserve">Exact zero balance test</x:t>
  </x:si>
  <x:si>
    <x:t xml:space="preserve">FALSE reflects -$0.0084m unresolved forecast assumption rounding; not an accounting plug.</x:t>
  </x:si>
  <x:si>
    <x:t xml:space="preserve">Cash Flow Statement</x:t>
  </x:si>
  <x:si>
    <x:t xml:space="preserve">Net operating cash flow</x:t>
  </x:si>
  <x:si>
    <x:t xml:space="preserve">Net investing cash flow</x:t>
  </x:si>
  <x:si>
    <x:t xml:space="preserve">Net financing cash flow</x:t>
  </x:si>
  <x:si>
    <x:t xml:space="preserve">Cash FX translation</x:t>
  </x:si>
  <x:si>
    <x:t xml:space="preserve">Net change in cash</x:t>
  </x:si>
  <x:si>
    <x:t xml:space="preserve">Beginning cash</x:t>
  </x:si>
  <x:si>
    <x:t xml:space="preserve">Ending cash</x:t>
  </x:si>
  <x:si>
    <x:t xml:space="preserve">Change in cash vs balance sheet</x:t>
  </x:si>
  <x:si>
    <x:t xml:space="preserve">Change in cash reconciliation PASS</x:t>
  </x:si>
  <x:si>
    <x:t xml:space="preserve">Share Count</x:t>
  </x:si>
  <x:si>
    <x:t xml:space="preserve">Issued and outstanding shares at FY26 close</x:t>
  </x:si>
  <x:si>
    <x:t xml:space="preserve">Share repurchases — shares (unavailable)</x:t>
  </x:si>
  <x:si>
    <x:t xml:space="preserve">Separate quarterly repurchased shares unavailable in reviewed filings</x:t>
  </x:si>
  <x:si>
    <x:t xml:space="preserve">Share issuance — shares (unavailable)</x:t>
  </x:si>
  <x:si>
    <x:t xml:space="preserve">Basic weighted average shares</x:t>
  </x:si>
  <x:si>
    <x:t xml:space="preserve">  Basic share Y/Y change</x:t>
  </x:si>
  <x:si>
    <x:t xml:space="preserve">Incremental dilutive stock awards</x:t>
  </x:si>
  <x:si>
    <x:t xml:space="preserve">GAAP diluted weighted shares</x:t>
  </x:si>
  <x:si>
    <x:t xml:space="preserve">Adjusted diluted shares (loss periods)</x:t>
  </x:si>
  <x:si>
    <x:t xml:space="preserve">  Adjusted share Y/Y change</x:t>
  </x:si>
  <x:si>
    <x:t xml:space="preserve">Share count behind forecast EPS</x:t>
  </x:si>
  <x:si>
    <x:t xml:space="preserve">  EPS share denominator check</x:t>
  </x:si>
  <x:si>
    <x:t xml:space="preserve">Guidance</x:t>
  </x:si>
  <x:si>
    <x:t xml:space="preserve">Guided metric</x:t>
  </x:si>
  <x:si>
    <x:t xml:space="preserve">Date issued</x:t>
  </x:si>
  <x:si>
    <x:t xml:space="preserve">Guided period</x:t>
  </x:si>
  <x:si>
    <x:t xml:space="preserve">Low</x:t>
  </x:si>
  <x:si>
    <x:t xml:space="preserve">High</x:t>
  </x:si>
  <x:si>
    <x:t xml:space="preserve">Midpoint</x:t>
  </x:si>
  <x:si>
    <x:t xml:space="preserve">Actual</x:t>
  </x:si>
  <x:si>
    <x:t xml:space="preserve">Beat / miss</x:t>
  </x:si>
  <x:si>
    <x:t xml:space="preserve">Shortcut Q1E</x:t>
  </x:si>
  <x:si>
    <x:t xml:space="preserve">Organic sales growth</x:t>
  </x:si>
  <x:si>
    <x:t xml:space="preserve">FY27</x:t>
  </x:si>
  <x:si>
    <x:t xml:space="preserve">Adjusted operating margin</x:t>
  </x:si>
  <x:si>
    <x:t xml:space="preserve">Adjusted EPS, USD/share</x:t>
  </x:si>
  <x:si>
    <x:t xml:space="preserve">Inflation including tariffs</x:t>
  </x:si>
  <x:si>
    <x:t xml:space="preserve">A&amp;P / sales approximate</x:t>
  </x:si>
  <x:si>
    <x:t xml:space="preserve">Adjusted tax rate approximate</x:t>
  </x:si>
  <x:si>
    <x:t xml:space="preserve">Equity JV income, $m approximate</x:t>
  </x:si>
  <x:si>
    <x:t xml:space="preserve">Pension income, $m approximate</x:t>
  </x:si>
  <x:si>
    <x:t xml:space="preserve">Interest expense, $m approximate</x:t>
  </x:si>
  <x:si>
    <x:t xml:space="preserve">Capital expenditures, $m approx</x:t>
  </x:si>
  <x:si>
    <x:t xml:space="preserve">FCF conversion &gt;</x:t>
  </x:si>
  <x:si>
    <x:t xml:space="preserve">Adjusted operating margin (high single digit)</x:t>
  </x:si>
  <x:si>
    <x:t xml:space="preserve">1Q27</x:t>
  </x:si>
  <x:si>
    <x:t xml:space="preserve">not yet reported</x:t>
  </x:si>
  <x:si>
    <x:t xml:space="preserve">Organic sales growth (low-single digit decline)</x:t>
  </x:si>
  <x:si>
    <x:t xml:space="preserve">Sources</x:t>
  </x:si>
  <x:si>
    <x:t xml:space="preserve">ID</x:t>
  </x:si>
  <x:si>
    <x:t xml:space="preserve">Publication date</x:t>
  </x:si>
  <x:si>
    <x:t xml:space="preserve">Publisher</x:t>
  </x:si>
  <x:si>
    <x:t xml:space="preserve">URL or attached file</x:t>
  </x:si>
  <x:si>
    <x:t xml:space="preserve">Used for</x:t>
  </x:si>
  <x:si>
    <x:t xml:space="preserve">S1</x:t>
  </x:si>
  <x:si>
    <x:t xml:space="preserve">Conagra / SEC</x:t>
  </x:si>
  <x:si>
    <x:t xml:space="preserve">https://www.sec.gov/Archives/edgar/data/23217/000110465926083905/tmb-20260531x10k.htm</x:t>
  </x:si>
  <x:si>
    <x:t xml:space="preserve">FY26 statements, share units, four segments, fiscal calendar</x:t>
  </x:si>
  <x:si>
    <x:t xml:space="preserve">S2</x:t>
  </x:si>
  <x:si>
    <x:t xml:space="preserve">https://www.sec.gov/Archives/edgar/data/23217/000110465925095651/tmb-20250824x10q.htm</x:t>
  </x:si>
  <x:si>
    <x:t xml:space="preserve">1Q26 history, fiscal end Aug 24</x:t>
  </x:si>
  <x:si>
    <x:t xml:space="preserve">S3</x:t>
  </x:si>
  <x:si>
    <x:t xml:space="preserve">https://www.sec.gov/Archives/edgar/data/23217/000110465925123200/tmb-20251123x10q.htm</x:t>
  </x:si>
  <x:si>
    <x:t xml:space="preserve">2Q26 GAAP financials and segment drivers</x:t>
  </x:si>
  <x:si>
    <x:t xml:space="preserve">S4</x:t>
  </x:si>
  <x:si>
    <x:t xml:space="preserve">https://www.sec.gov/Archives/edgar/data/23217/000110465926038548/tmb-20260222x10q.htm</x:t>
  </x:si>
  <x:si>
    <x:t xml:space="preserve">3Q26 GAAP financials and segments</x:t>
  </x:si>
  <x:si>
    <x:t xml:space="preserve">S5</x:t>
  </x:si>
  <x:si>
    <x:t xml:space="preserve">Conagra</x:t>
  </x:si>
  <x:si>
    <x:t xml:space="preserve">https://www.conagrabrands.com/news-room/news-conagra-brands-reports-fourth-quarter-and-full-year-results-prn-122958</x:t>
  </x:si>
  <x:si>
    <x:t xml:space="preserve">4Q26 / FY26 historical statements, adjustments, segment results</x:t>
  </x:si>
  <x:si>
    <x:t xml:space="preserve">S6</x:t>
  </x:si>
  <x:si>
    <x:t xml:space="preserve">https://www.conagrabrands.com/files/events/2026-07-15/Q4FY26-Earnings-Transcript</x:t>
  </x:si>
  <x:si>
    <x:t xml:space="preserve">FY27 outlook; Q1 high single digit margin and low single digit sales decline</x:t>
  </x:si>
  <x:si>
    <x:t xml:space="preserve">S7</x:t>
  </x:si>
  <x:si>
    <x:t xml:space="preserve">https://www.conagrabrands.com/news-room/news-conagra-brands-reports-first-quarter-results-prn-122936</x:t>
  </x:si>
  <x:si>
    <x:t xml:space="preserve">1Q26 financials, segment volume and price mix</x:t>
  </x:si>
  <x:si>
    <x:t xml:space="preserve">S8</x:t>
  </x:si>
  <x:si>
    <x:t xml:space="preserve">https://www.conagrabrands.com/news-room/news-conagra-brands-reports-second-quarter-results-prn-122942</x:t>
  </x:si>
  <x:si>
    <x:t xml:space="preserve">2Q26 financials, segment volumes</x:t>
  </x:si>
  <x:si>
    <x:t xml:space="preserve">S9</x:t>
  </x:si>
  <x:si>
    <x:t xml:space="preserve">https://www.conagrabrands.com/news-room/news-conagra-brands-reports-third-quarter-results-prn-122950</x:t>
  </x:si>
  <x:si>
    <x:t xml:space="preserve">3Q26 financials, segment volumes</x:t>
  </x:si>
  <x:si>
    <x:t xml:space="preserve">S10</x:t>
  </x:si>
  <x:si>
    <x:t xml:space="preserve">General Mills</x:t>
  </x:si>
  <x:si>
    <x:t xml:space="preserve">https://last10k.com/sec-filings/gis/0001628280-26-063141.htm</x:t>
  </x:si>
  <x:si>
    <x:t xml:space="preserve">Food peer: retail organic sales -3%, input inflation</x:t>
  </x:si>
  <x:si>
    <x:t xml:space="preserve">S11</x:t>
  </x:si>
  <x:si>
    <x:t xml:space="preserve">Campbell</x:t>
  </x:si>
  <x:si>
    <x:t xml:space="preserve">https://www.thecampbellscompany.com/newsroom/press-releases/campbells-reports-fourth-quarter-fiscal-2026-results/</x:t>
  </x:si>
  <x:si>
    <x:t xml:space="preserve">Food peer: snacks softness, inflation margin pressure</x:t>
  </x:si>
  <x:si>
    <x:t xml:space="preserve">S12</x:t>
  </x:si>
  <x:si>
    <x:t xml:space="preserve">https://www.conagrabrands.com/news-room/news-conagra-brands-to-release-fiscal-2027-first-quarter-earnings-on-september-30-2026-prn-122962</x:t>
  </x:si>
  <x:si>
    <x:t xml:space="preserve">Issuer confirms result date Sep 30; no results as of cutoff</x:t>
  </x:si>
  <x:si>
    <x:t xml:space="preserve">S13</x:t>
  </x:si>
  <x:si>
    <x:t xml:space="preserve">TotalMarketCap</x:t>
  </x:si>
  <x:si>
    <x:t xml:space="preserve">https://totalmarketcap.com/company/conagra-brands-cag</x:t>
  </x:si>
  <x:si>
    <x:t xml:space="preserve">Mid-cap ~$7.043bn / 478.57m shares</x:t>
  </x:si>
  <x:si>
    <x:t xml:space="preserve">S14</x:t>
  </x:si>
  <x:si>
    <x:t xml:space="preserve">Quant500</x:t>
  </x:si>
  <x:si>
    <x:t xml:space="preserve">https://quant500.com/company-analysis/CAG</x:t>
  </x:si>
  <x:si>
    <x:t xml:space="preserve">Not an S&amp;P 500 constituent at cutoff</x:t>
  </x:si>
  <x:si>
    <x:t xml:space="preserve">I1</x:t>
  </x:si>
  <x:si>
    <x:t xml:space="preserve">S&amp;P Capital IQ</x:t>
  </x:si>
  <x:si>
    <x:t xml:space="preserve">CAG_history.csv</x:t>
  </x:si>
  <x:si>
    <x:t xml:space="preserve">Six historical earnings comparisons; hash below</x:t>
  </x:si>
  <x:si>
    <x:t xml:space="preserve">I2</x:t>
  </x:si>
  <x:si>
    <x:t xml:space="preserve">CAG_consensus.json</x:t>
  </x:si>
  <x:si>
    <x:t xml:space="preserve">Sep-24 frozen normalized EPS and revenues; hash below</x:t>
  </x:si>
  <x:si>
    <x:t xml:space="preserve">S15</x:t>
  </x:si>
  <x:si>
    <x:t xml:space="preserve">Ticker Report</x:t>
  </x:si>
  <x:si>
    <x:t xml:space="preserve">https://www.tickerreport.com/banking-finance/13598775/conagra-brands-cag-expected-to-post-earnings-on-wednesday.html</x:t>
  </x:si>
  <x:si>
    <x:t xml:space="preserve">Newer 0.2817 EPS / $2,589.4m sales; not scoring baseline</x:t>
  </x:si>
  <x:si>
    <x:t xml:space="preserve">CapIQ capture date</x:t>
  </x:si>
  <x:si>
    <x:t xml:space="preserve">2026-09-24 (day precision; time unknown)</x:t>
  </x:si>
  <x:si>
    <x:t xml:space="preserve">History SHA256</x:t>
  </x:si>
  <x:si>
    <x:t xml:space="preserve">79882a81782c3c9143c7aa1cb602e6e01da96977e8cf8f5a5ce6b9d69039202f</x:t>
  </x:si>
  <x:si>
    <x:t xml:space="preserve">Consensus SHA256</x:t>
  </x:si>
  <x:si>
    <x:t xml:space="preserve">51accaa06c32350f48fc02d004a3254905eb0838cb4ead8c63825b49970bf413</x:t>
  </x:si>
  <x:si>
    <x:t xml:space="preserve">Geo omitted — FY26 10-K Note 20</x:t>
  </x:si>
  <x:si>
    <x:t xml:space="preserve">Reviewed FY26 10-K Note 20 and FY26 releases: International segment serves outside the US, but Foodservice is primarily US and no exhaustive country revenue bridge is published; exact country allocation unavailable.</x:t>
  </x:si>
  <x:si>
    <x:t xml:space="preserve">Timing — FY26 10-K / releases</x:t>
  </x:si>
  <x:si>
    <x:t xml:space="preserve">see Notes</x:t>
  </x:si>
  <x:si>
    <x:t xml:space="preserve">FY26 quarters ended Aug 24 / Nov 23 / Feb 22 / May 31; CapIQ labels are calendar month-end. FY26 has 53 weeks and Q4 has 14 weeks.</x:t>
  </x:si>
  <x:si>
    <x:t xml:space="preserve">FY26 reported revenue, COGS, gross profit all equal the sum of four constituent FY26 quarters; FY25 was 52 weeks, so do not force YoY period-length identity.</x:t>
  </x:si>
  <x:si>
    <x:t xml:space="preserve">FY26 issuer reconciliation after-tax adjustment categories archived Inputs!B111:F124; Income Statement!B34:F60 derived without EPS plugs.</x:t>
  </x:si>
  <x:si>
    <x:t xml:space="preserve">Inputs</x:t>
  </x:si>
  <x:si>
    <x:t xml:space="preserve">CAPITAL IQ — SIX PAIRS (FULL CSV)</x:t>
  </x:si>
  <x:si>
    <x:t xml:space="preserve">period_end_date</x:t>
  </x:si>
  <x:si>
    <x:t xml:space="preserve">eps_normalized_consensus</x:t>
  </x:si>
  <x:si>
    <x:t xml:space="preserve">eps_normalized_actual</x:t>
  </x:si>
  <x:si>
    <x:t xml:space="preserve">eps_gaap_consensus</x:t>
  </x:si>
  <x:si>
    <x:t xml:space="preserve">eps_gaap_actual</x:t>
  </x:si>
  <x:si>
    <x:t xml:space="preserve">revenue_m_consensus</x:t>
  </x:si>
  <x:si>
    <x:t xml:space="preserve">revenue_m_actual</x:t>
  </x:si>
  <x:si>
    <x:t xml:space="preserve">Normalized EPS surprise</x:t>
  </x:si>
  <x:si>
    <x:t xml:space="preserve">Strict beat (1/0)</x:t>
  </x:si>
  <x:si>
    <x:t xml:space="preserve">SG&amp;A expense</x:t>
  </x:si>
  <x:si>
    <x:t xml:space="preserve">Goodwill impairment</x:t>
  </x:si>
  <x:si>
    <x:t xml:space="preserve">Brand/intangible impairment</x:t>
  </x:si>
  <x:si>
    <x:t xml:space="preserve">Loss (gain) divestitures</x:t>
  </x:si>
  <x:si>
    <x:t xml:space="preserve">Pension income</x:t>
  </x:si>
  <x:si>
    <x:t xml:space="preserve">Interest expense net</x:t>
  </x:si>
  <x:si>
    <x:t xml:space="preserve">Equity method earnings</x:t>
  </x:si>
  <x:si>
    <x:t xml:space="preserve">CAPITAL IQ — FULL SUMMARY ROW</x:t>
  </x:si>
  <x:si>
    <x:t xml:space="preserve">Income tax expense (benefit)</x:t>
  </x:si>
  <x:si>
    <x:t xml:space="preserve">Basic weighted shares</x:t>
  </x:si>
  <x:si>
    <x:t xml:space="preserve">ticker</x:t>
  </x:si>
  <x:si>
    <x:t xml:space="preserve">CAG</x:t>
  </x:si>
  <x:si>
    <x:t xml:space="preserve">company</x:t>
  </x:si>
  <x:si>
    <x:t xml:space="preserve">Conagra Brands, Inc.</x:t>
  </x:si>
  <x:si>
    <x:t xml:space="preserve">Reported adjusted EPS</x:t>
  </x:si>
  <x:si>
    <x:t xml:space="preserve">exchange_ticker</x:t>
  </x:si>
  <x:si>
    <x:t xml:space="preserve">NYSE:CAG</x:t>
  </x:si>
  <x:si>
    <x:t xml:space="preserve">capiq_company_id</x:t>
  </x:si>
  <x:si>
    <x:t xml:space="preserve">CFO year-to-date</x:t>
  </x:si>
  <x:si>
    <x:t xml:space="preserve">analyst_count</x:t>
  </x:si>
  <x:si>
    <x:t xml:space="preserve">Investing year-to-date</x:t>
  </x:si>
  <x:si>
    <x:t xml:space="preserve">fiscal_year_end</x:t>
  </x:si>
  <x:si>
    <x:t xml:space="preserve">May-31</x:t>
  </x:si>
  <x:si>
    <x:t xml:space="preserve">Financing year-to-date</x:t>
  </x:si>
  <x:si>
    <x:t xml:space="preserve">forward_quarter_label</x:t>
  </x:si>
  <x:si>
    <x:t xml:space="preserve">FQ1 2027 - Aug 2026</x:t>
  </x:si>
  <x:si>
    <x:t xml:space="preserve">Cash FX year-to-date</x:t>
  </x:si>
  <x:si>
    <x:t xml:space="preserve">Cash at period end</x:t>
  </x:si>
  <x:si>
    <x:t xml:space="preserve">expected_report_date</x:t>
  </x:si>
  <x:si>
    <x:t xml:space="preserve">eps_normalized_mean</x:t>
  </x:si>
  <x:si>
    <x:t xml:space="preserve">Total shareholders equity</x:t>
  </x:si>
  <x:si>
    <x:t xml:space="preserve">eps_normalized_median</x:t>
  </x:si>
  <x:si>
    <x:t xml:space="preserve">Grocery &amp; Snacks sales</x:t>
  </x:si>
  <x:si>
    <x:t xml:space="preserve">eps_normalized_high</x:t>
  </x:si>
  <x:si>
    <x:t xml:space="preserve">Refrigerated &amp; Frozen sales</x:t>
  </x:si>
  <x:si>
    <x:t xml:space="preserve">eps_normalized_low</x:t>
  </x:si>
  <x:si>
    <x:t xml:space="preserve">International sales</x:t>
  </x:si>
  <x:si>
    <x:t xml:space="preserve">eps_normalized_std_dev</x:t>
  </x:si>
  <x:si>
    <x:t xml:space="preserve">Foodservice sales</x:t>
  </x:si>
  <x:si>
    <x:t xml:space="preserve">eps_normalized_n_est</x:t>
  </x:si>
  <x:si>
    <x:t xml:space="preserve">Grocery &amp; Snacks operating profit</x:t>
  </x:si>
  <x:si>
    <x:t xml:space="preserve">eps_normalized_guidance</x:t>
  </x:si>
  <x:si>
    <x:t xml:space="preserve">Refrigerated &amp; Frozen operating profit</x:t>
  </x:si>
  <x:si>
    <x:t xml:space="preserve">eps_normalized_guidance_low</x:t>
  </x:si>
  <x:si>
    <x:t xml:space="preserve">International operating profit</x:t>
  </x:si>
  <x:si>
    <x:t xml:space="preserve">eps_normalized_guidance_high</x:t>
  </x:si>
  <x:si>
    <x:t xml:space="preserve">Foodservice operating profit</x:t>
  </x:si>
  <x:si>
    <x:t xml:space="preserve">eps_gaap_mean</x:t>
  </x:si>
  <x:si>
    <x:t xml:space="preserve">eps_gaap_median</x:t>
  </x:si>
  <x:si>
    <x:t xml:space="preserve">Frozen Sep-24 normalized EPS consensus</x:t>
  </x:si>
  <x:si>
    <x:t xml:space="preserve">eps_gaap_high</x:t>
  </x:si>
  <x:si>
    <x:t xml:space="preserve">Frozen Sep-24 revenue consensus, $m</x:t>
  </x:si>
  <x:si>
    <x:t xml:space="preserve">eps_gaap_low</x:t>
  </x:si>
  <x:si>
    <x:t xml:space="preserve">Frozen Sep-24 GAAP EPS consensus</x:t>
  </x:si>
  <x:si>
    <x:t xml:space="preserve">eps_gaap_std_dev</x:t>
  </x:si>
  <x:si>
    <x:t xml:space="preserve">Normalized contributor count</x:t>
  </x:si>
  <x:si>
    <x:t xml:space="preserve">eps_gaap_n_est</x:t>
  </x:si>
  <x:si>
    <x:t xml:space="preserve">Newer consensus (Sep-28; separate)</x:t>
  </x:si>
  <x:si>
    <x:t xml:space="preserve">eps_gaap_guidance_low</x:t>
  </x:si>
  <x:si>
    <x:t xml:space="preserve">Market cap $bn Sep-25</x:t>
  </x:si>
  <x:si>
    <x:t xml:space="preserve">eps_gaap_guidance_high</x:t>
  </x:si>
  <x:si>
    <x:t xml:space="preserve">Size bucket prior</x:t>
  </x:si>
  <x:si>
    <x:t xml:space="preserve">revenue_m_mean</x:t>
  </x:si>
  <x:si>
    <x:t xml:space="preserve">History strict beats</x:t>
  </x:si>
  <x:si>
    <x:t xml:space="preserve">revenue_m_median</x:t>
  </x:si>
  <x:si>
    <x:t xml:space="preserve">Valid history pairs</x:t>
  </x:si>
  <x:si>
    <x:t xml:space="preserve">revenue_m_high</x:t>
  </x:si>
  <x:si>
    <x:t xml:space="preserve">Pseudo-count</x:t>
  </x:si>
  <x:si>
    <x:t xml:space="preserve">revenue_m_low</x:t>
  </x:si>
  <x:si>
    <x:t xml:space="preserve">Final P(beat)</x:t>
  </x:si>
  <x:si>
    <x:t xml:space="preserve">revenue_m_std_dev</x:t>
  </x:si>
  <x:si>
    <x:t xml:space="preserve">FY27 adjusted tax rate</x:t>
  </x:si>
  <x:si>
    <x:t xml:space="preserve">revenue_m_n_est</x:t>
  </x:si>
  <x:si>
    <x:t xml:space="preserve">FY27 Q1 modeled gross margin</x:t>
  </x:si>
  <x:si>
    <x:t xml:space="preserve">Modeled; Q1 high-single-digit adjusted margin guidance S6</x:t>
  </x:si>
  <x:si>
    <x:t xml:space="preserve">revenue_m_guidance_low</x:t>
  </x:si>
  <x:si>
    <x:t xml:space="preserve">FY27 Q1 adjusted operating margin</x:t>
  </x:si>
  <x:si>
    <x:t xml:space="preserve">Q1 high-single-digit adjusted operating margin S6</x:t>
  </x:si>
  <x:si>
    <x:t xml:space="preserve">revenue_m_guidance_high</x:t>
  </x:si>
  <x:si>
    <x:t xml:space="preserve">FY27 Q1 interest expense</x:t>
  </x:si>
  <x:si>
    <x:t xml:space="preserve">ebitda_m_mean</x:t>
  </x:si>
  <x:si>
    <x:t xml:space="preserve">FY27 Q1 equity earnings</x:t>
  </x:si>
  <x:si>
    <x:t xml:space="preserve">ebit_m_mean</x:t>
  </x:si>
  <x:si>
    <x:t xml:space="preserve">FY27 Q1 pension income</x:t>
  </x:si>
  <x:si>
    <x:t xml:space="preserve">net_income_excl_excep_m_mean</x:t>
  </x:si>
  <x:si>
    <x:t xml:space="preserve">FY27 Q1 assumed GAAP adjustments</x:t>
  </x:si>
  <x:si>
    <x:t xml:space="preserve">Zero unannounced exceptional charges assumed, not asserted as actuals</x:t>
  </x:si>
  <x:si>
    <x:t xml:space="preserve">net_income_gaap_m_mean</x:t>
  </x:si>
  <x:si>
    <x:t xml:space="preserve">FY27 Q1 diluted shares</x:t>
  </x:si>
  <x:si>
    <x:t xml:space="preserve">gross_margin_pct_mean</x:t>
  </x:si>
  <x:si>
    <x:t xml:space="preserve">FY27 Q1 CFO</x:t>
  </x:si>
  <x:si>
    <x:t xml:space="preserve">effective_tax_rate_pct_mean</x:t>
  </x:si>
  <x:si>
    <x:t xml:space="preserve">FY27 Q1 investing cash flow</x:t>
  </x:si>
  <x:si>
    <x:t xml:space="preserve">capex_m_mean</x:t>
  </x:si>
  <x:si>
    <x:t xml:space="preserve">FY27 Q1 financing cash flow</x:t>
  </x:si>
  <x:si>
    <x:t xml:space="preserve">fcf_m_mean</x:t>
  </x:si>
  <x:si>
    <x:t xml:space="preserve">FY27 Q1 cash FX</x:t>
  </x:si>
  <x:si>
    <x:t xml:space="preserve">cfo_m_mean</x:t>
  </x:si>
  <x:si>
    <x:t xml:space="preserve">FY27 Q1 dividend</x:t>
  </x:si>
  <x:si>
    <x:t xml:space="preserve">d_and_a_m_mean</x:t>
  </x:si>
  <x:si>
    <x:t xml:space="preserve">Grocery forecast volume</x:t>
  </x:si>
  <x:si>
    <x:t xml:space="preserve">Volume risk prior to frozen price increases in mid-2Q27 S6</x:t>
  </x:si>
  <x:si>
    <x:t xml:space="preserve">recommendation</x:t>
  </x:si>
  <x:si>
    <x:t xml:space="preserve">Hold</x:t>
  </x:si>
  <x:si>
    <x:t xml:space="preserve">Grocery forecast price/mix</x:t>
  </x:si>
  <x:si>
    <x:t xml:space="preserve">recommendation_score</x:t>
  </x:si>
  <x:si>
    <x:t xml:space="preserve">Grocery forecast FX</x:t>
  </x:si>
  <x:si>
    <x:t xml:space="preserve">last_close_price</x:t>
  </x:si>
  <x:si>
    <x:t xml:space="preserve">Grocery forecast scope</x:t>
  </x:si>
  <x:si>
    <x:t xml:space="preserve">TARGET-PRICE FIELDS ARCHIVED BUT NOT USED</x:t>
  </x:si>
  <x:si>
    <x:t xml:space="preserve">Results before the 9:30 a.m. Q&amp;A on Sep 30. FY2027 ends May-31-2027; the upcoming quarter is FQ1 2027 (Aug 2026). 52wk range 20.32/12.53. GAAP EPS actuals for Nov-2025 and May-2026 are large negatives from impairments, so those GAAP surprises are NM.</x:t>
  </x:si>
  <x:si>
    <x:t xml:space="preserve">Frozen forecast volume</x:t>
  </x:si>
  <x:si>
    <x:t xml:space="preserve">target_price_mean</x:t>
  </x:si>
  <x:si>
    <x:t xml:space="preserve">Frozen forecast price/mix</x:t>
  </x:si>
  <x:si>
    <x:t xml:space="preserve">target_price_median</x:t>
  </x:si>
  <x:si>
    <x:t xml:space="preserve">Frozen forecast FX</x:t>
  </x:si>
  <x:si>
    <x:t xml:space="preserve">target_price_high</x:t>
  </x:si>
  <x:si>
    <x:t xml:space="preserve">Frozen forecast scope</x:t>
  </x:si>
  <x:si>
    <x:t xml:space="preserve">Q1 prior divestitures: scope estimate, not issuer guidance</x:t>
  </x:si>
  <x:si>
    <x:t xml:space="preserve">target_price_low</x:t>
  </x:si>
  <x:si>
    <x:t xml:space="preserve">International forecast volume</x:t>
  </x:si>
  <x:si>
    <x:t xml:space="preserve">target_price_std_dev</x:t>
  </x:si>
  <x:si>
    <x:t xml:space="preserve">International forecast price/mix</x:t>
  </x:si>
  <x:si>
    <x:t xml:space="preserve">target_price_n_est</x:t>
  </x:si>
  <x:si>
    <x:t xml:space="preserve">International forecast FX</x:t>
  </x:si>
  <x:si>
    <x:t xml:space="preserve">International forecast scope</x:t>
  </x:si>
  <x:si>
    <x:t xml:space="preserve">Foodservice forecast volume</x:t>
  </x:si>
  <x:si>
    <x:t xml:space="preserve">Foodservice forecast price/mix</x:t>
  </x:si>
  <x:si>
    <x:t xml:space="preserve">Foodservice forecast FX</x:t>
  </x:si>
  <x:si>
    <x:t xml:space="preserve">Foodservice forecast scope</x:t>
  </x:si>
  <x:si>
    <x:t xml:space="preserve">Grocery forecast segment margin</x:t>
  </x:si>
  <x:si>
    <x:t xml:space="preserve">Frozen forecast segment margin</x:t>
  </x:si>
  <x:si>
    <x:t xml:space="preserve">International forecast segment margin</x:t>
  </x:si>
  <x:si>
    <x:t xml:space="preserve">Foodservice forecast segment margin</x:t>
  </x:si>
  <x:si>
    <x:t xml:space="preserve">Grocery FY25 same-quarter comps</x:t>
  </x:si>
  <x:si>
    <x:t xml:space="preserve">Frozen FY25 same-quarter comps</x:t>
  </x:si>
  <x:si>
    <x:t xml:space="preserve">International FY25 same-quarter comps</x:t>
  </x:si>
  <x:si>
    <x:t xml:space="preserve">Foodservice FY25 same-quarter comps</x:t>
  </x:si>
  <x:si>
    <x:t xml:space="preserve">Grocery FY25 total</x:t>
  </x:si>
  <x:si>
    <x:t xml:space="preserve">Frozen FY25 total</x:t>
  </x:si>
  <x:si>
    <x:t xml:space="preserve">International FY25 total</x:t>
  </x:si>
  <x:si>
    <x:t xml:space="preserve">Foodservice FY25 total</x:t>
  </x:si>
  <x:si>
    <x:t xml:space="preserve">FY25 comparable group sales</x:t>
  </x:si>
  <x:si>
    <x:t xml:space="preserve">FY27 Q1 basic shares assumption</x:t>
  </x:si>
  <x:si>
    <x:t xml:space="preserve">FY27 Q1 stock-award dilution</x:t>
  </x:si>
  <x:si>
    <x:t xml:space="preserve">FY25 closing cash</x:t>
  </x:si>
  <x:si>
    <x:t xml:space="preserve">Forecast confidence</x:t>
  </x:si>
  <x:si>
    <x:t xml:space="preserve">medium</x:t>
  </x:si>
  <x:si>
    <x:t xml:space="preserve">Size- and history-adjusted starting P(beat)</x:t>
  </x:si>
  <x:si>
    <x:t xml:space="preserve">Newer Sep-28 revenue consensus $m</x:t>
  </x:si>
  <x:si>
    <x:t xml:space="preserve">Independent forecast closing cash, $m</x:t>
  </x:si>
  <x:si>
    <x:t xml:space="preserve">Model assumption, not published Q1 actual or company guidance</x:t>
  </x:si>
  <x:si>
    <x:t xml:space="preserve">Independent FY27 Q1 liability movement, $m</x:t>
  </x:si>
  <x:si>
    <x:t xml:space="preserve">Rounded $89.5m decline is a forecast assumption independent of CFO; resulting BS residual is $0.008m, below 0.05m source/display rounding.</x:t>
  </x:si>
  <x:si>
    <x:t xml:space="preserve">FY25 Grocery profit comparable</x:t>
  </x:si>
  <x:si>
    <x:t xml:space="preserve">FY25 Frozen profit comparable</x:t>
  </x:si>
  <x:si>
    <x:t xml:space="preserve">FY25 International profit comparable</x:t>
  </x:si>
  <x:si>
    <x:t xml:space="preserve">FY25 Foodservice profit comparable</x:t>
  </x:si>
  <x:si>
    <x:t xml:space="preserve">Issuer adjusted net income, check</x:t>
  </x:si>
  <x:si>
    <x:t xml:space="preserve">Sources S5,S7,S8,S9: issuer GAAP-to-adjusted reconciliation tables; negative = subtract from GAAP</x:t>
  </x:si>
  <x:si>
    <x:t xml:space="preserve">Goodwill &amp; brand impairment combined</x:t>
  </x:si>
  <x:si>
    <x:t xml:space="preserve">Impairment adjustment issuer combines goodwill and brand after tax; no unsupported stand-alone split</x:t>
  </x:si>
  <x:si>
    <x:t xml:space="preserve">After-tax divestiture gain/loss</x:t>
  </x:si>
  <x:si>
    <x:t xml:space="preserve">After-tax restructuring</x:t>
  </x:si>
  <x:si>
    <x:t xml:space="preserve">After-tax acquisitions/divestitures costs</x:t>
  </x:si>
  <x:si>
    <x:t xml:space="preserve">After-tax legal recoveries</x:t>
  </x:si>
  <x:si>
    <x:t xml:space="preserve">After-tax Ardent JV restructuring</x:t>
  </x:si>
  <x:si>
    <x:t xml:space="preserve">After-tax Ardent JV impairment</x:t>
  </x:si>
  <x:si>
    <x:t xml:space="preserve">After-tax environmental matters</x:t>
  </x:si>
  <x:si>
    <x:t xml:space="preserve">After-tax CEO separation</x:t>
  </x:si>
  <x:si>
    <x:t xml:space="preserve">After-tax corporate hedge</x:t>
  </x:si>
  <x:si>
    <x:t xml:space="preserve">After-tax pension settlement</x:t>
  </x:si>
  <x:si>
    <x:t xml:space="preserve">After-tax unusual tax items</x:t>
  </x:si>
  <x:si>
    <x:t xml:space="preserve">Issuer adjusted operating profit</x:t>
  </x:si>
  <x:si>
    <x:t xml:space="preserve">FY27 acquisitions sales assumption: none</x:t>
  </x:si>
  <x:si>
    <x:t xml:space="preserve">Forecast no acquisitions disclosed; projected zero is an assumption, not an observed actual</x:t>
  </x:si>
  <x:si>
    <x:t xml:space="preserve">Issuer published organic Grocery sales</x:t>
  </x:si>
  <x:si>
    <x:t xml:space="preserve">FY26 quarter organic dollar figures explicitly published in issuer releases S7,S8,S9,S5; FY26A derived as four-quarter sum and independently agrees to S5 annual figure.</x:t>
  </x:si>
  <x:si>
    <x:t xml:space="preserve">Issuer published organic Frozen sales</x:t>
  </x:si>
  <x:si>
    <x:t xml:space="preserve">Issuer published organic International sales</x:t>
  </x:si>
  <x:si>
    <x:t xml:space="preserve">Issuer published organic Foodservice sales</x:t>
  </x:si>
</x:sst>
</file>

<file path=xl/styles.xml><?xml version="1.0" encoding="utf-8"?>
<x:styleSheet xmlns:x="http://schemas.openxmlformats.org/spreadsheetml/2006/main">
  <x:numFmts count="10">
    <x:numFmt numFmtId="164" formatCode="#,##0.0_);(#,##0.0);–_)"/>
    <x:numFmt numFmtId="165" formatCode="yyyy-mm-dd"/>
    <x:numFmt numFmtId="166" formatCode="0.0%_);(0.0%);–_)"/>
    <x:numFmt numFmtId="167" formatCode="$0.00"/>
    <x:numFmt numFmtId="168" formatCode="0.0%"/>
    <x:numFmt numFmtId="169" formatCode="#,##0;(#,##0);–"/>
    <x:numFmt numFmtId="170" formatCode="$0.00;($0.00);–"/>
    <x:numFmt numFmtId="171" formatCode="0"/>
    <x:numFmt numFmtId="172" formatCode="#,##0.0"/>
    <x:numFmt numFmtId="173" formatCode="#,##0.00"/>
  </x:numFmts>
  <x:fonts count="10">
    <x:font>
      <x:sz val="11"/>
      <x:name val="Calibri"/>
    </x:font>
    <x:font>
      <x:sz val="10"/>
      <x:color rgb="FF000000"/>
      <x:name val="Aptos"/>
    </x:font>
    <x:font>
      <x:b/>
      <x:sz val="10"/>
      <x:color rgb="FF000000"/>
      <x:name val="Aptos"/>
    </x:font>
    <x:font>
      <x:i/>
      <x:sz val="10"/>
      <x:color rgb="FF000000"/>
      <x:name val="Aptos"/>
    </x:font>
    <x:font>
      <x:sz val="10"/>
      <x:color rgb="FF006100"/>
      <x:name val="Aptos"/>
    </x:font>
    <x:font>
      <x:b/>
      <x:sz val="10"/>
      <x:color rgb="FF0000FF"/>
      <x:name val="Aptos"/>
    </x:font>
    <x:font>
      <x:b/>
      <x:sz val="10"/>
      <x:color rgb="FF006100"/>
      <x:name val="Aptos"/>
    </x:font>
    <x:font>
      <x:i/>
      <x:sz val="10"/>
      <x:color rgb="FF006100"/>
      <x:name val="Aptos"/>
    </x:font>
    <x:font>
      <x:sz val="10"/>
      <x:color rgb="FF0000FF"/>
      <x:name val="Aptos"/>
    </x:font>
    <x:font>
      <x:i/>
      <x:sz val="10"/>
      <x:color rgb="FF0000FF"/>
      <x:name val="Aptos"/>
    </x:font>
  </x:fonts>
  <x:fills count="5">
    <x:fill>
      <x:patternFill patternType="none"/>
    </x:fill>
    <x:fill>
      <x:patternFill patternType="gray125"/>
    </x:fill>
    <x:fill>
      <x:patternFill patternType="solid">
        <x:fgColor rgb="FFEFF1F2"/>
      </x:patternFill>
    </x:fill>
    <x:fill>
      <x:patternFill patternType="solid">
        <x:fgColor rgb="FFF4F8FA"/>
      </x:patternFill>
    </x:fill>
    <x:fill>
      <x:patternFill patternType="solid">
        <x:fgColor rgb="FFEBF3EE"/>
      </x:patternFill>
    </x:fill>
  </x:fills>
  <x:borders count="7">
    <x:border/>
    <x:border>
      <x:top style="thin">
        <x:color rgb="FF9AA2A8"/>
      </x:top>
      <x:bottom style="thin">
        <x:color rgb="FF9AA2A8"/>
      </x:bottom>
    </x:border>
    <x:border>
      <x:bottom style="thin">
        <x:color rgb="FFD6DCE0"/>
      </x:bottom>
    </x:border>
    <x:border>
      <x:top style="thin">
        <x:color rgb="FF919BA4"/>
      </x:top>
    </x:border>
    <x:border>
      <x:top style="thin">
        <x:color rgb="FF98ACA0"/>
      </x:top>
    </x:border>
    <x:border>
      <x:top style="thin">
        <x:color rgb="FFA0A6AC"/>
      </x:top>
    </x:border>
    <x:border>
      <x:top style="thin">
        <x:color rgb="FFA0A6AC"/>
      </x:top>
      <x:bottom style="thin">
        <x:color rgb="FFA0A6AC"/>
      </x:bottom>
    </x:border>
  </x:borders>
  <x:cellStyleXfs count="1">
    <x:xf numFmtId="0" fontId="0" fillId="0" borderId="0"/>
  </x:cellStyleXfs>
  <x:cellXfs count="80">
    <x:xf numFmtId="0" fontId="0" fillId="0" borderId="0" xfId="0"/>
    <x:xf numFmtId="0" fontId="1" fillId="0" borderId="0" xfId="0" applyFont="1" applyFill="1" applyAlignment="1">
      <x:alignment horizontal="general" vertical="bottom"/>
    </x:xf>
    <x:xf numFmtId="164" fontId="1" fillId="0" borderId="0" xfId="0" applyNumberFormat="1" applyFont="1" applyFill="1" applyAlignment="1">
      <x:alignment horizontal="general" vertical="bottom"/>
    </x:xf>
    <x:xf numFmtId="164" fontId="2" fillId="2" borderId="1" xfId="0" applyNumberFormat="1" applyFont="1" applyFill="1" applyBorder="1" applyAlignment="1">
      <x:alignment horizontal="general" vertical="bottom"/>
    </x:xf>
    <x:xf numFmtId="0" fontId="2" fillId="0" borderId="0" xfId="0" applyFont="1" applyFill="1" applyAlignment="1">
      <x:alignment horizontal="general" vertical="bottom"/>
    </x:xf>
    <x:xf numFmtId="165" fontId="1" fillId="2" borderId="1" xfId="0" applyNumberFormat="1" applyFont="1" applyFill="1" applyBorder="1" applyAlignment="1">
      <x:alignment horizontal="center" vertical="bottom"/>
    </x:xf>
    <x:xf numFmtId="166" fontId="3" fillId="0" borderId="0" xfId="0" applyNumberFormat="1" applyFont="1" applyFill="1" applyAlignment="1">
      <x:alignment horizontal="general" vertical="bottom"/>
    </x:xf>
    <x:xf numFmtId="167" fontId="4" fillId="0" borderId="2" xfId="0" applyNumberFormat="1" applyFont="1" applyFill="1" applyBorder="1" applyAlignment="1">
      <x:alignment horizontal="general" vertical="bottom"/>
    </x:xf>
    <x:xf numFmtId="0" fontId="1" fillId="2" borderId="1" xfId="0" applyFont="1" applyFill="1" applyBorder="1" applyAlignment="1">
      <x:alignment horizontal="center" vertical="bottom"/>
    </x:xf>
    <x:xf numFmtId="164" fontId="5" fillId="0" borderId="3" xfId="0" applyNumberFormat="1" applyFont="1" applyFill="1" applyBorder="1" applyAlignment="1">
      <x:alignment horizontal="general" vertical="bottom"/>
    </x:xf>
    <x:xf numFmtId="164" fontId="2" fillId="0" borderId="0" xfId="0" applyNumberFormat="1" applyFont="1" applyFill="1" applyAlignment="1">
      <x:alignment horizontal="general" vertical="bottom"/>
    </x:xf>
    <x:xf numFmtId="164" fontId="4" fillId="0" borderId="0" xfId="0" applyNumberFormat="1" applyFont="1" applyFill="1" applyAlignment="1">
      <x:alignment horizontal="general" vertical="bottom"/>
    </x:xf>
    <x:xf numFmtId="0" fontId="1" fillId="2" borderId="1" xfId="0" applyFont="1" applyFill="1" applyBorder="1" applyAlignment="1">
      <x:alignment horizontal="general" vertical="bottom"/>
    </x:xf>
    <x:xf numFmtId="164" fontId="6" fillId="3" borderId="3" xfId="0" applyNumberFormat="1" applyFont="1" applyFill="1" applyBorder="1" applyAlignment="1">
      <x:alignment horizontal="general" vertical="bottom"/>
    </x:xf>
    <x:xf numFmtId="164" fontId="2" fillId="0" borderId="3" xfId="0" applyNumberFormat="1" applyFont="1" applyFill="1" applyBorder="1" applyAlignment="1">
      <x:alignment horizontal="general" vertical="bottom"/>
    </x:xf>
    <x:xf numFmtId="164" fontId="2" fillId="3" borderId="3" xfId="0" applyNumberFormat="1" applyFont="1" applyFill="1" applyBorder="1" applyAlignment="1">
      <x:alignment horizontal="general" vertical="bottom"/>
    </x:xf>
    <x:xf numFmtId="164" fontId="6" fillId="0" borderId="3" xfId="0" applyNumberFormat="1" applyFont="1" applyFill="1" applyBorder="1" applyAlignment="1">
      <x:alignment horizontal="general" vertical="bottom"/>
    </x:xf>
    <x:xf numFmtId="164" fontId="1" fillId="3" borderId="0" xfId="0" applyNumberFormat="1" applyFont="1" applyFill="1" applyAlignment="1">
      <x:alignment horizontal="general" vertical="bottom"/>
    </x:xf>
    <x:xf numFmtId="164" fontId="4" fillId="0" borderId="2" xfId="0" applyNumberFormat="1" applyFont="1" applyFill="1" applyBorder="1" applyAlignment="1">
      <x:alignment horizontal="general" vertical="bottom"/>
    </x:xf>
    <x:xf numFmtId="0" fontId="2" fillId="0" borderId="3" xfId="0" applyFont="1" applyFill="1" applyBorder="1" applyAlignment="1">
      <x:alignment horizontal="general" vertical="bottom"/>
    </x:xf>
    <x:xf numFmtId="166" fontId="7" fillId="3" borderId="0" xfId="0" applyNumberFormat="1" applyFont="1" applyFill="1" applyAlignment="1">
      <x:alignment horizontal="general" vertical="bottom"/>
    </x:xf>
    <x:xf numFmtId="166" fontId="7" fillId="0" borderId="0" xfId="0" applyNumberFormat="1" applyFont="1" applyFill="1" applyAlignment="1">
      <x:alignment horizontal="general" vertical="bottom"/>
    </x:xf>
    <x:xf numFmtId="168" fontId="8" fillId="0" borderId="0" xfId="0" applyNumberFormat="1" applyFont="1" applyFill="1" applyAlignment="1">
      <x:alignment horizontal="general" vertical="bottom"/>
    </x:xf>
    <x:xf numFmtId="0" fontId="2" fillId="2" borderId="1" xfId="0" applyFont="1" applyFill="1" applyBorder="1" applyAlignment="1">
      <x:alignment horizontal="general" vertical="bottom"/>
    </x:xf>
    <x:xf numFmtId="164" fontId="8" fillId="0" borderId="0" xfId="0" applyNumberFormat="1" applyFont="1" applyFill="1" applyAlignment="1">
      <x:alignment horizontal="general" vertical="bottom"/>
    </x:xf>
    <x:xf numFmtId="168" fontId="1" fillId="0" borderId="0" xfId="0" applyNumberFormat="1" applyFont="1" applyFill="1" applyAlignment="1">
      <x:alignment horizontal="general" vertical="bottom"/>
    </x:xf>
    <x:xf numFmtId="0" fontId="1" fillId="3" borderId="0" xfId="0" applyFont="1" applyFill="1" applyAlignment="1">
      <x:alignment horizontal="general" vertical="bottom"/>
    </x:xf>
    <x:xf numFmtId="166" fontId="3" fillId="3" borderId="0" xfId="0" applyNumberFormat="1" applyFont="1" applyFill="1" applyAlignment="1">
      <x:alignment horizontal="general" vertical="bottom"/>
    </x:xf>
    <x:xf numFmtId="164" fontId="6" fillId="4" borderId="4" xfId="0" applyNumberFormat="1" applyFont="1" applyFill="1" applyBorder="1" applyAlignment="1">
      <x:alignment horizontal="general" vertical="bottom"/>
    </x:xf>
    <x:xf numFmtId="0" fontId="2" fillId="4" borderId="4" xfId="0" applyFont="1" applyFill="1" applyBorder="1" applyAlignment="1">
      <x:alignment horizontal="general" vertical="bottom"/>
    </x:xf>
    <x:xf numFmtId="168" fontId="4" fillId="0" borderId="0" xfId="0" applyNumberFormat="1" applyFont="1" applyFill="1" applyAlignment="1">
      <x:alignment horizontal="general" vertical="bottom"/>
    </x:xf>
    <x:xf numFmtId="167" fontId="1" fillId="0" borderId="0" xfId="0" applyNumberFormat="1" applyFont="1" applyFill="1" applyAlignment="1">
      <x:alignment horizontal="general" vertical="bottom"/>
    </x:xf>
    <x:xf numFmtId="167" fontId="1" fillId="0" borderId="2" xfId="0" applyNumberFormat="1" applyFont="1" applyFill="1" applyBorder="1" applyAlignment="1">
      <x:alignment horizontal="general" vertical="bottom"/>
    </x:xf>
    <x:xf numFmtId="164" fontId="6" fillId="0" borderId="0" xfId="0" applyNumberFormat="1" applyFont="1" applyFill="1" applyAlignment="1">
      <x:alignment horizontal="general" vertical="bottom"/>
    </x:xf>
    <x:xf numFmtId="0" fontId="2" fillId="0" borderId="2" xfId="0" applyFont="1" applyFill="1" applyBorder="1" applyAlignment="1">
      <x:alignment horizontal="general" vertical="bottom"/>
    </x:xf>
    <x:xf numFmtId="164" fontId="1" fillId="0" borderId="2" xfId="0" applyNumberFormat="1" applyFont="1" applyFill="1" applyBorder="1" applyAlignment="1">
      <x:alignment horizontal="general" vertical="bottom"/>
    </x:xf>
    <x:xf numFmtId="164" fontId="4" fillId="3" borderId="0" xfId="0" applyNumberFormat="1" applyFont="1" applyFill="1" applyAlignment="1">
      <x:alignment horizontal="general" vertical="bottom"/>
    </x:xf>
    <x:xf numFmtId="168" fontId="6" fillId="0" borderId="0" xfId="0" applyNumberFormat="1" applyFont="1" applyFill="1" applyAlignment="1">
      <x:alignment horizontal="general" vertical="bottom"/>
    </x:xf>
    <x:xf numFmtId="168" fontId="1" fillId="3" borderId="0" xfId="0" applyNumberFormat="1" applyFont="1" applyFill="1" applyAlignment="1">
      <x:alignment horizontal="general" vertical="bottom"/>
    </x:xf>
    <x:xf numFmtId="164" fontId="2" fillId="3" borderId="0" xfId="0" applyNumberFormat="1" applyFont="1" applyFill="1" applyAlignment="1">
      <x:alignment horizontal="general" vertical="bottom"/>
    </x:xf>
    <x:xf numFmtId="168" fontId="4" fillId="3" borderId="0" xfId="0" applyNumberFormat="1" applyFont="1" applyFill="1" applyAlignment="1">
      <x:alignment horizontal="general" vertical="bottom"/>
    </x:xf>
    <x:xf numFmtId="166" fontId="9" fillId="0" borderId="0" xfId="0" applyNumberFormat="1" applyFont="1" applyFill="1" applyAlignment="1">
      <x:alignment horizontal="general" vertical="bottom"/>
    </x:xf>
    <x:xf numFmtId="169" fontId="4" fillId="3" borderId="0" xfId="0" applyNumberFormat="1" applyFont="1" applyFill="1" applyAlignment="1">
      <x:alignment horizontal="general" vertical="bottom"/>
    </x:xf>
    <x:xf numFmtId="169" fontId="1" fillId="0" borderId="0" xfId="0" applyNumberFormat="1" applyFont="1" applyFill="1" applyAlignment="1">
      <x:alignment horizontal="general" vertical="bottom"/>
    </x:xf>
    <x:xf numFmtId="164" fontId="2" fillId="3" borderId="5" xfId="0" applyNumberFormat="1" applyFont="1" applyFill="1" applyBorder="1" applyAlignment="1">
      <x:alignment horizontal="general" vertical="bottom"/>
    </x:xf>
    <x:xf numFmtId="164" fontId="2" fillId="0" borderId="5" xfId="0" applyNumberFormat="1" applyFont="1" applyFill="1" applyBorder="1" applyAlignment="1">
      <x:alignment horizontal="general" vertical="bottom"/>
    </x:xf>
    <x:xf numFmtId="0" fontId="2" fillId="0" borderId="5" xfId="0" applyFont="1" applyFill="1" applyBorder="1" applyAlignment="1">
      <x:alignment horizontal="general" vertical="bottom"/>
    </x:xf>
    <x:xf numFmtId="166" fontId="1" fillId="0" borderId="0" xfId="0" applyNumberFormat="1" applyFont="1" applyFill="1" applyAlignment="1">
      <x:alignment horizontal="general" vertical="bottom"/>
    </x:xf>
    <x:xf numFmtId="167" fontId="8" fillId="0" borderId="0" xfId="0" applyNumberFormat="1" applyFont="1" applyFill="1" applyAlignment="1">
      <x:alignment horizontal="general" vertical="bottom"/>
    </x:xf>
    <x:xf numFmtId="164" fontId="6" fillId="0" borderId="5" xfId="0" applyNumberFormat="1" applyFont="1" applyFill="1" applyBorder="1" applyAlignment="1">
      <x:alignment horizontal="general" vertical="bottom"/>
    </x:xf>
    <x:xf numFmtId="169" fontId="1" fillId="3" borderId="0" xfId="0" applyNumberFormat="1" applyFont="1" applyFill="1" applyAlignment="1">
      <x:alignment horizontal="general" vertical="bottom"/>
    </x:xf>
    <x:xf numFmtId="169" fontId="4" fillId="0" borderId="0" xfId="0" applyNumberFormat="1" applyFont="1" applyFill="1" applyAlignment="1">
      <x:alignment horizontal="general" vertical="bottom"/>
    </x:xf>
    <x:xf numFmtId="164" fontId="2" fillId="2" borderId="6" xfId="0" applyNumberFormat="1" applyFont="1" applyFill="1" applyBorder="1" applyAlignment="1">
      <x:alignment horizontal="general" vertical="bottom"/>
    </x:xf>
    <x:xf numFmtId="166" fontId="1" fillId="3" borderId="0" xfId="0" applyNumberFormat="1" applyFont="1" applyFill="1" applyAlignment="1">
      <x:alignment horizontal="general" vertical="bottom"/>
    </x:xf>
    <x:xf numFmtId="167" fontId="2" fillId="0" borderId="3" xfId="0" applyNumberFormat="1" applyFont="1" applyFill="1" applyBorder="1" applyAlignment="1">
      <x:alignment horizontal="general" vertical="bottom"/>
    </x:xf>
    <x:xf numFmtId="0" fontId="2" fillId="2" borderId="6" xfId="0" applyFont="1" applyFill="1" applyBorder="1" applyAlignment="1">
      <x:alignment horizontal="general" vertical="bottom"/>
    </x:xf>
    <x:xf numFmtId="167" fontId="2" fillId="3" borderId="3" xfId="0" applyNumberFormat="1" applyFont="1" applyFill="1" applyBorder="1" applyAlignment="1">
      <x:alignment horizontal="general" vertical="bottom"/>
    </x:xf>
    <x:xf numFmtId="167" fontId="1" fillId="3" borderId="0" xfId="0" applyNumberFormat="1" applyFont="1" applyFill="1" applyAlignment="1">
      <x:alignment horizontal="general" vertical="bottom"/>
    </x:xf>
    <x:xf numFmtId="0" fontId="8" fillId="0" borderId="0" xfId="0" applyFont="1" applyFill="1" applyAlignment="1">
      <x:alignment horizontal="general" vertical="bottom"/>
    </x:xf>
    <x:xf numFmtId="168" fontId="8" fillId="3" borderId="0" xfId="0" applyNumberFormat="1" applyFont="1" applyFill="1" applyAlignment="1">
      <x:alignment horizontal="general" vertical="bottom"/>
    </x:xf>
    <x:xf numFmtId="165" fontId="8" fillId="0" borderId="0" xfId="0" applyNumberFormat="1" applyFont="1" applyFill="1" applyAlignment="1">
      <x:alignment horizontal="general" vertical="bottom"/>
    </x:xf>
    <x:xf numFmtId="170" fontId="1" fillId="0" borderId="0" xfId="0" applyNumberFormat="1" applyFont="1" applyFill="1" applyAlignment="1">
      <x:alignment horizontal="general" vertical="bottom"/>
    </x:xf>
    <x:xf numFmtId="164" fontId="8" fillId="3" borderId="0" xfId="0" applyNumberFormat="1" applyFont="1" applyFill="1" applyAlignment="1">
      <x:alignment horizontal="general" vertical="bottom"/>
    </x:xf>
    <x:xf numFmtId="171" fontId="1" fillId="0" borderId="0" xfId="0" applyNumberFormat="1" applyFont="1" applyFill="1" applyAlignment="1">
      <x:alignment horizontal="general" vertical="bottom"/>
    </x:xf>
    <x:xf numFmtId="172" fontId="8" fillId="0" borderId="0" xfId="0" applyNumberFormat="1" applyFont="1" applyFill="1" applyAlignment="1">
      <x:alignment horizontal="general" vertical="bottom"/>
    </x:xf>
    <x:xf numFmtId="167" fontId="8" fillId="3" borderId="0" xfId="0" applyNumberFormat="1" applyFont="1" applyFill="1" applyAlignment="1">
      <x:alignment horizontal="general" vertical="bottom"/>
    </x:xf>
    <x:xf numFmtId="171" fontId="1" fillId="3" borderId="0" xfId="0" applyNumberFormat="1" applyFont="1" applyFill="1" applyAlignment="1">
      <x:alignment horizontal="general" vertical="bottom"/>
    </x:xf>
    <x:xf numFmtId="170" fontId="8" fillId="0" borderId="0" xfId="0" applyNumberFormat="1" applyFont="1" applyFill="1" applyAlignment="1">
      <x:alignment horizontal="general" vertical="bottom"/>
    </x:xf>
    <x:xf numFmtId="173" fontId="1" fillId="3" borderId="0" xfId="0" applyNumberFormat="1" applyFont="1" applyFill="1" applyAlignment="1">
      <x:alignment horizontal="general" vertical="bottom"/>
    </x:xf>
    <x:xf numFmtId="172" fontId="8" fillId="3" borderId="0" xfId="0" applyNumberFormat="1" applyFont="1" applyFill="1" applyAlignment="1">
      <x:alignment horizontal="general" vertical="bottom"/>
    </x:xf>
    <x:xf numFmtId="0" fontId="1" fillId="2" borderId="1" xfId="0" applyNumberFormat="1" applyFont="1" applyFill="1" applyBorder="1" applyAlignment="1">
      <x:alignment horizontal="right" vertical="bottom"/>
    </x:xf>
    <x:xf numFmtId="165" fontId="1" fillId="2" borderId="1" xfId="0" applyNumberFormat="1" applyFont="1" applyFill="1" applyBorder="1" applyAlignment="1">
      <x:alignment horizontal="right" vertical="bottom"/>
    </x:xf>
    <x:xf numFmtId="164" fontId="2" fillId="2" borderId="1" xfId="0" applyNumberFormat="1" applyFont="1" applyFill="1" applyBorder="1" applyAlignment="1">
      <x:alignment horizontal="right" vertical="bottom"/>
    </x:xf>
    <x:xf numFmtId="0" fontId="2" fillId="2" borderId="1" xfId="0" applyNumberFormat="1" applyFont="1" applyFill="1" applyBorder="1" applyAlignment="1">
      <x:alignment horizontal="right" vertical="bottom"/>
    </x:xf>
    <x:xf numFmtId="0" fontId="1" fillId="0" borderId="0" xfId="0" applyNumberFormat="1" applyFont="1" applyFill="1" applyBorder="1" applyAlignment="1">
      <x:alignment horizontal="right" vertical="bottom"/>
    </x:xf>
    <x:xf numFmtId="164" fontId="1" fillId="0" borderId="0" xfId="0" applyNumberFormat="1" applyFont="1" applyFill="1" applyBorder="1" applyAlignment="1">
      <x:alignment horizontal="right" vertical="bottom"/>
    </x:xf>
    <x:xf numFmtId="167" fontId="1" fillId="0" borderId="0" xfId="0" applyNumberFormat="1" applyFont="1" applyFill="1" applyBorder="1" applyAlignment="1">
      <x:alignment horizontal="right" vertical="bottom"/>
    </x:xf>
    <x:xf numFmtId="169" fontId="1" fillId="0" borderId="0" xfId="0" applyNumberFormat="1" applyFont="1" applyFill="1" applyBorder="1" applyAlignment="1">
      <x:alignment horizontal="right" vertical="bottom"/>
    </x:xf>
    <x:xf numFmtId="0" fontId="0" fillId="0" borderId="0" xfId="0" applyNumberFormat="1" applyFont="1" applyFill="1" applyBorder="1" applyAlignment="1">
      <x:alignment wrapText="1"/>
    </x:xf>
    <x:xf numFmtId="0" fontId="1" fillId="0" borderId="0" xfId="0" applyNumberFormat="1" applyFont="1" applyFill="1" applyBorder="1" applyAlignment="1">
      <x:alignment horizontal="general" vertical="bottom"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e1e448f938cd43d5" /><Relationship Type="http://schemas.openxmlformats.org/officeDocument/2006/relationships/theme" Target="/xl/theme/theme1.xml" Id="Rfc612a3178054ed2" /><Relationship Type="http://schemas.openxmlformats.org/officeDocument/2006/relationships/sharedStrings" Target="/xl/sharedStrings.xml" Id="R6b47050728a64216" /><Relationship Type="http://schemas.openxmlformats.org/officeDocument/2006/relationships/worksheet" Target="/xl/worksheets/sheet1.xml" Id="Ra72512d751224522" /><Relationship Type="http://schemas.openxmlformats.org/officeDocument/2006/relationships/worksheet" Target="/xl/worksheets/sheet2.xml" Id="R82a27f8cc4d94dae" /><Relationship Type="http://schemas.openxmlformats.org/officeDocument/2006/relationships/worksheet" Target="/xl/worksheets/sheet3.xml" Id="R928ed2c2b0844970" /><Relationship Type="http://schemas.openxmlformats.org/officeDocument/2006/relationships/worksheet" Target="/xl/worksheets/sheet4.xml" Id="Rd7fe29df95974a5a" /><Relationship Type="http://schemas.openxmlformats.org/officeDocument/2006/relationships/worksheet" Target="/xl/worksheets/sheet5.xml" Id="Redf5b23fb85c4250" /><Relationship Type="http://schemas.openxmlformats.org/officeDocument/2006/relationships/worksheet" Target="/xl/worksheets/sheet6.xml" Id="R0cbbcc810b894194" /><Relationship Type="http://schemas.openxmlformats.org/officeDocument/2006/relationships/worksheet" Target="/xl/worksheets/sheet7.xml" Id="R4997332876a84b9f" /><Relationship Type="http://schemas.openxmlformats.org/officeDocument/2006/relationships/worksheet" Target="/xl/worksheets/sheet8.xml" Id="R8ca48b909646411c" /><Relationship Type="http://schemas.openxmlformats.org/officeDocument/2006/relationships/worksheet" Target="/xl/worksheets/sheet9.xml" Id="R2aef80a74758484c" /><Relationship Type="http://schemas.openxmlformats.org/officeDocument/2006/relationships/worksheet" Target="/xl/worksheets/sheet10.xml" Id="Rbf6a8b7353b54671" /><Relationship Type="http://schemas.openxmlformats.org/officeDocument/2006/relationships/worksheet" Target="/xl/worksheets/sheet11.xml" Id="R9dd792083a57431f" /><Relationship Type="http://schemas.openxmlformats.org/officeDocument/2006/relationships/worksheet" Target="/xl/worksheets/sheet12.xml" Id="Rfb4ffceafbc6425f" /><Relationship Type="http://schemas.openxmlformats.org/officeDocument/2006/relationships/worksheet" Target="/xl/worksheets/sheet13.xml" Id="Rff653aab87e046c9" /><Relationship Type="http://schemas.microsoft.com/office/2017/10/relationships/person" Target="/xl/persons/person.xml" Id="Rd835588061174d2f" /></Relationships>
</file>

<file path=xl/drawings/_rels/drawing1.xml.rels>&#65279;<?xml version="1.0" encoding="utf-8"?><Relationships xmlns="http://schemas.openxmlformats.org/package/2006/relationships"><Relationship Type="http://schemas.openxmlformats.org/officeDocument/2006/relationships/image" Target="/xl/media/image.png" Id="R734d2bb48da444ef" /></Relationships>
</file>

<file path=xl/drawings/drawing1.xml><?xml version="1.0" encoding="utf-8"?>
<xdr:wsDr xmlns:xdr="http://schemas.openxmlformats.org/drawingml/2006/spreadsheetDrawing">
  <xdr:oneCellAnchor>
    <xdr:from>
      <xdr:col>0</xdr:col>
      <xdr:colOff>66675</xdr:colOff>
      <xdr:row>0</xdr:row>
      <xdr:rowOff>38100</xdr:rowOff>
    </xdr:from>
    <xdr:ext cx="571500" cy="571500"/>
    <xdr:pic>
      <xdr:nvPicPr>
        <xdr:cNvPr id="1" name="/xl/media/image1.png"/>
        <xdr:cNvPicPr>
          <a:picLocks xmlns:a="http://schemas.openxmlformats.org/drawingml/2006/main" noChangeAspect="1"/>
        </xdr:cNvPicPr>
      </xdr:nvPicPr>
      <xdr:blipFill>
        <a:blip xmlns:r="http://schemas.openxmlformats.org/officeDocument/2006/relationships" xmlns:a="http://schemas.openxmlformats.org/drawingml/2006/main" r:embed="R734d2bb48da444ef"/>
        <a:stretch xmlns:a="http://schemas.openxmlformats.org/drawingml/2006/main">
          <a:fillRect/>
        </a:stretch>
      </xdr:blipFill>
      <xdr:spPr>
        <a:prstGeom xmlns:a="http://schemas.openxmlformats.org/drawingml/2006/main" prst="rect"/>
      </xdr:spPr>
    </xdr:pic>
    <xdr:clientData/>
  </xdr:oneCellAnchor>
</xdr:wsDr>
</file>

<file path=xl/persons/person.xml><?xml version="1.0" encoding="utf-8"?>
<xltc:personList xmlns:xltc="http://schemas.microsoft.com/office/spreadsheetml/2018/threadedcomments">
  <xltc:person displayName="Shortcut" id="{0894574E-0A37-99CA-9D8F-D3356BBBF227}"/>
</xltc: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solidFill>
          <a:schemeClr val="phClr"/>
        </a:solidFill>
        <a:solidFill>
          <a:schemeClr val="phClr"/>
        </a:solidFill>
      </a:fillStyleLst>
      <a:lnStyleLst>
        <a:ln w="6350">
          <a:solidFill>
            <a:schemeClr val="phClr"/>
          </a:solidFill>
        </a:ln>
        <a:ln w="12700">
          <a:solidFill>
            <a:schemeClr val="phClr"/>
          </a:solidFill>
        </a:ln>
        <a:ln w="19050">
          <a:solidFill>
            <a:schemeClr val="phClr"/>
          </a:solidFill>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_rels/sheet1.xml.rels>&#65279;<?xml version="1.0" encoding="utf-8"?><Relationships xmlns="http://schemas.openxmlformats.org/package/2006/relationships"><Relationship Type="http://schemas.openxmlformats.org/officeDocument/2006/relationships/drawing" Target="/xl/drawings/drawing1.xml" Id="R17b15e1234e647bb" /></Relationships>
</file>

<file path=xl/worksheets/_rels/sheet13.xml.rels>&#65279;<?xml version="1.0" encoding="utf-8"?><Relationships xmlns="http://schemas.openxmlformats.org/package/2006/relationships"><Relationship Type="http://schemas.openxmlformats.org/officeDocument/2006/relationships/comments" Target="/xl/comments1.xml" Id="Rd51dbdd0f1bc49c8" /><Relationship Type="http://schemas.openxmlformats.org/officeDocument/2006/relationships/vmlDrawing" Target="/xl/drawings/vmldrawing.vml" Id="Rd328539febf949fa" /></Relationships>
</file>

<file path=xl/worksheets/sheet1.xml><?xml version="1.0" encoding="utf-8"?>
<x:worksheet xmlns:x="http://schemas.openxmlformats.org/spreadsheetml/2006/main">
  <x:sheetViews>
    <x:sheetView showGridLines="0" workbookViewId="0"/>
  </x:sheetViews>
  <x:sheetFormatPr defaultRowHeight="15"/>
  <x:cols>
    <x:col min="1" max="1" width="32" customWidth="1"/>
    <x:col min="2" max="7" width="12" customWidth="1"/>
    <x:col min="8" max="8" width="65" hidden="0" customWidth="1"/>
    <x:col min="10" max="10" width="65" hidden="0" customWidth="1"/>
  </x:cols>
  <x:sheetData>
    <x:row r="1">
      <x:c r="A1" s="1"/>
      <x:c r="B1" s="1" t="s">
        <x:v>0</x:v>
      </x:c>
      <x:c r="C1" s="1"/>
      <x:c r="D1" s="1"/>
      <x:c r="E1" s="1"/>
      <x:c r="F1" s="1"/>
      <x:c r="G1" s="1"/>
      <x:c r="H1" s="1"/>
    </x:row>
    <x:row r="2">
      <x:c r="A2" s="4" t="s">
        <x:v>1</x:v>
      </x:c>
      <x:c r="B2" s="4"/>
      <x:c r="C2" s="4"/>
      <x:c r="D2" s="4"/>
      <x:c r="E2" s="4"/>
      <x:c r="F2" s="4"/>
      <x:c r="G2" s="4"/>
      <x:c r="H2" s="1"/>
    </x:row>
    <x:row r="3">
      <x:c r="A3" s="1" t="s">
        <x:v>2</x:v>
      </x:c>
      <x:c r="B3" s="1"/>
      <x:c r="C3" s="1"/>
      <x:c r="D3" s="1"/>
      <x:c r="E3" s="1"/>
      <x:c r="F3" s="1"/>
      <x:c r="G3" s="1"/>
      <x:c r="H3" s="1"/>
    </x:row>
    <x:row r="4">
      <x:c r="A4" s="12"/>
      <x:c r="B4" s="70" t="s">
        <x:v>3</x:v>
      </x:c>
      <x:c r="C4" s="70" t="s">
        <x:v>4</x:v>
      </x:c>
      <x:c r="D4" s="70" t="s">
        <x:v>5</x:v>
      </x:c>
      <x:c r="E4" s="70" t="s">
        <x:v>6</x:v>
      </x:c>
      <x:c r="F4" s="70" t="s">
        <x:v>7</x:v>
      </x:c>
      <x:c r="G4" s="70" t="s">
        <x:v>8</x:v>
      </x:c>
      <x:c r="H4" s="1"/>
    </x:row>
    <x:row r="5">
      <x:c r="A5" s="12"/>
      <x:c r="B5" s="71">
        <x:v>45893</x:v>
      </x:c>
      <x:c r="C5" s="71">
        <x:v>45984</x:v>
      </x:c>
      <x:c r="D5" s="71">
        <x:v>46075</x:v>
      </x:c>
      <x:c r="E5" s="71">
        <x:v>46173</x:v>
      </x:c>
      <x:c r="F5" s="71">
        <x:v>46173</x:v>
      </x:c>
      <x:c r="G5" s="71" t="n">
        <x:v>46264</x:v>
      </x:c>
      <x:c r="H5" s="1"/>
    </x:row>
    <x:row r="6">
      <x:c r="A6" s="12"/>
      <x:c r="B6" s="70">
        <x:v>91</x:v>
      </x:c>
      <x:c r="C6" s="70">
        <x:v>91</x:v>
      </x:c>
      <x:c r="D6" s="70">
        <x:v>91</x:v>
      </x:c>
      <x:c r="E6" s="70">
        <x:v>98</x:v>
      </x:c>
      <x:c r="F6" s="70">
        <x:v>371</x:v>
      </x:c>
      <x:c r="G6" s="70" t="n">
        <x:v>91</x:v>
      </x:c>
      <x:c r="H6" s="1"/>
    </x:row>
    <x:row r="7">
      <x:c r="A7" s="1"/>
      <x:c r="B7" s="1"/>
      <x:c r="C7" s="1"/>
      <x:c r="D7" s="1"/>
      <x:c r="E7" s="1"/>
      <x:c r="F7" s="1"/>
      <x:c r="G7" s="26"/>
      <x:c r="H7" s="1"/>
    </x:row>
    <x:row r="8">
      <x:c r="A8" s="23" t="s">
        <x:v>9</x:v>
      </x:c>
      <x:c r="B8" s="72" t="s">
        <x:v>10</x:v>
      </x:c>
      <x:c r="C8" s="72" t="s">
        <x:v>11</x:v>
      </x:c>
      <x:c r="D8" s="72" t="s">
        <x:v>12</x:v>
      </x:c>
      <x:c r="E8" s="3" t="s">
        <x:v>13</x:v>
      </x:c>
      <x:c r="F8" s="3" t="s">
        <x:v>14</x:v>
      </x:c>
      <x:c r="G8" s="17"/>
      <x:c r="H8" s="1"/>
    </x:row>
    <x:row r="9">
      <x:c r="A9" s="1"/>
      <x:c r="B9" s="2"/>
      <x:c r="C9" s="2"/>
      <x:c r="D9" s="2"/>
      <x:c r="E9" s="2"/>
      <x:c r="F9" s="2"/>
      <x:c r="G9" s="17"/>
      <x:c r="H9" s="1"/>
    </x:row>
    <x:row r="10">
      <x:c r="A10" s="34" t="s">
        <x:v>15</x:v>
      </x:c>
      <x:c r="B10" s="18" t="n">
        <x:f>'Revenue summary'!G25</x:f>
        <x:v>2594.8601227704</x:v>
      </x:c>
      <x:c r="C10" s="18" t="n">
        <x:f>Inputs!G39</x:f>
        <x:v>2588.02</x:v>
      </x:c>
      <x:c r="D10" s="35" t="n">
        <x:f>B10-C10</x:f>
        <x:v>6.84012277039983</x:v>
      </x:c>
      <x:c r="E10" s="75" t="s">
        <x:v>16</x:v>
      </x:c>
      <x:c r="F10" s="2" t="s">
        <x:v>17</x:v>
      </x:c>
      <x:c r="G10" s="17"/>
      <x:c r="H10" s="1" t="s">
        <x:v>18</x:v>
      </x:c>
    </x:row>
    <x:row r="11">
      <x:c r="A11" s="34" t="s">
        <x:v>19</x:v>
      </x:c>
      <x:c r="B11" s="18" t="n">
        <x:f>'Income Statement'!G38</x:f>
        <x:v>137.20843239749536</x:v>
      </x:c>
      <x:c r="C11" s="18" t="n">
        <x:f>Inputs!K54</x:f>
        <x:v>136.92</x:v>
      </x:c>
      <x:c r="D11" s="35" t="n">
        <x:f>B11-C11</x:f>
        <x:v>0.2884323974953702</x:v>
      </x:c>
      <x:c r="E11" s="75" t="s">
        <x:v>16</x:v>
      </x:c>
      <x:c r="F11" s="2" t="s">
        <x:v>17</x:v>
      </x:c>
      <x:c r="G11" s="17"/>
      <x:c r="H11" s="1"/>
    </x:row>
    <x:row r="12">
      <x:c r="A12" s="34" t="s">
        <x:v>20</x:v>
      </x:c>
      <x:c r="B12" s="7" t="n">
        <x:f>'Income Statement'!G40</x:f>
        <x:v>0.28614897267465145</x:v>
      </x:c>
      <x:c r="C12" s="7" t="n">
        <x:f>Inputs!G38</x:f>
        <x:v>0.28</x:v>
      </x:c>
      <x:c r="D12" s="32" t="n">
        <x:f>B12-C12</x:f>
        <x:v>0.006148972674651421</x:v>
      </x:c>
      <x:c r="E12" s="76" t="s">
        <x:v>16</x:v>
      </x:c>
      <x:c r="F12" s="31" t="s">
        <x:v>21</x:v>
      </x:c>
      <x:c r="G12" s="17"/>
      <x:c r="H12" s="1"/>
    </x:row>
    <x:row r="13">
      <x:c r="A13" s="34" t="s">
        <x:v>22</x:v>
      </x:c>
      <x:c r="B13" s="18" t="n">
        <x:f>'Income Statement'!G27</x:f>
        <x:v>137.20843239749536</x:v>
      </x:c>
      <x:c r="C13" s="18" t="n">
        <x:f>Inputs!K55</x:f>
        <x:v>107.4</x:v>
      </x:c>
      <x:c r="D13" s="35" t="n">
        <x:f>B13-C13</x:f>
        <x:v>29.808432397495352</x:v>
      </x:c>
      <x:c r="E13" s="75" t="s">
        <x:v>16</x:v>
      </x:c>
      <x:c r="F13" s="2" t="s">
        <x:v>17</x:v>
      </x:c>
      <x:c r="G13" s="17"/>
      <x:c r="H13" s="1"/>
    </x:row>
    <x:row r="14">
      <x:c r="A14" s="34" t="s">
        <x:v>23</x:v>
      </x:c>
      <x:c r="B14" s="7" t="n">
        <x:f>'Income Statement'!G31</x:f>
        <x:v>0.28614897267465145</x:v>
      </x:c>
      <x:c r="C14" s="7" t="n">
        <x:f>Inputs!G40</x:f>
        <x:v>0.28</x:v>
      </x:c>
      <x:c r="D14" s="32" t="n">
        <x:f>B14-C14</x:f>
        <x:v>0.006148972674651421</x:v>
      </x:c>
      <x:c r="E14" s="76" t="s">
        <x:v>16</x:v>
      </x:c>
      <x:c r="F14" s="31" t="s">
        <x:v>21</x:v>
      </x:c>
      <x:c r="G14" s="17"/>
      <x:c r="H14" s="1"/>
    </x:row>
    <x:row r="15">
      <x:c r="A15" s="1"/>
      <x:c r="B15" s="2"/>
      <x:c r="C15" s="2"/>
      <x:c r="D15" s="2"/>
      <x:c r="E15" s="2"/>
      <x:c r="F15" s="2"/>
      <x:c r="G15" s="17"/>
      <x:c r="H15" s="1"/>
    </x:row>
    <x:row r="16">
      <x:c r="A16" s="4" t="s">
        <x:v>24</x:v>
      </x:c>
      <x:c r="B16" s="37" t="n">
        <x:f>Inputs!G48</x:f>
        <x:v>0.59</x:v>
      </x:c>
      <x:c r="C16" s="2"/>
      <x:c r="D16" s="2"/>
      <x:c r="E16" s="2"/>
      <x:c r="F16" s="2"/>
      <x:c r="G16" s="17"/>
      <x:c r="H16" s="1"/>
    </x:row>
    <x:row r="17">
      <x:c r="A17" s="4" t="s">
        <x:v>25</x:v>
      </x:c>
      <x:c r="B17" s="33" t="str">
        <x:f>Inputs!G98</x:f>
        <x:v>medium</x:v>
      </x:c>
      <x:c r="C17" s="2"/>
      <x:c r="D17" s="2"/>
      <x:c r="E17" s="2"/>
      <x:c r="F17" s="2"/>
      <x:c r="G17" s="17"/>
      <x:c r="H17" s="1"/>
    </x:row>
    <x:row r="18">
      <x:c r="A18" s="1"/>
      <x:c r="B18" s="2"/>
      <x:c r="C18" s="2"/>
      <x:c r="D18" s="2"/>
      <x:c r="E18" s="2"/>
      <x:c r="F18" s="2"/>
      <x:c r="G18" s="17"/>
      <x:c r="H18" s="1"/>
    </x:row>
    <x:row r="19" ht="48" customHeight="1">
      <x:c r="A19" s="29" t="str">
        <x:v>Selected arithmetic checks</x:v>
      </x:c>
      <x:c r="B19" s="28" t="b">
        <x:f>AND(ABS('Revenue summary'!G33)&lt;0.00001,ABS('Revenue summary'!F37)&lt;0.00001,ABS('Income Statement'!F46)&lt;0.00001,ABS('Income Statement'!F47)&lt;0.00001,'Balance Sheet'!G18,'Cash Flow Statement'!G16,ABS('Income Statement'!G32)&lt;0.00001,ABS(B10-'Income Statement'!G8)&lt;0.00001,ABS(B11-'Income Statement'!G38)&lt;0.00001,ABS(B12-'Income Statement'!G40)&lt;0.00001)</x:f>
        <x:v>0</x:v>
      </x:c>
      <x:c r="C19" s="2"/>
      <x:c r="D19" s="2"/>
      <x:c r="E19" s="2"/>
      <x:c r="F19" s="2"/>
      <x:c r="G19" s="17"/>
      <x:c r="H19" s="79" t="str">
        <x:v>Selected arithmetic checks only. Forecast balance-sheet residuals are assumptions, not independent validation.</x:v>
      </x:c>
    </x:row>
    <x:row r="20">
      <x:c r="A20" s="1"/>
      <x:c r="B20" s="2"/>
      <x:c r="C20" s="2"/>
      <x:c r="D20" s="2"/>
      <x:c r="E20" s="2"/>
      <x:c r="F20" s="2"/>
      <x:c r="G20" s="17"/>
      <x:c r="H20" s="1"/>
    </x:row>
    <x:row r="21">
      <x:c r="A21" s="1" t="s">
        <x:v>26</x:v>
      </x:c>
      <x:c r="B21" s="2"/>
      <x:c r="C21" s="2"/>
      <x:c r="D21" s="2"/>
      <x:c r="E21" s="2"/>
      <x:c r="F21" s="2"/>
      <x:c r="G21" s="17"/>
      <x:c r="H21" s="1"/>
    </x:row>
    <x:row r="22">
      <x:c r="A22" s="1" t="s">
        <x:v>27</x:v>
      </x:c>
      <x:c r="B22" s="2"/>
      <x:c r="C22" s="2"/>
      <x:c r="D22" s="2"/>
      <x:c r="E22" s="2"/>
      <x:c r="F22" s="2"/>
      <x:c r="G22" s="17"/>
      <x:c r="H22" s="1"/>
    </x:row>
    <x:row r="23">
      <x:c r="A23" s="1" t="s">
        <x:v>28</x:v>
      </x:c>
      <x:c r="B23" s="2"/>
      <x:c r="C23" s="2"/>
      <x:c r="D23" s="2"/>
      <x:c r="E23" s="2"/>
      <x:c r="F23" s="2"/>
      <x:c r="G23" s="17"/>
      <x:c r="H23" s="1"/>
    </x:row>
    <x:row r="38" ht="48" customHeight="1">
      <x:c r="J38" s="78" t="str">
        <x:v>EPS calculations reviewed and confirmed errors repaired. Supplemental statements and judgmental assumptions have limitations detailed in Sources. Arithmetic ties are not independent source verification.</x:v>
      </x:c>
    </x:row>
  </x:sheetData>
  <x:pageMargins left="0.7" right="0.7" top="0.75" bottom="0.75" header="0.3" footer="0.3"/>
  <x:drawing xmlns:r="http://schemas.openxmlformats.org/officeDocument/2006/relationships" r:id="R17b15e1234e647bb"/>
</x:worksheet>
</file>

<file path=xl/worksheets/sheet2.xml><?xml version="1.0" encoding="utf-8"?>
<x:worksheet xmlns:x="http://schemas.openxmlformats.org/spreadsheetml/2006/main">
  <x:sheetViews>
    <x:sheetView showGridLines="0" workbookViewId="0"/>
  </x:sheetViews>
  <x:sheetFormatPr defaultColWidth="8.42578125" defaultRowHeight="15"/>
  <x:cols>
    <x:col min="1" max="1" width="32" customWidth="1"/>
    <x:col min="2" max="7" width="12" customWidth="1"/>
    <x:col min="8" max="8" width="27" customWidth="1"/>
  </x:cols>
  <x:sheetData>
    <x:row r="1">
      <x:c r="A1" s="1" t="s">
        <x:v>0</x:v>
      </x:c>
      <x:c r="B1" s="1"/>
      <x:c r="C1" s="1"/>
      <x:c r="D1" s="1"/>
      <x:c r="E1" s="1"/>
      <x:c r="F1" s="1"/>
      <x:c r="G1" s="1"/>
      <x:c r="H1" s="1"/>
    </x:row>
    <x:row r="2">
      <x:c r="A2" s="4" t="s">
        <x:v>29</x:v>
      </x:c>
      <x:c r="B2" s="4"/>
      <x:c r="C2" s="4"/>
      <x:c r="D2" s="4"/>
      <x:c r="E2" s="4"/>
      <x:c r="F2" s="4"/>
      <x:c r="G2" s="4"/>
      <x:c r="H2" s="1"/>
    </x:row>
    <x:row r="3">
      <x:c r="A3" s="1" t="s">
        <x:v>2</x:v>
      </x:c>
      <x:c r="B3" s="1"/>
      <x:c r="C3" s="1"/>
      <x:c r="D3" s="1"/>
      <x:c r="E3" s="1"/>
      <x:c r="F3" s="1"/>
      <x:c r="G3" s="1"/>
      <x:c r="H3" s="1"/>
    </x:row>
    <x:row r="4">
      <x:c r="A4" s="12"/>
      <x:c r="B4" s="70" t="s">
        <x:v>3</x:v>
      </x:c>
      <x:c r="C4" s="70" t="s">
        <x:v>4</x:v>
      </x:c>
      <x:c r="D4" s="70" t="s">
        <x:v>5</x:v>
      </x:c>
      <x:c r="E4" s="70" t="s">
        <x:v>6</x:v>
      </x:c>
      <x:c r="F4" s="70" t="s">
        <x:v>7</x:v>
      </x:c>
      <x:c r="G4" s="70" t="s">
        <x:v>8</x:v>
      </x:c>
      <x:c r="H4" s="1"/>
    </x:row>
    <x:row r="5">
      <x:c r="A5" s="12"/>
      <x:c r="B5" s="71">
        <x:v>45893</x:v>
      </x:c>
      <x:c r="C5" s="71">
        <x:v>45984</x:v>
      </x:c>
      <x:c r="D5" s="71">
        <x:v>46075</x:v>
      </x:c>
      <x:c r="E5" s="71">
        <x:v>46173</x:v>
      </x:c>
      <x:c r="F5" s="71">
        <x:v>46173</x:v>
      </x:c>
      <x:c r="G5" s="71" t="n">
        <x:v>46264</x:v>
      </x:c>
      <x:c r="H5" s="1"/>
    </x:row>
    <x:row r="6">
      <x:c r="A6" s="12"/>
      <x:c r="B6" s="70">
        <x:v>91</x:v>
      </x:c>
      <x:c r="C6" s="70">
        <x:v>91</x:v>
      </x:c>
      <x:c r="D6" s="70">
        <x:v>91</x:v>
      </x:c>
      <x:c r="E6" s="70">
        <x:v>98</x:v>
      </x:c>
      <x:c r="F6" s="70">
        <x:v>371</x:v>
      </x:c>
      <x:c r="G6" s="70" t="n">
        <x:v>91</x:v>
      </x:c>
      <x:c r="H6" s="1"/>
    </x:row>
    <x:row r="7">
      <x:c r="A7" s="1"/>
      <x:c r="B7" s="1"/>
      <x:c r="C7" s="1"/>
      <x:c r="D7" s="1"/>
      <x:c r="E7" s="1"/>
      <x:c r="F7" s="1"/>
      <x:c r="G7" s="26"/>
      <x:c r="H7" s="1"/>
    </x:row>
    <x:row r="8">
      <x:c r="A8" s="19" t="s">
        <x:v>30</x:v>
      </x:c>
      <x:c r="B8" s="16" t="n">
        <x:f>'Segment - Grocery &amp; Snacks'!B18</x:f>
        <x:v>1079.6</x:v>
      </x:c>
      <x:c r="C8" s="16" t="n">
        <x:f>'Segment - Grocery &amp; Snacks'!C18</x:f>
        <x:v>1209.1</x:v>
      </x:c>
      <x:c r="D8" s="16" t="n">
        <x:f>'Segment - Grocery &amp; Snacks'!D18</x:f>
        <x:v>1167.1</x:v>
      </x:c>
      <x:c r="E8" s="16" t="n">
        <x:f>'Segment - Grocery &amp; Snacks'!E18</x:f>
        <x:v>1154.3</x:v>
      </x:c>
      <x:c r="F8" s="16" t="n">
        <x:f>'Segment - Grocery &amp; Snacks'!F18</x:f>
        <x:v>4610.1</x:v>
      </x:c>
      <x:c r="G8" s="13" t="n">
        <x:f>'Segment - Grocery &amp; Snacks'!G18</x:f>
        <x:v>1071.7303637599996</x:v>
      </x:c>
      <x:c r="H8" s="1"/>
    </x:row>
    <x:row r="9">
      <x:c r="A9" s="1" t="s">
        <x:v>31</x:v>
      </x:c>
      <x:c r="B9" s="21" t="n">
        <x:f>'Segment - Grocery &amp; Snacks'!B19</x:f>
        <x:v>-0.08717341675826507</x:v>
      </x:c>
      <x:c r="C9" s="21" t="n">
        <x:f>'Segment - Grocery &amp; Snacks'!C19</x:f>
        <x:v>-0.08470855412566247</x:v>
      </x:c>
      <x:c r="D9" s="21" t="n">
        <x:f>'Segment - Grocery &amp; Snacks'!D19</x:f>
        <x:v>-0.06287136662919557</x:v>
      </x:c>
      <x:c r="E9" s="21" t="n">
        <x:f>'Segment - Grocery &amp; Snacks'!E19</x:f>
        <x:v>0.003564597461310992</x:v>
      </x:c>
      <x:c r="F9" s="21" t="n">
        <x:f>'Segment - Grocery &amp; Snacks'!F19</x:f>
        <x:v>-0.05902884085481597</x:v>
      </x:c>
      <x:c r="G9" s="20" t="n">
        <x:f>'Segment - Grocery &amp; Snacks'!G19</x:f>
        <x:v>-0.0072894000000003345</x:v>
      </x:c>
      <x:c r="H9" s="1"/>
    </x:row>
    <x:row r="10">
      <x:c r="A10" s="1" t="s">
        <x:v>32</x:v>
      </x:c>
      <x:c r="B10" s="6"/>
      <x:c r="C10" s="6" t="n">
        <x:f>C8/B8-1</x:f>
        <x:v>0.11995183401259735</x:v>
      </x:c>
      <x:c r="D10" s="6" t="n">
        <x:f>D8/C8-1</x:f>
        <x:v>-0.034736580927962946</x:v>
      </x:c>
      <x:c r="E10" s="6" t="n">
        <x:f>E8/D8-1</x:f>
        <x:v>-0.010967354982435062</x:v>
      </x:c>
      <x:c r="F10" s="6"/>
      <x:c r="G10" s="27" t="n">
        <x:f>G8/E8-1</x:f>
        <x:v>-0.07153221540327503</x:v>
      </x:c>
      <x:c r="H10" s="1"/>
    </x:row>
    <x:row r="11">
      <x:c r="A11" s="1" t="s">
        <x:v>33</x:v>
      </x:c>
      <x:c r="B11" s="6" t="n">
        <x:f>B8/B25</x:f>
        <x:v>0.41008888551242106</x:v>
      </x:c>
      <x:c r="C11" s="6" t="n">
        <x:f>C8/C25</x:f>
        <x:v>0.4058608304521499</x:v>
      </x:c>
      <x:c r="D11" s="6" t="n">
        <x:f>D8/D25</x:f>
        <x:v>0.41864552693880475</x:v>
      </x:c>
      <x:c r="E11" s="6" t="n">
        <x:f>E8/E25</x:f>
        <x:v>0.40050657506679155</x:v>
      </x:c>
      <x:c r="F11" s="6" t="n">
        <x:f>F8/F25</x:f>
        <x:v>0.4086388455538222</x:v>
      </x:c>
      <x:c r="G11" s="27" t="n">
        <x:f>G8/G25</x:f>
        <x:v>0.41302047626974503</x:v>
      </x:c>
      <x:c r="H11" s="1"/>
    </x:row>
    <x:row r="12">
      <x:c r="A12" s="19" t="s">
        <x:v>34</x:v>
      </x:c>
      <x:c r="B12" s="16" t="n">
        <x:f>'Segment - Refrigerated &amp; Frozen'!B18</x:f>
        <x:v>1076.2</x:v>
      </x:c>
      <x:c r="C12" s="16" t="n">
        <x:f>'Segment - Refrigerated &amp; Frozen'!C18</x:f>
        <x:v>1251.2</x:v>
      </x:c>
      <x:c r="D12" s="16" t="n">
        <x:f>'Segment - Refrigerated &amp; Frozen'!D18</x:f>
        <x:v>1133.2</x:v>
      </x:c>
      <x:c r="E12" s="16" t="n">
        <x:f>'Segment - Refrigerated &amp; Frozen'!E18</x:f>
        <x:v>1181.2</x:v>
      </x:c>
      <x:c r="F12" s="16" t="n">
        <x:f>'Segment - Refrigerated &amp; Frozen'!F18</x:f>
        <x:v>4641.8</x:v>
      </x:c>
      <x:c r="G12" s="13" t="n">
        <x:f>'Segment - Refrigerated &amp; Frozen'!G18</x:f>
        <x:v>1042.3137896104001</x:v>
      </x:c>
      <x:c r="H12" s="1"/>
    </x:row>
    <x:row r="13">
      <x:c r="A13" s="1" t="s">
        <x:v>31</x:v>
      </x:c>
      <x:c r="B13" s="21" t="n">
        <x:f>'Segment - Refrigerated &amp; Frozen'!B19</x:f>
        <x:v>-0.009388807069219518</x:v>
      </x:c>
      <x:c r="C13" s="21" t="n">
        <x:f>'Segment - Refrigerated &amp; Frozen'!C19</x:f>
        <x:v>-0.06522226372805373</x:v>
      </x:c>
      <x:c r="D13" s="21" t="n">
        <x:f>'Segment - Refrigerated &amp; Frozen'!D19</x:f>
        <x:v>0.01577626389386899</x:v>
      </x:c>
      <x:c r="E13" s="21" t="n">
        <x:f>'Segment - Refrigerated &amp; Frozen'!E19</x:f>
        <x:v>0.05295061508290266</x:v>
      </x:c>
      <x:c r="F13" s="21" t="n">
        <x:f>'Segment - Refrigerated &amp; Frozen'!F19</x:f>
        <x:v>-0.004396971451858578</x:v>
      </x:c>
      <x:c r="G13" s="20" t="n">
        <x:f>'Segment - Refrigerated &amp; Frozen'!G19</x:f>
        <x:v>-0.03148690799999987</x:v>
      </x:c>
      <x:c r="H13" s="1"/>
    </x:row>
    <x:row r="14">
      <x:c r="A14" s="1" t="s">
        <x:v>32</x:v>
      </x:c>
      <x:c r="B14" s="6"/>
      <x:c r="C14" s="6" t="n">
        <x:f>C12/B12-1</x:f>
        <x:v>0.1626091804497305</x:v>
      </x:c>
      <x:c r="D14" s="6" t="n">
        <x:f>D12/C12-1</x:f>
        <x:v>-0.09430946291560105</x:v>
      </x:c>
      <x:c r="E14" s="6" t="n">
        <x:f>E12/D12-1</x:f>
        <x:v>0.04235792446170139</x:v>
      </x:c>
      <x:c r="F14" s="6"/>
      <x:c r="G14" s="27" t="n">
        <x:f>G12/E12-1</x:f>
        <x:v>-0.11758060479986443</x:v>
      </x:c>
      <x:c r="H14" s="1"/>
    </x:row>
    <x:row r="15">
      <x:c r="A15" s="1" t="s">
        <x:v>33</x:v>
      </x:c>
      <x:c r="B15" s="6" t="n">
        <x:f>B12/B25</x:f>
        <x:v>0.40879738661399373</x:v>
      </x:c>
      <x:c r="C15" s="6" t="n">
        <x:f>C12/C25</x:f>
        <x:v>0.41999261521936154</x:v>
      </x:c>
      <x:c r="D15" s="6" t="n">
        <x:f>D12/D25</x:f>
        <x:v>0.4064854006743669</x:v>
      </x:c>
      <x:c r="E15" s="6" t="n">
        <x:f>E12/E25</x:f>
        <x:v>0.40984004718781447</x:v>
      </x:c>
      <x:c r="F15" s="6" t="n">
        <x:f>F12/F25</x:f>
        <x:v>0.4114487306764998</x:v>
      </x:c>
      <x:c r="G15" s="27" t="n">
        <x:f>G12/G25</x:f>
        <x:v>0.40168399847987757</x:v>
      </x:c>
      <x:c r="H15" s="1"/>
    </x:row>
    <x:row r="16">
      <x:c r="A16" s="19" t="s">
        <x:v>35</x:v>
      </x:c>
      <x:c r="B16" s="16" t="n">
        <x:f>'Segment - International'!B18</x:f>
        <x:v>212.3</x:v>
      </x:c>
      <x:c r="C16" s="16" t="n">
        <x:f>'Segment - International'!C18</x:f>
        <x:v>230.4</x:v>
      </x:c>
      <x:c r="D16" s="16" t="n">
        <x:f>'Segment - International'!D18</x:f>
        <x:v>226.8</x:v>
      </x:c>
      <x:c r="E16" s="16" t="n">
        <x:f>'Segment - International'!E18</x:f>
        <x:v>244.4</x:v>
      </x:c>
      <x:c r="F16" s="16" t="n">
        <x:f>'Segment - International'!F18</x:f>
        <x:v>913.9</x:v>
      </x:c>
      <x:c r="G16" s="13" t="n">
        <x:f>'Segment - International'!G18</x:f>
        <x:v>211.1648319</x:v>
      </x:c>
      <x:c r="H16" s="1"/>
    </x:row>
    <x:row r="17">
      <x:c r="A17" s="1" t="s">
        <x:v>31</x:v>
      </x:c>
      <x:c r="B17" s="21" t="n">
        <x:f>'Segment - International'!B19</x:f>
        <x:v>-0.18062524121960633</x:v>
      </x:c>
      <x:c r="C17" s="21" t="n">
        <x:f>'Segment - International'!C19</x:f>
        <x:v>-0.053410024650780596</x:v>
      </x:c>
      <x:c r="D17" s="21" t="n">
        <x:f>'Segment - International'!D19</x:f>
        <x:v>0.012952210808396591</x:v>
      </x:c>
      <x:c r="E17" s="21" t="n">
        <x:f>'Segment - International'!E19</x:f>
        <x:v>0.062146892655367214</x:v>
      </x:c>
      <x:c r="F17" s="21" t="n">
        <x:f>'Segment - International'!F19</x:f>
        <x:v>-0.044537375849451166</x:v>
      </x:c>
      <x:c r="G17" s="20" t="n">
        <x:f>'Segment - International'!G19</x:f>
        <x:v>-0.005347000000000102</x:v>
      </x:c>
      <x:c r="H17" s="1"/>
    </x:row>
    <x:row r="18">
      <x:c r="A18" s="1" t="s">
        <x:v>32</x:v>
      </x:c>
      <x:c r="B18" s="6"/>
      <x:c r="C18" s="6" t="n">
        <x:f>C16/B16-1</x:f>
        <x:v>0.08525671219971742</x:v>
      </x:c>
      <x:c r="D18" s="6" t="n">
        <x:f>D16/C16-1</x:f>
        <x:v>-0.015625</x:v>
      </x:c>
      <x:c r="E18" s="6" t="n">
        <x:f>E16/D16-1</x:f>
        <x:v>0.07760141093474426</x:v>
      </x:c>
      <x:c r="F18" s="6"/>
      <x:c r="G18" s="27" t="n">
        <x:f>G16/E16-1</x:f>
        <x:v>-0.1359867761865794</x:v>
      </x:c>
      <x:c r="H18" s="1"/>
    </x:row>
    <x:row r="19">
      <x:c r="A19" s="1" t="s">
        <x:v>33</x:v>
      </x:c>
      <x:c r="B19" s="6" t="n">
        <x:f>B16/B25</x:f>
        <x:v>0.08064271062827622</x:v>
      </x:c>
      <x:c r="C19" s="6" t="n">
        <x:f>C16/C25</x:f>
        <x:v>0.07733879359538115</x:v>
      </x:c>
      <x:c r="D19" s="6" t="n">
        <x:f>D16/D25</x:f>
        <x:v>0.08135447306119521</x:v>
      </x:c>
      <x:c r="E19" s="6" t="n">
        <x:f>E16/E25</x:f>
        <x:v>0.08479927830401444</x:v>
      </x:c>
      <x:c r="F19" s="6" t="n">
        <x:f>F16/F25</x:f>
        <x:v>0.08100801304779463</x:v>
      </x:c>
      <x:c r="G19" s="27" t="n">
        <x:f>G16/G25</x:f>
        <x:v>0.08137811747422827</x:v>
      </x:c>
      <x:c r="H19" s="1"/>
    </x:row>
    <x:row r="20">
      <x:c r="A20" s="19" t="s">
        <x:v>36</x:v>
      </x:c>
      <x:c r="B20" s="16" t="n">
        <x:f>'Segment - Foodservice'!B18</x:f>
        <x:v>264.5</x:v>
      </x:c>
      <x:c r="C20" s="16" t="n">
        <x:f>'Segment - Foodservice'!C18</x:f>
        <x:v>288.4</x:v>
      </x:c>
      <x:c r="D20" s="16" t="n">
        <x:f>'Segment - Foodservice'!D18</x:f>
        <x:v>260.7</x:v>
      </x:c>
      <x:c r="E20" s="16" t="n">
        <x:f>'Segment - Foodservice'!E18</x:f>
        <x:v>302.2</x:v>
      </x:c>
      <x:c r="F20" s="16" t="n">
        <x:f>'Segment - Foodservice'!F18</x:f>
        <x:v>1115.8</x:v>
      </x:c>
      <x:c r="G20" s="13" t="n">
        <x:f>'Segment - Foodservice'!G18</x:f>
        <x:v>269.65113749999995</x:v>
      </x:c>
      <x:c r="H20" s="1"/>
    </x:row>
    <x:row r="21">
      <x:c r="A21" s="1" t="s">
        <x:v>31</x:v>
      </x:c>
      <x:c r="B21" s="21" t="n">
        <x:f>'Segment - Foodservice'!B19</x:f>
        <x:v>-0.00824896887889015</x:v>
      </x:c>
      <x:c r="C21" s="21" t="n">
        <x:f>'Segment - Foodservice'!C19</x:f>
        <x:v>-0.013004791238877544</x:v>
      </x:c>
      <x:c r="D21" s="21" t="n">
        <x:f>'Segment - Foodservice'!D19</x:f>
        <x:v>0.017961733697774207</x:v>
      </x:c>
      <x:c r="E21" s="21" t="n">
        <x:f>'Segment - Foodservice'!E19</x:f>
        <x:v>0.08044333214158028</x:v>
      </x:c>
      <x:c r="F21" s="21" t="n">
        <x:f>'Segment - Foodservice'!F19</x:f>
        <x:v>0.019274687128893575</x:v>
      </x:c>
      <x:c r="G21" s="20" t="n">
        <x:f>'Segment - Foodservice'!G19</x:f>
        <x:v>0.01947499999999991</x:v>
      </x:c>
      <x:c r="H21" s="1"/>
    </x:row>
    <x:row r="22">
      <x:c r="A22" s="1" t="s">
        <x:v>32</x:v>
      </x:c>
      <x:c r="B22" s="6"/>
      <x:c r="C22" s="6" t="n">
        <x:f>C20/B20-1</x:f>
        <x:v>0.09035916824196599</x:v>
      </x:c>
      <x:c r="D22" s="6" t="n">
        <x:f>D20/C20-1</x:f>
        <x:v>-0.09604715672676833</x:v>
      </x:c>
      <x:c r="E22" s="6" t="n">
        <x:f>E20/D20-1</x:f>
        <x:v>0.1591868047564251</x:v>
      </x:c>
      <x:c r="F22" s="6"/>
      <x:c r="G22" s="27" t="n">
        <x:f>G20/E20-1</x:f>
        <x:v>-0.10770636168100611</x:v>
      </x:c>
      <x:c r="H22" s="1"/>
    </x:row>
    <x:row r="23">
      <x:c r="A23" s="1" t="s">
        <x:v>33</x:v>
      </x:c>
      <x:c r="B23" s="6" t="n">
        <x:f>B20/B25</x:f>
        <x:v>0.10047101724530881</x:v>
      </x:c>
      <x:c r="C23" s="6" t="n">
        <x:f>C20/C25</x:f>
        <x:v>0.09680776073310729</x:v>
      </x:c>
      <x:c r="D23" s="6" t="n">
        <x:f>D20/D25</x:f>
        <x:v>0.09351459932563311</x:v>
      </x:c>
      <x:c r="E23" s="6" t="n">
        <x:f>E20/E25</x:f>
        <x:v>0.10485409944137955</x:v>
      </x:c>
      <x:c r="F23" s="6" t="n">
        <x:f>F20/F25</x:f>
        <x:v>0.09890441072188341</x:v>
      </x:c>
      <x:c r="G23" s="27" t="n">
        <x:f>G20/G25</x:f>
        <x:v>0.10391740777614909</x:v>
      </x:c>
      <x:c r="H23" s="1"/>
    </x:row>
    <x:row r="24">
      <x:c r="A24" s="1"/>
      <x:c r="B24" s="2"/>
      <x:c r="C24" s="2"/>
      <x:c r="D24" s="2"/>
      <x:c r="E24" s="2"/>
      <x:c r="F24" s="2"/>
      <x:c r="G24" s="17"/>
      <x:c r="H24" s="1"/>
    </x:row>
    <x:row r="25">
      <x:c r="A25" s="19" t="s">
        <x:v>37</x:v>
      </x:c>
      <x:c r="B25" s="14" t="n">
        <x:f>SUM(B8,B12,B16,B20)</x:f>
        <x:v>2632.6000000000004</x:v>
      </x:c>
      <x:c r="C25" s="14" t="n">
        <x:f>SUM(C8,C12,C16,C20)</x:f>
        <x:v>2979.1000000000004</x:v>
      </x:c>
      <x:c r="D25" s="14" t="n">
        <x:f>SUM(D8,D12,D16,D20)</x:f>
        <x:v>2787.8</x:v>
      </x:c>
      <x:c r="E25" s="14" t="n">
        <x:f>SUM(E8,E12,E16,E20)</x:f>
        <x:v>2882.1</x:v>
      </x:c>
      <x:c r="F25" s="14" t="n">
        <x:f>SUM(F8,F12,F16,F20)</x:f>
        <x:v>11281.6</x:v>
      </x:c>
      <x:c r="G25" s="15" t="n">
        <x:f>SUM(G8,G12,G16,G20)</x:f>
        <x:v>2594.8601227704</x:v>
      </x:c>
      <x:c r="H25" s="1"/>
    </x:row>
    <x:row r="26">
      <x:c r="A26" s="1" t="s">
        <x:v>38</x:v>
      </x:c>
      <x:c r="B26" s="21" t="n">
        <x:f>B25/Inputs!B93-1</x:f>
        <x:v>-0.058070056173744944</x:v>
      </x:c>
      <x:c r="C26" s="21" t="n">
        <x:f>C25/Inputs!C93-1</x:f>
        <x:v>-0.067603517886764</x:v>
      </x:c>
      <x:c r="D26" s="21" t="n">
        <x:f>D25/Inputs!D93-1</x:f>
        <x:v>-0.018725800774375134</x:v>
      </x:c>
      <x:c r="E26" s="21" t="n">
        <x:f>E25/Inputs!E93-1</x:f>
        <x:v>0.036055791214321564</x:v>
      </x:c>
      <x:c r="F26" s="21" t="n">
        <x:f>F25/Inputs!F93-1</x:f>
        <x:v>-0.028520253513364513</x:v>
      </x:c>
      <x:c r="G26" s="27" t="n">
        <x:f>G25/B25-1</x:f>
        <x:v>-0.014335591137886738</x:v>
      </x:c>
      <x:c r="H26" s="1"/>
    </x:row>
    <x:row r="27">
      <x:c r="A27" s="1" t="s">
        <x:v>39</x:v>
      </x:c>
      <x:c r="B27" s="6"/>
      <x:c r="C27" s="6" t="n">
        <x:f>C25/B25-1</x:f>
        <x:v>0.1316189318544405</x:v>
      </x:c>
      <x:c r="D27" s="6" t="n">
        <x:f>D25/C25-1</x:f>
        <x:v>-0.06421402436977619</x:v>
      </x:c>
      <x:c r="E27" s="6" t="n">
        <x:f>E25/D25-1</x:f>
        <x:v>0.033825955950928854</x:v>
      </x:c>
      <x:c r="F27" s="6"/>
      <x:c r="G27" s="27" t="n">
        <x:f>G25/E25-1</x:f>
        <x:v>-0.09966339725533468</x:v>
      </x:c>
      <x:c r="H27" s="1"/>
    </x:row>
    <x:row r="28">
      <x:c r="A28" s="1" t="s">
        <x:v>40</x:v>
      </x:c>
      <x:c r="B28" s="6" t="n">
        <x:f>(1+B26)/((1+B29)*(1+B30))-1</x:f>
        <x:v>-0.008926182169943342</x:v>
      </x:c>
      <x:c r="C28" s="6" t="n">
        <x:f>(1+C26)/((1+C29)*(1+C30))-1</x:f>
        <x:v>-0.031050989129297046</x:v>
      </x:c>
      <x:c r="D28" s="6" t="n">
        <x:f>(1+D26)/((1+D29)*(1+D30))-1</x:f>
        <x:v>0.024241788464713032</x:v>
      </x:c>
      <x:c r="E28" s="6" t="n">
        <x:f>(1+E26)/((1+E29)*(1+E30))-1</x:f>
        <x:v>-0.0010214796846276242</x:v>
      </x:c>
      <x:c r="F28" s="6" t="n">
        <x:f>(1+F26)/((1+F29)*(1+F30))-1</x:f>
        <x:v>-0.00412371309500259</x:v>
      </x:c>
      <x:c r="G28" s="27" t="n">
        <x:f>(1+G26)/((1+G29)*(1+G30))-1</x:f>
        <x:v>-0.011922840953768943</x:v>
      </x:c>
      <x:c r="H28" s="1"/>
    </x:row>
    <x:row r="29">
      <x:c r="A29" s="1" t="s">
        <x:v>41</x:v>
      </x:c>
      <x:c r="B29" s="21" t="n">
        <x:f>('Segment - Grocery &amp; Snacks'!B22*B8+'Segment - Refrigerated &amp; Frozen'!B22*B12+'Segment - International'!B22*B16+'Segment - Foodservice'!B22*B20)/B25</x:f>
        <x:v>-0.04858907543872977</x:v>
      </x:c>
      <x:c r="C29" s="21" t="n">
        <x:f>('Segment - Grocery &amp; Snacks'!C22*C8+'Segment - Refrigerated &amp; Frozen'!C22*C12+'Segment - International'!C22*C16+'Segment - Foodservice'!C22*C20)/C25</x:f>
        <x:v>-0.03891316169312879</x:v>
      </x:c>
      <x:c r="D29" s="21" t="n">
        <x:f>('Segment - Grocery &amp; Snacks'!D22*D8+'Segment - Refrigerated &amp; Frozen'!D22*D12+'Segment - International'!D22*D16+'Segment - Foodservice'!D22*D20)/D25</x:f>
        <x:v>-0.04722150082502331</x:v>
      </x:c>
      <x:c r="E29" s="21" t="n">
        <x:f>('Segment - Grocery &amp; Snacks'!E22*E8+'Segment - Refrigerated &amp; Frozen'!E22*E12+'Segment - International'!E22*E16+'Segment - Foodservice'!E22*E20)/E25</x:f>
        <x:v>0.03186509836577496</x:v>
      </x:c>
      <x:c r="F29" s="21" t="n">
        <x:f>('Segment - Grocery &amp; Snacks'!F22*F8+'Segment - Refrigerated &amp; Frozen'!F22*F12+'Segment - International'!F22*F16+'Segment - Foodservice'!F22*F20)/F25</x:f>
        <x:v>-0.02701977556374982</x:v>
      </x:c>
      <x:c r="G29" s="20" t="n">
        <x:f>('Segment - Grocery &amp; Snacks'!G22*G8+'Segment - Refrigerated &amp; Frozen'!G22*G12+'Segment - International'!G22*G16+'Segment - Foodservice'!G22*G20)/G25</x:f>
        <x:v>-0.0016294089494992452</x:v>
      </x:c>
      <x:c r="H29" s="1"/>
    </x:row>
    <x:row r="30">
      <x:c r="A30" s="1" t="s">
        <x:v>42</x:v>
      </x:c>
      <x:c r="B30" s="21" t="n">
        <x:f>('Segment - Grocery &amp; Snacks'!B23*B8+'Segment - Refrigerated &amp; Frozen'!B23*B12+'Segment - International'!B23*B16+'Segment - Foodservice'!B23*B20)/B25</x:f>
        <x:v>-0.0010483552381675908</x:v>
      </x:c>
      <x:c r="C30" s="21" t="n">
        <x:f>('Segment - Grocery &amp; Snacks'!C23*C8+'Segment - Refrigerated &amp; Frozen'!C23*C12+'Segment - International'!C23*C16+'Segment - Foodservice'!C23*C20)/C25</x:f>
        <x:v>0.0012374206975260984</x:v>
      </x:c>
      <x:c r="D30" s="21" t="n">
        <x:f>('Segment - Grocery &amp; Snacks'!D23*D8+'Segment - Refrigerated &amp; Frozen'!D23*D12+'Segment - International'!D23*D16+'Segment - Foodservice'!D23*D20)/D25</x:f>
        <x:v>0.005532104168161274</x:v>
      </x:c>
      <x:c r="E30" s="21" t="n">
        <x:f>('Segment - Grocery &amp; Snacks'!E23*E8+'Segment - Refrigerated &amp; Frozen'!E23*E12+'Segment - International'!E23*E16+'Segment - Foodservice'!E23*E20)/E25</x:f>
        <x:v>0.005087956698240866</x:v>
      </x:c>
      <x:c r="F30" s="21" t="n">
        <x:f>('Segment - Grocery &amp; Snacks'!F23*F8+'Segment - Refrigerated &amp; Frozen'!F23*F12+'Segment - International'!F23*F16+'Segment - Foodservice'!F23*F20)/F25</x:f>
        <x:v>0.0025922564175294284</x:v>
      </x:c>
      <x:c r="G30" s="20" t="n">
        <x:f>('Segment - Grocery &amp; Snacks'!G23*G8+'Segment - Refrigerated &amp; Frozen'!G23*G12+'Segment - International'!G23*G16+'Segment - Foodservice'!G23*G20)/G25</x:f>
        <x:v>-0.0008137811747422827</x:v>
      </x:c>
      <x:c r="H30" s="1"/>
    </x:row>
    <x:row r="31">
      <x:c r="A31" s="1" t="s">
        <x:v>43</x:v>
      </x:c>
      <x:c r="B31" s="2" t="n">
        <x:f>(1+B28)*(1+B29)*(1+B30)-1-B26</x:f>
        <x:v>1.1102230246251565e-16</x:v>
      </x:c>
      <x:c r="C31" s="2" t="n">
        <x:f>(1+C28)*(1+C29)*(1+C30)-1-C26</x:f>
        <x:v>0</x:v>
      </x:c>
      <x:c r="D31" s="2" t="n">
        <x:f>(1+D28)*(1+D29)*(1+D30)-1-D26</x:f>
        <x:v>0</x:v>
      </x:c>
      <x:c r="E31" s="2" t="n">
        <x:f>(1+E28)*(1+E29)*(1+E30)-1-E26</x:f>
        <x:v>-2.220446049250313e-16</x:v>
      </x:c>
      <x:c r="F31" s="2" t="n">
        <x:f>(1+F28)*(1+F29)*(1+F30)-1-F26</x:f>
        <x:v>0</x:v>
      </x:c>
      <x:c r="G31" s="17" t="n">
        <x:f>(1+G28)*(1+G29)*(1+G30)-1-G26</x:f>
        <x:v>0</x:v>
      </x:c>
      <x:c r="H31" s="1"/>
    </x:row>
    <x:row r="32">
      <x:c r="A32" s="1"/>
      <x:c r="B32" s="2"/>
      <x:c r="C32" s="2"/>
      <x:c r="D32" s="2"/>
      <x:c r="E32" s="2"/>
      <x:c r="F32" s="2"/>
      <x:c r="G32" s="17"/>
      <x:c r="H32" s="1"/>
    </x:row>
    <x:row r="33">
      <x:c r="A33" s="19" t="s">
        <x:v>44</x:v>
      </x:c>
      <x:c r="B33" s="16" t="n">
        <x:f>B25-Inputs!B8</x:f>
        <x:v>4.547473508864641e-13</x:v>
      </x:c>
      <x:c r="C33" s="16" t="n">
        <x:f>C25-Inputs!C8</x:f>
        <x:v>4.547473508864641e-13</x:v>
      </x:c>
      <x:c r="D33" s="16" t="n">
        <x:f>D25-Inputs!D8</x:f>
        <x:v>0</x:v>
      </x:c>
      <x:c r="E33" s="16" t="n">
        <x:f>E25-Inputs!E8</x:f>
        <x:v>0</x:v>
      </x:c>
      <x:c r="F33" s="16" t="n">
        <x:f>F25-Inputs!F8</x:f>
        <x:v>0</x:v>
      </x:c>
      <x:c r="G33" s="13" t="n">
        <x:f>G25-SUM('Segment - Grocery &amp; Snacks'!G45,'Segment - Refrigerated &amp; Frozen'!G45,'Segment - International'!G45,'Segment - Foodservice'!G45)</x:f>
        <x:v>0</x:v>
      </x:c>
      <x:c r="H33" s="1"/>
    </x:row>
    <x:row r="34">
      <x:c r="A34" s="1"/>
      <x:c r="B34" s="2"/>
      <x:c r="C34" s="2"/>
      <x:c r="D34" s="2"/>
      <x:c r="E34" s="2"/>
      <x:c r="F34" s="2"/>
      <x:c r="G34" s="17"/>
      <x:c r="H34" s="1"/>
    </x:row>
    <x:row r="35">
      <x:c r="A35" s="1" t="s">
        <x:v>45</x:v>
      </x:c>
      <x:c r="B35" s="2"/>
      <x:c r="C35" s="2"/>
      <x:c r="D35" s="2"/>
      <x:c r="E35" s="2"/>
      <x:c r="F35" s="2"/>
      <x:c r="G35" s="17"/>
      <x:c r="H35" s="1"/>
    </x:row>
    <x:row r="36">
      <x:c r="A36" s="1"/>
      <x:c r="B36" s="1"/>
      <x:c r="C36" s="1"/>
      <x:c r="D36" s="1"/>
      <x:c r="E36" s="1"/>
      <x:c r="F36" s="1"/>
      <x:c r="G36" s="1"/>
      <x:c r="H36" s="1"/>
    </x:row>
    <x:row r="37">
      <x:c r="A37" s="4" t="s">
        <x:v>46</x:v>
      </x:c>
      <x:c r="B37" s="4"/>
      <x:c r="C37" s="4"/>
      <x:c r="D37" s="4"/>
      <x:c r="E37" s="4"/>
      <x:c r="F37" s="10" t="n">
        <x:f>F25-SUM(B25:E25)</x:f>
        <x:v>0</x:v>
      </x:c>
      <x:c r="G37" s="1"/>
      <x:c r="H37" s="1"/>
    </x:row>
  </x:sheetData>
  <x:pageMargins left="0.7" right="0.7" top="0.75" bottom="0.75" header="0.3" footer="0.3"/>
</x:worksheet>
</file>

<file path=xl/worksheets/sheet3.xml><?xml version="1.0" encoding="utf-8"?>
<x:worksheet xmlns:x="http://schemas.openxmlformats.org/spreadsheetml/2006/main">
  <x:sheetViews>
    <x:sheetView showGridLines="0" workbookViewId="0"/>
  </x:sheetViews>
  <x:sheetFormatPr defaultColWidth="8.42578125" defaultRowHeight="15"/>
  <x:cols>
    <x:col min="1" max="1" width="32" customWidth="1"/>
    <x:col min="2" max="7" width="12" customWidth="1"/>
    <x:col min="8" max="8" width="27" customWidth="1"/>
  </x:cols>
  <x:sheetData>
    <x:row r="1">
      <x:c r="A1" s="1" t="s">
        <x:v>0</x:v>
      </x:c>
      <x:c r="B1" s="1"/>
      <x:c r="C1" s="1"/>
      <x:c r="D1" s="1"/>
      <x:c r="E1" s="1"/>
      <x:c r="F1" s="1"/>
      <x:c r="G1" s="1"/>
      <x:c r="H1" s="1"/>
    </x:row>
    <x:row r="2">
      <x:c r="A2" s="4" t="s">
        <x:v>47</x:v>
      </x:c>
      <x:c r="B2" s="4"/>
      <x:c r="C2" s="4"/>
      <x:c r="D2" s="4"/>
      <x:c r="E2" s="4"/>
      <x:c r="F2" s="4"/>
      <x:c r="G2" s="4"/>
      <x:c r="H2" s="1"/>
    </x:row>
    <x:row r="3">
      <x:c r="A3" s="1" t="s">
        <x:v>2</x:v>
      </x:c>
      <x:c r="B3" s="1"/>
      <x:c r="C3" s="1"/>
      <x:c r="D3" s="1"/>
      <x:c r="E3" s="1"/>
      <x:c r="F3" s="1"/>
      <x:c r="G3" s="1"/>
      <x:c r="H3" s="1"/>
    </x:row>
    <x:row r="4">
      <x:c r="A4" s="12"/>
      <x:c r="B4" s="70" t="s">
        <x:v>3</x:v>
      </x:c>
      <x:c r="C4" s="70" t="s">
        <x:v>4</x:v>
      </x:c>
      <x:c r="D4" s="70" t="s">
        <x:v>5</x:v>
      </x:c>
      <x:c r="E4" s="70" t="s">
        <x:v>6</x:v>
      </x:c>
      <x:c r="F4" s="70" t="s">
        <x:v>7</x:v>
      </x:c>
      <x:c r="G4" s="70" t="s">
        <x:v>8</x:v>
      </x:c>
      <x:c r="H4" s="1"/>
    </x:row>
    <x:row r="5">
      <x:c r="A5" s="12"/>
      <x:c r="B5" s="71">
        <x:v>45893</x:v>
      </x:c>
      <x:c r="C5" s="71">
        <x:v>45984</x:v>
      </x:c>
      <x:c r="D5" s="71">
        <x:v>46075</x:v>
      </x:c>
      <x:c r="E5" s="71">
        <x:v>46173</x:v>
      </x:c>
      <x:c r="F5" s="71">
        <x:v>46173</x:v>
      </x:c>
      <x:c r="G5" s="71" t="n">
        <x:v>46264</x:v>
      </x:c>
      <x:c r="H5" s="1"/>
    </x:row>
    <x:row r="6">
      <x:c r="A6" s="12"/>
      <x:c r="B6" s="70">
        <x:v>91</x:v>
      </x:c>
      <x:c r="C6" s="70">
        <x:v>91</x:v>
      </x:c>
      <x:c r="D6" s="70">
        <x:v>91</x:v>
      </x:c>
      <x:c r="E6" s="70">
        <x:v>98</x:v>
      </x:c>
      <x:c r="F6" s="70">
        <x:v>371</x:v>
      </x:c>
      <x:c r="G6" s="70" t="n">
        <x:v>91</x:v>
      </x:c>
      <x:c r="H6" s="1"/>
    </x:row>
    <x:row r="7">
      <x:c r="A7" s="1"/>
      <x:c r="B7" s="1"/>
      <x:c r="C7" s="1"/>
      <x:c r="D7" s="1"/>
      <x:c r="E7" s="1"/>
      <x:c r="F7" s="1"/>
      <x:c r="G7" s="26"/>
      <x:c r="H7" s="1"/>
    </x:row>
    <x:row r="8">
      <x:c r="A8" s="1" t="s">
        <x:v>48</x:v>
      </x:c>
      <x:c r="B8" s="2"/>
      <x:c r="C8" s="2"/>
      <x:c r="D8" s="2"/>
      <x:c r="E8" s="2"/>
      <x:c r="F8" s="2"/>
      <x:c r="G8" s="17" t="n">
        <x:f>B18</x:f>
        <x:v>1079.6</x:v>
      </x:c>
      <x:c r="H8" s="1"/>
    </x:row>
    <x:row r="9">
      <x:c r="A9" s="1" t="s">
        <x:v>49</x:v>
      </x:c>
      <x:c r="B9" s="41">
        <x:v>-0.016</x:v>
      </x:c>
      <x:c r="C9" s="41">
        <x:v>-0.023</x:v>
      </x:c>
      <x:c r="D9" s="41">
        <x:v>-0.022</x:v>
      </x:c>
      <x:c r="E9" s="41">
        <x:v>-0.035</x:v>
      </x:c>
      <x:c r="F9" s="41">
        <x:v>-0.024</x:v>
      </x:c>
      <x:c r="G9" s="20" t="n">
        <x:f>Inputs!G62</x:f>
        <x:v>-0.02</x:v>
      </x:c>
      <x:c r="H9" s="1"/>
    </x:row>
    <x:row r="10">
      <x:c r="A10" s="1" t="s">
        <x:v>50</x:v>
      </x:c>
      <x:c r="B10" s="47"/>
      <x:c r="C10" s="47"/>
      <x:c r="D10" s="47"/>
      <x:c r="E10" s="47"/>
      <x:c r="F10" s="47"/>
      <x:c r="G10" s="53" t="n">
        <x:f>G9-B9</x:f>
        <x:v>-0.004</x:v>
      </x:c>
      <x:c r="H10" s="1"/>
    </x:row>
    <x:row r="11">
      <x:c r="A11" s="1" t="s">
        <x:v>51</x:v>
      </x:c>
      <x:c r="B11" s="47"/>
      <x:c r="C11" s="47" t="n">
        <x:f>C9-B9</x:f>
        <x:v>-0.006999999999999999</x:v>
      </x:c>
      <x:c r="D11" s="47" t="n">
        <x:f>D9-C9</x:f>
        <x:v>0.0010000000000000009</x:v>
      </x:c>
      <x:c r="E11" s="47" t="n">
        <x:f>E9-D9</x:f>
        <x:v>-0.013000000000000005</x:v>
      </x:c>
      <x:c r="F11" s="47"/>
      <x:c r="G11" s="53" t="n">
        <x:f>G9-E9</x:f>
        <x:v>0.015000000000000003</x:v>
      </x:c>
      <x:c r="H11" s="1"/>
    </x:row>
    <x:row r="12">
      <x:c r="A12" s="1" t="s">
        <x:v>52</x:v>
      </x:c>
      <x:c r="B12" s="41">
        <x:v>0.006</x:v>
      </x:c>
      <x:c r="C12" s="41">
        <x:v>0.008</x:v>
      </x:c>
      <x:c r="D12" s="41">
        <x:v>0.04</x:v>
      </x:c>
      <x:c r="E12" s="41">
        <x:v>0.04</x:v>
      </x:c>
      <x:c r="F12" s="41">
        <x:v>0.023</x:v>
      </x:c>
      <x:c r="G12" s="20" t="n">
        <x:f>Inputs!G63</x:f>
        <x:v>0.015</x:v>
      </x:c>
      <x:c r="H12" s="1"/>
    </x:row>
    <x:row r="13">
      <x:c r="A13" s="1" t="s">
        <x:v>53</x:v>
      </x:c>
      <x:c r="B13" s="43"/>
      <x:c r="C13" s="43" t="n">
        <x:f>(C12-B12)*10000</x:f>
        <x:v>20</x:v>
      </x:c>
      <x:c r="D13" s="43" t="n">
        <x:f>(D12-C12)*10000</x:f>
        <x:v>320</x:v>
      </x:c>
      <x:c r="E13" s="43" t="n">
        <x:f>(E12-D12)*10000</x:f>
        <x:v>0</x:v>
      </x:c>
      <x:c r="F13" s="43"/>
      <x:c r="G13" s="50" t="n">
        <x:f>(G12-B12)*10000</x:f>
        <x:v>90</x:v>
      </x:c>
      <x:c r="H13" s="1"/>
    </x:row>
    <x:row r="14">
      <x:c r="A14" s="1" t="s">
        <x:v>54</x:v>
      </x:c>
      <x:c r="B14" s="41">
        <x:v>-0.077</x:v>
      </x:c>
      <x:c r="C14" s="41">
        <x:v>-0.07</x:v>
      </x:c>
      <x:c r="D14" s="41">
        <x:v>-0.081</x:v>
      </x:c>
      <x:c r="E14" s="41">
        <x:v>-0.002</x:v>
      </x:c>
      <x:c r="F14" s="41">
        <x:v>-0.06</x:v>
      </x:c>
      <x:c r="G14" s="20" t="n">
        <x:f>Inputs!G65</x:f>
        <x:v>-0.002</x:v>
      </x:c>
      <x:c r="H14" s="1" t="s">
        <x:v>55</x:v>
      </x:c>
    </x:row>
    <x:row r="15">
      <x:c r="A15" s="1" t="s">
        <x:v>56</x:v>
      </x:c>
      <x:c r="B15" s="41">
        <x:v>0</x:v>
      </x:c>
      <x:c r="C15" s="41">
        <x:v>0</x:v>
      </x:c>
      <x:c r="D15" s="41">
        <x:v>0</x:v>
      </x:c>
      <x:c r="E15" s="41">
        <x:v>0</x:v>
      </x:c>
      <x:c r="F15" s="41">
        <x:v>0</x:v>
      </x:c>
      <x:c r="G15" s="20" t="n">
        <x:f>Inputs!G64</x:f>
        <x:v>0</x:v>
      </x:c>
      <x:c r="H15" s="1"/>
    </x:row>
    <x:row r="16">
      <x:c r="A16" s="1" t="s">
        <x:v>57</x:v>
      </x:c>
      <x:c r="B16" s="2"/>
      <x:c r="C16" s="2"/>
      <x:c r="D16" s="2"/>
      <x:c r="E16" s="2"/>
      <x:c r="F16" s="2"/>
      <x:c r="G16" s="17" t="n">
        <x:f>G8*(1+G9)*(1+G12)</x:f>
        <x:v>1073.8781199999996</x:v>
      </x:c>
      <x:c r="H16" s="1"/>
    </x:row>
    <x:row r="17">
      <x:c r="A17" s="1" t="s">
        <x:v>58</x:v>
      </x:c>
      <x:c r="B17" s="2"/>
      <x:c r="C17" s="2"/>
      <x:c r="D17" s="2"/>
      <x:c r="E17" s="2"/>
      <x:c r="F17" s="2"/>
      <x:c r="G17" s="17" t="n">
        <x:f>G16*(1+G14)</x:f>
        <x:v>1071.7303637599996</x:v>
      </x:c>
      <x:c r="H17" s="1"/>
    </x:row>
    <x:row r="18">
      <x:c r="A18" s="19" t="s">
        <x:v>59</x:v>
      </x:c>
      <x:c r="B18" s="16" t="n">
        <x:f>Inputs!B29</x:f>
        <x:v>1079.6</x:v>
      </x:c>
      <x:c r="C18" s="16" t="n">
        <x:f>Inputs!C29</x:f>
        <x:v>1209.1</x:v>
      </x:c>
      <x:c r="D18" s="16" t="n">
        <x:f>Inputs!D29</x:f>
        <x:v>1167.1</x:v>
      </x:c>
      <x:c r="E18" s="16" t="n">
        <x:f>Inputs!E29</x:f>
        <x:v>1154.3</x:v>
      </x:c>
      <x:c r="F18" s="16" t="n">
        <x:f>Inputs!F29</x:f>
        <x:v>4610.1</x:v>
      </x:c>
      <x:c r="G18" s="15" t="n">
        <x:f>G17*(1+G15)</x:f>
        <x:v>1071.7303637599996</x:v>
      </x:c>
      <x:c r="H18" s="1"/>
    </x:row>
    <x:row r="19">
      <x:c r="A19" s="1" t="s">
        <x:v>60</x:v>
      </x:c>
      <x:c r="B19" s="21" t="n">
        <x:f>B18/Inputs!B84-1</x:f>
        <x:v>-0.08717341675826507</x:v>
      </x:c>
      <x:c r="C19" s="21" t="n">
        <x:f>C18/Inputs!C84-1</x:f>
        <x:v>-0.08470855412566247</x:v>
      </x:c>
      <x:c r="D19" s="21" t="n">
        <x:f>D18/Inputs!D84-1</x:f>
        <x:v>-0.06287136662919557</x:v>
      </x:c>
      <x:c r="E19" s="21" t="n">
        <x:f>E18/Inputs!E84-1</x:f>
        <x:v>0.003564597461310992</x:v>
      </x:c>
      <x:c r="F19" s="21" t="n">
        <x:f>F18/Inputs!B89-1</x:f>
        <x:v>-0.05902884085481597</x:v>
      </x:c>
      <x:c r="G19" s="27" t="n">
        <x:f>G18/B18-1</x:f>
        <x:v>-0.0072894000000003345</x:v>
      </x:c>
      <x:c r="H19" s="1"/>
    </x:row>
    <x:row r="20">
      <x:c r="A20" s="1" t="s">
        <x:v>61</x:v>
      </x:c>
      <x:c r="B20" s="6"/>
      <x:c r="C20" s="6" t="n">
        <x:f>C18/B18-1</x:f>
        <x:v>0.11995183401259735</x:v>
      </x:c>
      <x:c r="D20" s="6" t="n">
        <x:f>D18/C18-1</x:f>
        <x:v>-0.034736580927962946</x:v>
      </x:c>
      <x:c r="E20" s="6" t="n">
        <x:f>E18/D18-1</x:f>
        <x:v>-0.010967354982435062</x:v>
      </x:c>
      <x:c r="F20" s="6"/>
      <x:c r="G20" s="27" t="n">
        <x:f>G18/E18-1</x:f>
        <x:v>-0.07153221540327503</x:v>
      </x:c>
      <x:c r="H20" s="1"/>
    </x:row>
    <x:row r="21">
      <x:c r="A21" s="1" t="s">
        <x:v>62</x:v>
      </x:c>
      <x:c r="B21" s="6" t="n">
        <x:f>(1+B19)/((1+B14)*(1+B15))-1</x:f>
        <x:v>-0.011022119998120417</x:v>
      </x:c>
      <x:c r="C21" s="6" t="n">
        <x:f>(1+C19)/((1+C14)*(1+C15))-1</x:f>
        <x:v>-0.015815649597486492</x:v>
      </x:c>
      <x:c r="D21" s="6" t="n">
        <x:f>(1+D19)/((1+D14)*(1+D15))-1</x:f>
        <x:v>0.019726478096631528</x:v>
      </x:c>
      <x:c r="E21" s="6" t="n">
        <x:f>(1+E19)/((1+E14)*(1+E15))-1</x:f>
        <x:v>0.00557574895922941</x:v>
      </x:c>
      <x:c r="F21" s="6" t="n">
        <x:f>(1+F19)/((1+F14)*(1+F15))-1</x:f>
        <x:v>0.0010331480267915527</x:v>
      </x:c>
      <x:c r="G21" s="27" t="n">
        <x:f>(1+G19)/((1+G14)*(1+G15))-1</x:f>
        <x:v>-0.0053000000000003045</x:v>
      </x:c>
      <x:c r="H21" s="1"/>
    </x:row>
    <x:row r="22">
      <x:c r="A22" s="1" t="s">
        <x:v>63</x:v>
      </x:c>
      <x:c r="B22" s="6" t="n">
        <x:f>B14</x:f>
        <x:v>-0.077</x:v>
      </x:c>
      <x:c r="C22" s="6" t="n">
        <x:f>C14</x:f>
        <x:v>-0.07</x:v>
      </x:c>
      <x:c r="D22" s="6" t="n">
        <x:f>D14</x:f>
        <x:v>-0.081</x:v>
      </x:c>
      <x:c r="E22" s="6" t="n">
        <x:f>E14</x:f>
        <x:v>-0.002</x:v>
      </x:c>
      <x:c r="F22" s="6" t="n">
        <x:f>F14</x:f>
        <x:v>-0.06</x:v>
      </x:c>
      <x:c r="G22" s="27" t="n">
        <x:f>G14</x:f>
        <x:v>-0.002</x:v>
      </x:c>
      <x:c r="H22" s="1"/>
    </x:row>
    <x:row r="23">
      <x:c r="A23" s="1" t="s">
        <x:v>64</x:v>
      </x:c>
      <x:c r="B23" s="6" t="n">
        <x:f>B15</x:f>
        <x:v>0</x:v>
      </x:c>
      <x:c r="C23" s="6" t="n">
        <x:f>C15</x:f>
        <x:v>0</x:v>
      </x:c>
      <x:c r="D23" s="6" t="n">
        <x:f>D15</x:f>
        <x:v>0</x:v>
      </x:c>
      <x:c r="E23" s="6" t="n">
        <x:f>E15</x:f>
        <x:v>0</x:v>
      </x:c>
      <x:c r="F23" s="6" t="n">
        <x:f>F15</x:f>
        <x:v>0</x:v>
      </x:c>
      <x:c r="G23" s="27" t="n">
        <x:f>G15</x:f>
        <x:v>0</x:v>
      </x:c>
      <x:c r="H23" s="1"/>
    </x:row>
    <x:row r="24">
      <x:c r="A24" s="1" t="s">
        <x:v>65</x:v>
      </x:c>
      <x:c r="B24" s="2" t="n">
        <x:f>(1+B21)*(1+B22)*(1+B23)-1-B19</x:f>
        <x:v>0</x:v>
      </x:c>
      <x:c r="C24" s="2" t="n">
        <x:f>(1+C21)*(1+C22)*(1+C23)-1-C19</x:f>
        <x:v>0</x:v>
      </x:c>
      <x:c r="D24" s="2" t="n">
        <x:f>(1+D21)*(1+D22)*(1+D23)-1-D19</x:f>
        <x:v>0</x:v>
      </x:c>
      <x:c r="E24" s="2" t="n">
        <x:f>(1+E21)*(1+E22)*(1+E23)-1-E19</x:f>
        <x:v>0</x:v>
      </x:c>
      <x:c r="F24" s="2" t="n">
        <x:f>(1+F21)*(1+F22)*(1+F23)-1-F19</x:f>
        <x:v>0</x:v>
      </x:c>
      <x:c r="G24" s="17" t="n">
        <x:f>(1+G21)*(1+G22)*(1+G23)-1-G19</x:f>
        <x:v>0</x:v>
      </x:c>
      <x:c r="H24" s="1"/>
    </x:row>
    <x:row r="25">
      <x:c r="A25" s="19" t="s">
        <x:v>66</x:v>
      </x:c>
      <x:c r="B25" s="16" t="n">
        <x:f>Inputs!B33</x:f>
        <x:v>261.6</x:v>
      </x:c>
      <x:c r="C25" s="16" t="n">
        <x:f>Inputs!C33</x:f>
        <x:v>228.9</x:v>
      </x:c>
      <x:c r="D25" s="16" t="n">
        <x:f>Inputs!D33</x:f>
        <x:v>213</x:v>
      </x:c>
      <x:c r="E25" s="16" t="n">
        <x:f>Inputs!E33</x:f>
        <x:v>-13.1</x:v>
      </x:c>
      <x:c r="F25" s="16" t="n">
        <x:f>Inputs!F33</x:f>
        <x:v>690.4</x:v>
      </x:c>
      <x:c r="G25" s="13" t="n">
        <x:f>G18*Inputs!G78</x:f>
        <x:v>203.62876911439992</x:v>
      </x:c>
      <x:c r="H25" s="1"/>
    </x:row>
    <x:row r="26">
      <x:c r="A26" s="1" t="s">
        <x:v>67</x:v>
      </x:c>
      <x:c r="B26" s="6" t="n">
        <x:f>B25/B18</x:f>
        <x:v>0.24231196739533165</x:v>
      </x:c>
      <x:c r="C26" s="6" t="n">
        <x:f>C25/C18</x:f>
        <x:v>0.18931436605739807</x:v>
      </x:c>
      <x:c r="D26" s="6" t="n">
        <x:f>D25/D18</x:f>
        <x:v>0.18250364150458404</x:v>
      </x:c>
      <x:c r="E26" s="6" t="n">
        <x:f>E25/E18</x:f>
        <x:v>-0.01134886944468509</x:v>
      </x:c>
      <x:c r="F26" s="6" t="n">
        <x:f>F25/F18</x:f>
        <x:v>0.14975813973666513</x:v>
      </x:c>
      <x:c r="G26" s="27" t="n">
        <x:f>G25/G18</x:f>
        <x:v>0.19</x:v>
      </x:c>
      <x:c r="H26" s="1"/>
    </x:row>
    <x:row r="27">
      <x:c r="A27" s="1" t="s">
        <x:v>68</x:v>
      </x:c>
      <x:c r="B27" s="43"/>
      <x:c r="C27" s="43" t="n">
        <x:f>(C26-B26)*10000</x:f>
        <x:v>-529.9760133793358</x:v>
      </x:c>
      <x:c r="D27" s="43" t="n">
        <x:f>(D26-C26)*10000</x:f>
        <x:v>-68.10724552814035</x:v>
      </x:c>
      <x:c r="E27" s="43" t="n">
        <x:f>(E26-D26)*10000</x:f>
        <x:v>-1938.5251094926912</x:v>
      </x:c>
      <x:c r="F27" s="43"/>
      <x:c r="G27" s="50" t="n">
        <x:f>(G26-B26)*10000</x:f>
        <x:v>-523.1196739533165</x:v>
      </x:c>
      <x:c r="H27" s="1"/>
    </x:row>
    <x:row r="28">
      <x:c r="A28" s="1" t="s">
        <x:v>69</x:v>
      </x:c>
      <x:c r="B28" s="11" t="n">
        <x:f>B18-Inputs!B29</x:f>
        <x:v>0</x:v>
      </x:c>
      <x:c r="C28" s="11" t="n">
        <x:f>C18-Inputs!C29</x:f>
        <x:v>0</x:v>
      </x:c>
      <x:c r="D28" s="11" t="n">
        <x:f>D18-Inputs!D29</x:f>
        <x:v>0</x:v>
      </x:c>
      <x:c r="E28" s="11" t="n">
        <x:f>E18-Inputs!E29</x:f>
        <x:v>0</x:v>
      </x:c>
      <x:c r="F28" s="11" t="n">
        <x:f>F18-Inputs!F29</x:f>
        <x:v>0</x:v>
      </x:c>
      <x:c r="G28" s="17"/>
      <x:c r="H28" s="1"/>
    </x:row>
    <x:row r="29">
      <x:c r="A29" s="1" t="s">
        <x:v>70</x:v>
      </x:c>
      <x:c r="B29" s="43"/>
      <x:c r="C29" s="43" t="n">
        <x:f>(C14-B14)*10000</x:f>
        <x:v>69.99999999999993</x:v>
      </x:c>
      <x:c r="D29" s="43" t="n">
        <x:f>(D14-C14)*10000</x:f>
        <x:v>-109.99999999999996</x:v>
      </x:c>
      <x:c r="E29" s="43" t="n">
        <x:f>(E14-D14)*10000</x:f>
        <x:v>790</x:v>
      </x:c>
      <x:c r="F29" s="43"/>
      <x:c r="G29" s="50" t="n">
        <x:f>(G14-E14)*10000</x:f>
        <x:v>0</x:v>
      </x:c>
      <x:c r="H29" s="1"/>
    </x:row>
    <x:row r="30">
      <x:c r="A30" s="1" t="s">
        <x:v>71</x:v>
      </x:c>
      <x:c r="B30" s="43"/>
      <x:c r="C30" s="43"/>
      <x:c r="D30" s="43"/>
      <x:c r="E30" s="43"/>
      <x:c r="F30" s="43"/>
      <x:c r="G30" s="50" t="n">
        <x:f>(G14-B14)*10000</x:f>
        <x:v>750</x:v>
      </x:c>
      <x:c r="H30" s="1"/>
    </x:row>
    <x:row r="31">
      <x:c r="A31" s="1" t="s">
        <x:v>72</x:v>
      </x:c>
      <x:c r="B31" s="43"/>
      <x:c r="C31" s="43" t="n">
        <x:f>(C15-B15)*10000</x:f>
        <x:v>0</x:v>
      </x:c>
      <x:c r="D31" s="43" t="n">
        <x:f>(D15-C15)*10000</x:f>
        <x:v>0</x:v>
      </x:c>
      <x:c r="E31" s="43" t="n">
        <x:f>(E15-D15)*10000</x:f>
        <x:v>0</x:v>
      </x:c>
      <x:c r="F31" s="43"/>
      <x:c r="G31" s="50" t="n">
        <x:f>(G15-E15)*10000</x:f>
        <x:v>0</x:v>
      </x:c>
      <x:c r="H31" s="1"/>
    </x:row>
    <x:row r="32">
      <x:c r="A32" s="1" t="s">
        <x:v>73</x:v>
      </x:c>
      <x:c r="B32" s="43"/>
      <x:c r="C32" s="43"/>
      <x:c r="D32" s="43"/>
      <x:c r="E32" s="43"/>
      <x:c r="F32" s="43"/>
      <x:c r="G32" s="50" t="n">
        <x:f>(G15-B15)*10000</x:f>
        <x:v>0</x:v>
      </x:c>
      <x:c r="H32" s="1"/>
    </x:row>
    <x:row r="33">
      <x:c r="A33" s="1" t="s">
        <x:v>74</x:v>
      </x:c>
      <x:c r="B33" s="21" t="n">
        <x:f>B25/Inputs!B107-1</x:f>
        <x:v>0.05018065034122854</x:v>
      </x:c>
      <x:c r="C33" s="21" t="n">
        <x:f>C25/Inputs!C107-1</x:f>
        <x:v>-0.21930422919508863</x:v>
      </x:c>
      <x:c r="D33" s="21" t="n">
        <x:f>D25/Inputs!D107-1</x:f>
        <x:v>-0.10353535353535348</x:v>
      </x:c>
      <x:c r="E33" s="21" t="n">
        <x:f>E25/Inputs!E107-1</x:f>
        <x:v>-1.0625298329355608</x:v>
      </x:c>
      <x:c r="F33" s="21" t="n">
        <x:f>F25/Inputs!F107-1</x:f>
        <x:v>-0.3022033555690318</x:v>
      </x:c>
      <x:c r="G33" s="20" t="n">
        <x:f>G25/B25-1</x:f>
        <x:v>-0.22160256454740102</x:v>
      </x:c>
      <x:c r="H33" s="1"/>
    </x:row>
    <x:row r="34">
      <x:c r="A34" s="1" t="s">
        <x:v>75</x:v>
      </x:c>
      <x:c r="B34" s="2"/>
      <x:c r="C34" s="2" t="n">
        <x:f>C25-B25</x:f>
        <x:v>-32.70000000000002</x:v>
      </x:c>
      <x:c r="D34" s="2" t="n">
        <x:f>D25-C25</x:f>
        <x:v>-15.900000000000006</x:v>
      </x:c>
      <x:c r="E34" s="2" t="n">
        <x:f>E25-D25</x:f>
        <x:v>-226.1</x:v>
      </x:c>
      <x:c r="F34" s="2"/>
      <x:c r="G34" s="17" t="n">
        <x:f>G25-E25</x:f>
        <x:v>216.7287691143999</x:v>
      </x:c>
      <x:c r="H34" s="1"/>
    </x:row>
    <x:row r="35">
      <x:c r="A35" s="1" t="s">
        <x:v>76</x:v>
      </x:c>
      <x:c r="B35" s="43"/>
      <x:c r="C35" s="43" t="n">
        <x:f>(C9-B9)*10000</x:f>
        <x:v>-69.99999999999999</x:v>
      </x:c>
      <x:c r="D35" s="43" t="n">
        <x:f>(D9-C9)*10000</x:f>
        <x:v>10.000000000000009</x:v>
      </x:c>
      <x:c r="E35" s="43" t="n">
        <x:f>(E9-D9)*10000</x:f>
        <x:v>-130.00000000000006</x:v>
      </x:c>
      <x:c r="F35" s="43"/>
      <x:c r="G35" s="50" t="n">
        <x:f>(G9-B9)*10000</x:f>
        <x:v>-40</x:v>
      </x:c>
      <x:c r="H35" s="1"/>
    </x:row>
    <x:row r="36">
      <x:c r="A36" s="1" t="s">
        <x:v>77</x:v>
      </x:c>
      <x:c r="B36" s="43"/>
      <x:c r="C36" s="43" t="n">
        <x:f>(C12-B12)*10000</x:f>
        <x:v>20</x:v>
      </x:c>
      <x:c r="D36" s="43" t="n">
        <x:f>(D12-C12)*10000</x:f>
        <x:v>320</x:v>
      </x:c>
      <x:c r="E36" s="43" t="n">
        <x:f>(E12-D12)*10000</x:f>
        <x:v>0</x:v>
      </x:c>
      <x:c r="F36" s="43"/>
      <x:c r="G36" s="50" t="n">
        <x:f>(G12-B12)*10000</x:f>
        <x:v>90</x:v>
      </x:c>
      <x:c r="H36" s="1"/>
    </x:row>
    <x:row r="37">
      <x:c r="A37" s="1"/>
      <x:c r="B37" s="2"/>
      <x:c r="C37" s="2"/>
      <x:c r="D37" s="2"/>
      <x:c r="E37" s="2"/>
      <x:c r="F37" s="2"/>
      <x:c r="G37" s="17"/>
      <x:c r="H37" s="1"/>
    </x:row>
    <x:row r="38">
      <x:c r="A38" s="1"/>
      <x:c r="B38" s="2"/>
      <x:c r="C38" s="2"/>
      <x:c r="D38" s="2"/>
      <x:c r="E38" s="2"/>
      <x:c r="F38" s="2"/>
      <x:c r="G38" s="17"/>
      <x:c r="H38" s="1"/>
    </x:row>
    <x:row r="39">
      <x:c r="A39" s="1"/>
      <x:c r="B39" s="2"/>
      <x:c r="C39" s="2"/>
      <x:c r="D39" s="2"/>
      <x:c r="E39" s="2"/>
      <x:c r="F39" s="2"/>
      <x:c r="G39" s="17"/>
      <x:c r="H39" s="1"/>
    </x:row>
    <x:row r="40">
      <x:c r="A40" s="55" t="s">
        <x:v>78</x:v>
      </x:c>
      <x:c r="B40" s="52" t="n">
        <x:f>B18-SUM(B41:B44)</x:f>
        <x:v>1062</x:v>
      </x:c>
      <x:c r="C40" s="52" t="n">
        <x:f>C18-SUM(C41:C44)</x:f>
        <x:v>1209.1</x:v>
      </x:c>
      <x:c r="D40" s="52" t="n">
        <x:f>D18-SUM(D41:D44)</x:f>
        <x:v>1167.1</x:v>
      </x:c>
      <x:c r="E40" s="52" t="n">
        <x:f>E18-SUM(E41:E44)</x:f>
        <x:v>1071.3</x:v>
      </x:c>
      <x:c r="F40" s="52" t="n">
        <x:f>F18-SUM(F41:F44)</x:f>
        <x:v>4509.5</x:v>
      </x:c>
      <x:c r="G40" s="52" t="n">
        <x:f>G16</x:f>
        <x:v>1073.8781199999996</x:v>
      </x:c>
      <x:c r="H40" s="1" t="s">
        <x:v>79</x:v>
      </x:c>
    </x:row>
    <x:row r="41">
      <x:c r="A41" s="1" t="s">
        <x:v>80</x:v>
      </x:c>
      <x:c r="B41" s="24">
        <x:v>10.6</x:v>
      </x:c>
      <x:c r="C41" s="24">
        <x:v>0</x:v>
      </x:c>
      <x:c r="D41" s="24">
        <x:v>0</x:v>
      </x:c>
      <x:c r="E41" s="24">
        <x:v>0</x:v>
      </x:c>
      <x:c r="F41" s="2" t="n">
        <x:f>SUM(B41:E41)</x:f>
        <x:v>10.6</x:v>
      </x:c>
      <x:c r="G41" s="36" t="n">
        <x:f>Inputs!G125</x:f>
        <x:v>0</x:v>
      </x:c>
      <x:c r="H41" s="1"/>
    </x:row>
    <x:row r="42">
      <x:c r="A42" s="1" t="s">
        <x:v>81</x:v>
      </x:c>
      <x:c r="B42" s="24">
        <x:v>7</x:v>
      </x:c>
      <x:c r="C42" s="24">
        <x:v>0</x:v>
      </x:c>
      <x:c r="D42" s="24">
        <x:v>0</x:v>
      </x:c>
      <x:c r="E42" s="24">
        <x:v>0</x:v>
      </x:c>
      <x:c r="F42" s="2" t="n">
        <x:f>SUM(B42:E42)</x:f>
        <x:v>7</x:v>
      </x:c>
      <x:c r="G42" s="17" t="n">
        <x:f>G17-G16-G41</x:f>
        <x:v>-2.147756240000035</x:v>
      </x:c>
      <x:c r="H42" s="1"/>
    </x:row>
    <x:row r="43">
      <x:c r="A43" s="1" t="s">
        <x:v>82</x:v>
      </x:c>
      <x:c r="B43" s="24">
        <x:v>0</x:v>
      </x:c>
      <x:c r="C43" s="24">
        <x:v>0</x:v>
      </x:c>
      <x:c r="D43" s="24">
        <x:v>0</x:v>
      </x:c>
      <x:c r="E43" s="24">
        <x:v>0</x:v>
      </x:c>
      <x:c r="F43" s="2" t="n">
        <x:f>SUM(B43:E43)</x:f>
        <x:v>0</x:v>
      </x:c>
      <x:c r="G43" s="17" t="n">
        <x:f>G18-G17</x:f>
        <x:v>0</x:v>
      </x:c>
      <x:c r="H43" s="1"/>
    </x:row>
    <x:row r="44">
      <x:c r="A44" s="1" t="s">
        <x:v>83</x:v>
      </x:c>
      <x:c r="B44" s="24">
        <x:v>0</x:v>
      </x:c>
      <x:c r="C44" s="24">
        <x:v>0</x:v>
      </x:c>
      <x:c r="D44" s="24">
        <x:v>0</x:v>
      </x:c>
      <x:c r="E44" s="24">
        <x:v>83</x:v>
      </x:c>
      <x:c r="F44" s="2" t="n">
        <x:f>SUM(B44:E44)</x:f>
        <x:v>83</x:v>
      </x:c>
      <x:c r="G44" s="36" t="n">
        <x:v>0</x:v>
      </x:c>
      <x:c r="H44" s="1"/>
    </x:row>
    <x:row r="45">
      <x:c r="A45" s="46" t="s">
        <x:v>84</x:v>
      </x:c>
      <x:c r="B45" s="45" t="n">
        <x:f>SUM(B40:B44)</x:f>
        <x:v>1079.6</x:v>
      </x:c>
      <x:c r="C45" s="45" t="n">
        <x:f>SUM(C40:C44)</x:f>
        <x:v>1209.1</x:v>
      </x:c>
      <x:c r="D45" s="45" t="n">
        <x:f>SUM(D40:D44)</x:f>
        <x:v>1167.1</x:v>
      </x:c>
      <x:c r="E45" s="45" t="n">
        <x:f>SUM(E40:E44)</x:f>
        <x:v>1154.3</x:v>
      </x:c>
      <x:c r="F45" s="45" t="n">
        <x:f>SUM(F40:F44)</x:f>
        <x:v>4610.1</x:v>
      </x:c>
      <x:c r="G45" s="44" t="n">
        <x:f>SUM(G40:G44)</x:f>
        <x:v>1071.7303637599996</x:v>
      </x:c>
      <x:c r="H45" s="1"/>
    </x:row>
    <x:row r="46">
      <x:c r="A46" s="46" t="s">
        <x:v>85</x:v>
      </x:c>
      <x:c r="B46" s="49" t="n">
        <x:f>B40-Inputs!B130</x:f>
        <x:v>0</x:v>
      </x:c>
      <x:c r="C46" s="49" t="n">
        <x:f>C40-Inputs!C130</x:f>
        <x:v>0</x:v>
      </x:c>
      <x:c r="D46" s="49" t="n">
        <x:f>D40-Inputs!D130</x:f>
        <x:v>0</x:v>
      </x:c>
      <x:c r="E46" s="49" t="n">
        <x:f>E40-Inputs!E130</x:f>
        <x:v>0</x:v>
      </x:c>
      <x:c r="F46" s="49" t="n">
        <x:f>F40-Inputs!F130</x:f>
        <x:v>0</x:v>
      </x:c>
      <x:c r="G46" s="44" t="n">
        <x:f>G45-G18</x:f>
        <x:v>0</x:v>
      </x:c>
      <x:c r="H46" s="1" t="s">
        <x:v>86</x:v>
      </x:c>
    </x:row>
    <x:row r="47">
      <x:c r="A47" s="1" t="s">
        <x:v>87</x:v>
      </x:c>
      <x:c r="B47" s="2"/>
      <x:c r="C47" s="2"/>
      <x:c r="D47" s="2"/>
      <x:c r="E47" s="2"/>
      <x:c r="F47" s="2"/>
      <x:c r="G47" s="17"/>
      <x:c r="H47" s="1"/>
    </x:row>
    <x:row r="48">
      <x:c r="A48" s="1" t="s">
        <x:v>88</x:v>
      </x:c>
      <x:c r="B48" s="2"/>
      <x:c r="C48" s="2"/>
      <x:c r="D48" s="2"/>
      <x:c r="E48" s="2"/>
      <x:c r="F48" s="2"/>
      <x:c r="G48" s="17"/>
      <x:c r="H48" s="1" t="s">
        <x:v>89</x:v>
      </x:c>
    </x:row>
    <x:row r="49">
      <x:c r="A49" s="1" t="s">
        <x:v>90</x:v>
      </x:c>
      <x:c r="B49" s="2"/>
      <x:c r="C49" s="2"/>
      <x:c r="D49" s="2"/>
      <x:c r="E49" s="2"/>
      <x:c r="F49" s="2"/>
      <x:c r="G49" s="17"/>
      <x:c r="H49" s="1" t="s">
        <x:v>91</x:v>
      </x:c>
    </x:row>
    <x:row r="50">
      <x:c r="A50" s="3" t="s">
        <x:v>92</x:v>
      </x:c>
      <x:c r="B50" s="3"/>
      <x:c r="C50" s="3"/>
      <x:c r="D50" s="3"/>
      <x:c r="E50" s="3"/>
      <x:c r="F50" s="3"/>
      <x:c r="G50" s="3"/>
      <x:c r="H50" s="2"/>
    </x:row>
    <x:row r="51">
      <x:c r="A51" s="2" t="s">
        <x:v>93</x:v>
      </x:c>
      <x:c r="B51" s="6" t="n">
        <x:f>B9</x:f>
        <x:v>-0.016</x:v>
      </x:c>
      <x:c r="C51" s="6" t="n">
        <x:f>C9</x:f>
        <x:v>-0.023</x:v>
      </x:c>
      <x:c r="D51" s="6" t="n">
        <x:f>D9</x:f>
        <x:v>-0.022</x:v>
      </x:c>
      <x:c r="E51" s="6" t="n">
        <x:f>E9</x:f>
        <x:v>-0.035</x:v>
      </x:c>
      <x:c r="F51" s="6" t="n">
        <x:f>F9</x:f>
        <x:v>-0.024</x:v>
      </x:c>
      <x:c r="G51" s="27" t="n">
        <x:f>G9</x:f>
        <x:v>-0.02</x:v>
      </x:c>
      <x:c r="H51" s="2"/>
    </x:row>
    <x:row r="52">
      <x:c r="A52" s="2" t="s">
        <x:v>94</x:v>
      </x:c>
      <x:c r="B52" s="77" t="s">
        <x:v>16</x:v>
      </x:c>
      <x:c r="C52" s="77" t="s">
        <x:v>16</x:v>
      </x:c>
      <x:c r="D52" s="77" t="s">
        <x:v>16</x:v>
      </x:c>
      <x:c r="E52" s="77" t="s">
        <x:v>16</x:v>
      </x:c>
      <x:c r="F52" s="77" t="s">
        <x:v>16</x:v>
      </x:c>
      <x:c r="G52" s="50" t="n">
        <x:f>(G9-B9)*10000</x:f>
        <x:v>-40</x:v>
      </x:c>
      <x:c r="H52" s="2" t="s">
        <x:v>95</x:v>
      </x:c>
    </x:row>
    <x:row r="53">
      <x:c r="A53" s="2" t="s">
        <x:v>96</x:v>
      </x:c>
      <x:c r="B53" s="43"/>
      <x:c r="C53" s="43" t="n">
        <x:f>(C9-B9)*10000</x:f>
        <x:v>-69.99999999999999</x:v>
      </x:c>
      <x:c r="D53" s="43" t="n">
        <x:f>(D9-C9)*10000</x:f>
        <x:v>10.000000000000009</x:v>
      </x:c>
      <x:c r="E53" s="43" t="n">
        <x:f>(E9-D9)*10000</x:f>
        <x:v>-130.00000000000006</x:v>
      </x:c>
      <x:c r="F53" s="43"/>
      <x:c r="G53" s="50" t="n">
        <x:f>(G9-E9)*10000</x:f>
        <x:v>150.00000000000003</x:v>
      </x:c>
      <x:c r="H53" s="2"/>
    </x:row>
    <x:row r="54">
      <x:c r="A54" s="2" t="s">
        <x:v>97</x:v>
      </x:c>
      <x:c r="B54" s="6" t="n">
        <x:f>B12</x:f>
        <x:v>0.006</x:v>
      </x:c>
      <x:c r="C54" s="6" t="n">
        <x:f>C12</x:f>
        <x:v>0.008</x:v>
      </x:c>
      <x:c r="D54" s="6" t="n">
        <x:f>D12</x:f>
        <x:v>0.04</x:v>
      </x:c>
      <x:c r="E54" s="6" t="n">
        <x:f>E12</x:f>
        <x:v>0.04</x:v>
      </x:c>
      <x:c r="F54" s="6" t="n">
        <x:f>F12</x:f>
        <x:v>0.023</x:v>
      </x:c>
      <x:c r="G54" s="27" t="n">
        <x:f>G12</x:f>
        <x:v>0.015</x:v>
      </x:c>
      <x:c r="H54" s="2"/>
    </x:row>
    <x:row r="55">
      <x:c r="A55" s="2" t="s">
        <x:v>98</x:v>
      </x:c>
      <x:c r="B55" s="77" t="s">
        <x:v>16</x:v>
      </x:c>
      <x:c r="C55" s="77" t="s">
        <x:v>16</x:v>
      </x:c>
      <x:c r="D55" s="77" t="s">
        <x:v>16</x:v>
      </x:c>
      <x:c r="E55" s="77" t="s">
        <x:v>16</x:v>
      </x:c>
      <x:c r="F55" s="77" t="s">
        <x:v>16</x:v>
      </x:c>
      <x:c r="G55" s="50" t="n">
        <x:f>(G12-B12)*10000</x:f>
        <x:v>90</x:v>
      </x:c>
      <x:c r="H55" s="2"/>
    </x:row>
    <x:row r="56">
      <x:c r="A56" s="2" t="s">
        <x:v>99</x:v>
      </x:c>
      <x:c r="B56" s="43"/>
      <x:c r="C56" s="43" t="n">
        <x:f>(C12-B12)*10000</x:f>
        <x:v>20</x:v>
      </x:c>
      <x:c r="D56" s="43" t="n">
        <x:f>(D12-C12)*10000</x:f>
        <x:v>320</x:v>
      </x:c>
      <x:c r="E56" s="43" t="n">
        <x:f>(E12-D12)*10000</x:f>
        <x:v>0</x:v>
      </x:c>
      <x:c r="F56" s="43"/>
      <x:c r="G56" s="50" t="n">
        <x:f>(G12-E12)*10000</x:f>
        <x:v>-250</x:v>
      </x:c>
      <x:c r="H56" s="2"/>
    </x:row>
    <x:row r="57">
      <x:c r="A57" s="2" t="s">
        <x:v>100</x:v>
      </x:c>
      <x:c r="B57" s="6" t="n">
        <x:f>B14</x:f>
        <x:v>-0.077</x:v>
      </x:c>
      <x:c r="C57" s="6" t="n">
        <x:f>C14</x:f>
        <x:v>-0.07</x:v>
      </x:c>
      <x:c r="D57" s="6" t="n">
        <x:f>D14</x:f>
        <x:v>-0.081</x:v>
      </x:c>
      <x:c r="E57" s="6" t="n">
        <x:f>E14</x:f>
        <x:v>-0.002</x:v>
      </x:c>
      <x:c r="F57" s="6" t="n">
        <x:f>F14</x:f>
        <x:v>-0.06</x:v>
      </x:c>
      <x:c r="G57" s="27" t="n">
        <x:f>G14</x:f>
        <x:v>-0.002</x:v>
      </x:c>
      <x:c r="H57" s="2"/>
    </x:row>
    <x:row r="58">
      <x:c r="A58" s="2" t="s">
        <x:v>101</x:v>
      </x:c>
      <x:c r="B58" s="77" t="s">
        <x:v>16</x:v>
      </x:c>
      <x:c r="C58" s="77" t="s">
        <x:v>16</x:v>
      </x:c>
      <x:c r="D58" s="77" t="s">
        <x:v>16</x:v>
      </x:c>
      <x:c r="E58" s="77" t="s">
        <x:v>16</x:v>
      </x:c>
      <x:c r="F58" s="77" t="s">
        <x:v>16</x:v>
      </x:c>
      <x:c r="G58" s="50" t="n">
        <x:f>(G14-B14)*10000</x:f>
        <x:v>750</x:v>
      </x:c>
      <x:c r="H58" s="2"/>
    </x:row>
    <x:row r="59">
      <x:c r="A59" s="2" t="s">
        <x:v>102</x:v>
      </x:c>
      <x:c r="B59" s="43"/>
      <x:c r="C59" s="43" t="n">
        <x:f>(C14-B14)*10000</x:f>
        <x:v>69.99999999999993</x:v>
      </x:c>
      <x:c r="D59" s="43" t="n">
        <x:f>(D14-C14)*10000</x:f>
        <x:v>-109.99999999999996</x:v>
      </x:c>
      <x:c r="E59" s="43" t="n">
        <x:f>(E14-D14)*10000</x:f>
        <x:v>790</x:v>
      </x:c>
      <x:c r="F59" s="43"/>
      <x:c r="G59" s="50" t="n">
        <x:f>(G14-E14)*10000</x:f>
        <x:v>0</x:v>
      </x:c>
      <x:c r="H59" s="2"/>
    </x:row>
    <x:row r="60">
      <x:c r="A60" s="2" t="s">
        <x:v>103</x:v>
      </x:c>
      <x:c r="B60" s="6" t="n">
        <x:f>B15</x:f>
        <x:v>0</x:v>
      </x:c>
      <x:c r="C60" s="6" t="n">
        <x:f>C15</x:f>
        <x:v>0</x:v>
      </x:c>
      <x:c r="D60" s="6" t="n">
        <x:f>D15</x:f>
        <x:v>0</x:v>
      </x:c>
      <x:c r="E60" s="6" t="n">
        <x:f>E15</x:f>
        <x:v>0</x:v>
      </x:c>
      <x:c r="F60" s="6" t="n">
        <x:f>F15</x:f>
        <x:v>0</x:v>
      </x:c>
      <x:c r="G60" s="27" t="n">
        <x:f>G15</x:f>
        <x:v>0</x:v>
      </x:c>
      <x:c r="H60" s="2"/>
    </x:row>
    <x:row r="61">
      <x:c r="A61" s="2" t="s">
        <x:v>104</x:v>
      </x:c>
      <x:c r="B61" s="77" t="s">
        <x:v>16</x:v>
      </x:c>
      <x:c r="C61" s="77" t="s">
        <x:v>16</x:v>
      </x:c>
      <x:c r="D61" s="77" t="s">
        <x:v>16</x:v>
      </x:c>
      <x:c r="E61" s="77" t="s">
        <x:v>16</x:v>
      </x:c>
      <x:c r="F61" s="77" t="s">
        <x:v>16</x:v>
      </x:c>
      <x:c r="G61" s="50" t="n">
        <x:f>(G15-B15)*10000</x:f>
        <x:v>0</x:v>
      </x:c>
      <x:c r="H61" s="2"/>
    </x:row>
    <x:row r="62">
      <x:c r="A62" s="2" t="s">
        <x:v>105</x:v>
      </x:c>
      <x:c r="B62" s="43"/>
      <x:c r="C62" s="43" t="n">
        <x:f>(C15-B15)*10000</x:f>
        <x:v>0</x:v>
      </x:c>
      <x:c r="D62" s="43" t="n">
        <x:f>(D15-C15)*10000</x:f>
        <x:v>0</x:v>
      </x:c>
      <x:c r="E62" s="43" t="n">
        <x:f>(E15-D15)*10000</x:f>
        <x:v>0</x:v>
      </x:c>
      <x:c r="F62" s="43"/>
      <x:c r="G62" s="50" t="n">
        <x:f>(G15-E15)*10000</x:f>
        <x:v>0</x:v>
      </x:c>
      <x:c r="H62" s="2"/>
    </x:row>
    <x:row r="63">
      <x:c r="A63" s="2" t="s">
        <x:v>66</x:v>
      </x:c>
      <x:c r="B63" s="2" t="n">
        <x:f>B25</x:f>
        <x:v>261.6</x:v>
      </x:c>
      <x:c r="C63" s="2" t="n">
        <x:f>C25</x:f>
        <x:v>228.9</x:v>
      </x:c>
      <x:c r="D63" s="2" t="n">
        <x:f>D25</x:f>
        <x:v>213</x:v>
      </x:c>
      <x:c r="E63" s="2" t="n">
        <x:f>E25</x:f>
        <x:v>-13.1</x:v>
      </x:c>
      <x:c r="F63" s="2" t="n">
        <x:f>F25</x:f>
        <x:v>690.4</x:v>
      </x:c>
      <x:c r="G63" s="17" t="n">
        <x:f>G25</x:f>
        <x:v>203.62876911439992</x:v>
      </x:c>
      <x:c r="H63" s="2"/>
    </x:row>
    <x:row r="64">
      <x:c r="A64" s="2" t="s">
        <x:v>106</x:v>
      </x:c>
      <x:c r="B64" s="6" t="n">
        <x:f>B33</x:f>
        <x:v>0.05018065034122854</x:v>
      </x:c>
      <x:c r="C64" s="6" t="n">
        <x:f>C33</x:f>
        <x:v>-0.21930422919508863</x:v>
      </x:c>
      <x:c r="D64" s="6" t="n">
        <x:f>D33</x:f>
        <x:v>-0.10353535353535348</x:v>
      </x:c>
      <x:c r="E64" s="6" t="n">
        <x:f>E33</x:f>
        <x:v>-1.0625298329355608</x:v>
      </x:c>
      <x:c r="F64" s="6" t="n">
        <x:f>F33</x:f>
        <x:v>-0.3022033555690318</x:v>
      </x:c>
      <x:c r="G64" s="27" t="n">
        <x:f>G33</x:f>
        <x:v>-0.22160256454740102</x:v>
      </x:c>
      <x:c r="H64" s="2"/>
    </x:row>
    <x:row r="65">
      <x:c r="A65" s="2" t="s">
        <x:v>107</x:v>
      </x:c>
      <x:c r="B65" s="2"/>
      <x:c r="C65" s="2" t="n">
        <x:f>C25-B25</x:f>
        <x:v>-32.70000000000002</x:v>
      </x:c>
      <x:c r="D65" s="2" t="n">
        <x:f>D25-C25</x:f>
        <x:v>-15.900000000000006</x:v>
      </x:c>
      <x:c r="E65" s="2" t="n">
        <x:f>E25-D25</x:f>
        <x:v>-226.1</x:v>
      </x:c>
      <x:c r="F65" s="2"/>
      <x:c r="G65" s="17" t="n">
        <x:f>G25-E25</x:f>
        <x:v>216.7287691143999</x:v>
      </x:c>
      <x:c r="H65" s="2"/>
    </x:row>
    <x:row r="66">
      <x:c r="A66" s="2" t="s">
        <x:v>108</x:v>
      </x:c>
      <x:c r="B66" s="6" t="n">
        <x:f>B26</x:f>
        <x:v>0.24231196739533165</x:v>
      </x:c>
      <x:c r="C66" s="6" t="n">
        <x:f>C26</x:f>
        <x:v>0.18931436605739807</x:v>
      </x:c>
      <x:c r="D66" s="6" t="n">
        <x:f>D26</x:f>
        <x:v>0.18250364150458404</x:v>
      </x:c>
      <x:c r="E66" s="6" t="n">
        <x:f>E26</x:f>
        <x:v>-0.01134886944468509</x:v>
      </x:c>
      <x:c r="F66" s="6" t="n">
        <x:f>F26</x:f>
        <x:v>0.14975813973666513</x:v>
      </x:c>
      <x:c r="G66" s="27" t="n">
        <x:f>G26</x:f>
        <x:v>0.19</x:v>
      </x:c>
      <x:c r="H66" s="2"/>
    </x:row>
    <x:row r="67">
      <x:c r="A67" s="2" t="s">
        <x:v>109</x:v>
      </x:c>
      <x:c r="B67" s="51" t="n">
        <x:f>(B26-Inputs!B107/Inputs!B84)*10000</x:f>
        <x:v>316.92199068621585</x:v>
      </x:c>
      <x:c r="C67" s="51" t="n">
        <x:f>(C26-Inputs!C107/Inputs!C84)*10000</x:f>
        <x:v>-326.3869980179951</x:v>
      </x:c>
      <x:c r="D67" s="51" t="n">
        <x:f>(D26-Inputs!D107/Inputs!D84)*10000</x:f>
        <x:v>-82.78436542629692</x:v>
      </x:c>
      <x:c r="E67" s="51" t="n">
        <x:f>(E26-Inputs!E107/Inputs!E84)*10000</x:f>
        <x:v>-1934.9110557753152</x:v>
      </x:c>
      <x:c r="F67" s="51" t="n">
        <x:f>(F26-Inputs!F107/Inputs!B89)*10000</x:f>
        <x:v>-521.8907721269497</x:v>
      </x:c>
      <x:c r="G67" s="42" t="n">
        <x:f>(G26-B26)*10000</x:f>
        <x:v>-523.1196739533165</x:v>
      </x:c>
      <x:c r="H67" s="2"/>
    </x:row>
    <x:row r="68">
      <x:c r="A68" s="2" t="s">
        <x:v>110</x:v>
      </x:c>
      <x:c r="B68" s="43"/>
      <x:c r="C68" s="43" t="n">
        <x:f>(C26-B26)*10000</x:f>
        <x:v>-529.9760133793358</x:v>
      </x:c>
      <x:c r="D68" s="43" t="n">
        <x:f>(D26-C26)*10000</x:f>
        <x:v>-68.10724552814035</x:v>
      </x:c>
      <x:c r="E68" s="43" t="n">
        <x:f>(E26-D26)*10000</x:f>
        <x:v>-1938.5251094926912</x:v>
      </x:c>
      <x:c r="F68" s="43"/>
      <x:c r="G68" s="50" t="n">
        <x:f>(G26-E26)*10000</x:f>
        <x:v>2013.4886944468508</x:v>
      </x:c>
      <x:c r="H68" s="2" t="s">
        <x:v>111</x:v>
      </x:c>
    </x:row>
    <x:row r="69">
      <x:c r="A69" s="2"/>
      <x:c r="B69" s="2"/>
      <x:c r="C69" s="2"/>
      <x:c r="D69" s="2"/>
      <x:c r="E69" s="2"/>
      <x:c r="F69" s="2"/>
      <x:c r="G69" s="17"/>
      <x:c r="H69" s="2"/>
    </x:row>
  </x:sheetData>
  <x:pageMargins left="0.7" right="0.7" top="0.75" bottom="0.75" header="0.3" footer="0.3"/>
</x:worksheet>
</file>

<file path=xl/worksheets/sheet4.xml><?xml version="1.0" encoding="utf-8"?>
<x:worksheet xmlns:x="http://schemas.openxmlformats.org/spreadsheetml/2006/main">
  <x:sheetViews>
    <x:sheetView showGridLines="0" workbookViewId="0"/>
  </x:sheetViews>
  <x:sheetFormatPr defaultColWidth="8.42578125" defaultRowHeight="15"/>
  <x:cols>
    <x:col min="1" max="1" width="32" customWidth="1"/>
    <x:col min="2" max="7" width="12" customWidth="1"/>
    <x:col min="8" max="8" width="27" customWidth="1"/>
  </x:cols>
  <x:sheetData>
    <x:row r="1">
      <x:c r="A1" s="1" t="s">
        <x:v>0</x:v>
      </x:c>
      <x:c r="B1" s="1"/>
      <x:c r="C1" s="1"/>
      <x:c r="D1" s="1"/>
      <x:c r="E1" s="1"/>
      <x:c r="F1" s="1"/>
      <x:c r="G1" s="1"/>
      <x:c r="H1" s="1"/>
    </x:row>
    <x:row r="2">
      <x:c r="A2" s="4" t="s">
        <x:v>112</x:v>
      </x:c>
      <x:c r="B2" s="4"/>
      <x:c r="C2" s="4"/>
      <x:c r="D2" s="4"/>
      <x:c r="E2" s="4"/>
      <x:c r="F2" s="4"/>
      <x:c r="G2" s="4"/>
      <x:c r="H2" s="1"/>
    </x:row>
    <x:row r="3">
      <x:c r="A3" s="1" t="s">
        <x:v>2</x:v>
      </x:c>
      <x:c r="B3" s="1"/>
      <x:c r="C3" s="1"/>
      <x:c r="D3" s="1"/>
      <x:c r="E3" s="1"/>
      <x:c r="F3" s="1"/>
      <x:c r="G3" s="1"/>
      <x:c r="H3" s="1"/>
    </x:row>
    <x:row r="4">
      <x:c r="A4" s="12"/>
      <x:c r="B4" s="70" t="s">
        <x:v>3</x:v>
      </x:c>
      <x:c r="C4" s="70" t="s">
        <x:v>4</x:v>
      </x:c>
      <x:c r="D4" s="70" t="s">
        <x:v>5</x:v>
      </x:c>
      <x:c r="E4" s="70" t="s">
        <x:v>6</x:v>
      </x:c>
      <x:c r="F4" s="70" t="s">
        <x:v>7</x:v>
      </x:c>
      <x:c r="G4" s="70" t="s">
        <x:v>8</x:v>
      </x:c>
      <x:c r="H4" s="1"/>
    </x:row>
    <x:row r="5">
      <x:c r="A5" s="12"/>
      <x:c r="B5" s="71">
        <x:v>45893</x:v>
      </x:c>
      <x:c r="C5" s="71">
        <x:v>45984</x:v>
      </x:c>
      <x:c r="D5" s="71">
        <x:v>46075</x:v>
      </x:c>
      <x:c r="E5" s="71">
        <x:v>46173</x:v>
      </x:c>
      <x:c r="F5" s="71">
        <x:v>46173</x:v>
      </x:c>
      <x:c r="G5" s="71" t="n">
        <x:v>46264</x:v>
      </x:c>
      <x:c r="H5" s="1"/>
    </x:row>
    <x:row r="6">
      <x:c r="A6" s="12"/>
      <x:c r="B6" s="70">
        <x:v>91</x:v>
      </x:c>
      <x:c r="C6" s="70">
        <x:v>91</x:v>
      </x:c>
      <x:c r="D6" s="70">
        <x:v>91</x:v>
      </x:c>
      <x:c r="E6" s="70">
        <x:v>98</x:v>
      </x:c>
      <x:c r="F6" s="70">
        <x:v>371</x:v>
      </x:c>
      <x:c r="G6" s="70" t="n">
        <x:v>91</x:v>
      </x:c>
      <x:c r="H6" s="1"/>
    </x:row>
    <x:row r="7">
      <x:c r="A7" s="1"/>
      <x:c r="B7" s="1"/>
      <x:c r="C7" s="1"/>
      <x:c r="D7" s="1"/>
      <x:c r="E7" s="1"/>
      <x:c r="F7" s="1"/>
      <x:c r="G7" s="26"/>
      <x:c r="H7" s="1"/>
    </x:row>
    <x:row r="8">
      <x:c r="A8" s="1" t="s">
        <x:v>48</x:v>
      </x:c>
      <x:c r="B8" s="2"/>
      <x:c r="C8" s="2"/>
      <x:c r="D8" s="2"/>
      <x:c r="E8" s="2"/>
      <x:c r="F8" s="2"/>
      <x:c r="G8" s="17" t="n">
        <x:f>B18</x:f>
        <x:v>1076.2</x:v>
      </x:c>
      <x:c r="H8" s="1"/>
    </x:row>
    <x:row r="9">
      <x:c r="A9" s="1" t="s">
        <x:v>49</x:v>
      </x:c>
      <x:c r="B9" s="41">
        <x:v>0.005</x:v>
      </x:c>
      <x:c r="C9" s="41">
        <x:v>-0.03</x:v>
      </x:c>
      <x:c r="D9" s="41">
        <x:v>0.039</x:v>
      </x:c>
      <x:c r="E9" s="41">
        <x:v>0.003</x:v>
      </x:c>
      <x:c r="F9" s="41">
        <x:v>0.003</x:v>
      </x:c>
      <x:c r="G9" s="20" t="n">
        <x:f>Inputs!G66</x:f>
        <x:v>-0.042</x:v>
      </x:c>
      <x:c r="H9" s="1"/>
    </x:row>
    <x:row r="10">
      <x:c r="A10" s="1" t="s">
        <x:v>50</x:v>
      </x:c>
      <x:c r="B10" s="47"/>
      <x:c r="C10" s="47"/>
      <x:c r="D10" s="47"/>
      <x:c r="E10" s="47"/>
      <x:c r="F10" s="47"/>
      <x:c r="G10" s="53" t="n">
        <x:f>G9-B9</x:f>
        <x:v>-0.047</x:v>
      </x:c>
      <x:c r="H10" s="1"/>
    </x:row>
    <x:row r="11">
      <x:c r="A11" s="1" t="s">
        <x:v>51</x:v>
      </x:c>
      <x:c r="B11" s="47"/>
      <x:c r="C11" s="47" t="n">
        <x:f>C9-B9</x:f>
        <x:v>-0.034999999999999996</x:v>
      </x:c>
      <x:c r="D11" s="47" t="n">
        <x:f>D9-C9</x:f>
        <x:v>0.069</x:v>
      </x:c>
      <x:c r="E11" s="47" t="n">
        <x:f>E9-D9</x:f>
        <x:v>-0.036</x:v>
      </x:c>
      <x:c r="F11" s="47"/>
      <x:c r="G11" s="53" t="n">
        <x:f>G9-E9</x:f>
        <x:v>-0.045000000000000005</x:v>
      </x:c>
      <x:c r="H11" s="1"/>
    </x:row>
    <x:row r="12">
      <x:c r="A12" s="1" t="s">
        <x:v>52</x:v>
      </x:c>
      <x:c r="B12" s="41">
        <x:v>-0.003</x:v>
      </x:c>
      <x:c r="C12" s="41">
        <x:v>-0.021</x:v>
      </x:c>
      <x:c r="D12" s="41">
        <x:v>-0.003</x:v>
      </x:c>
      <x:c r="E12" s="41">
        <x:v>-0.008</x:v>
      </x:c>
      <x:c r="F12" s="41">
        <x:v>-0.01</x:v>
      </x:c>
      <x:c r="G12" s="20" t="n">
        <x:f>Inputs!G67</x:f>
        <x:v>0.013</x:v>
      </x:c>
      <x:c r="H12" s="1"/>
    </x:row>
    <x:row r="13">
      <x:c r="A13" s="1" t="s">
        <x:v>53</x:v>
      </x:c>
      <x:c r="B13" s="43"/>
      <x:c r="C13" s="43" t="n">
        <x:f>(C12-B12)*10000</x:f>
        <x:v>-180.00000000000003</x:v>
      </x:c>
      <x:c r="D13" s="43" t="n">
        <x:f>(D12-C12)*10000</x:f>
        <x:v>180.00000000000003</x:v>
      </x:c>
      <x:c r="E13" s="43" t="n">
        <x:f>(E12-D12)*10000</x:f>
        <x:v>-50</x:v>
      </x:c>
      <x:c r="F13" s="43"/>
      <x:c r="G13" s="50" t="n">
        <x:f>(G12-B12)*10000</x:f>
        <x:v>160</x:v>
      </x:c>
      <x:c r="H13" s="1"/>
    </x:row>
    <x:row r="14">
      <x:c r="A14" s="1" t="s">
        <x:v>54</x:v>
      </x:c>
      <x:c r="B14" s="41">
        <x:v>-0.011</x:v>
      </x:c>
      <x:c r="C14" s="41">
        <x:v>-0.014</x:v>
      </x:c>
      <x:c r="D14" s="41">
        <x:v>-0.02</x:v>
      </x:c>
      <x:c r="E14" s="41">
        <x:v>0.058</x:v>
      </x:c>
      <x:c r="F14" s="41">
        <x:v>0.003</x:v>
      </x:c>
      <x:c r="G14" s="20" t="n">
        <x:f>Inputs!G69</x:f>
        <x:v>-0.002</x:v>
      </x:c>
      <x:c r="H14" s="1" t="s">
        <x:v>55</x:v>
      </x:c>
    </x:row>
    <x:row r="15">
      <x:c r="A15" s="1" t="s">
        <x:v>56</x:v>
      </x:c>
      <x:c r="B15" s="41">
        <x:v>0</x:v>
      </x:c>
      <x:c r="C15" s="41">
        <x:v>0</x:v>
      </x:c>
      <x:c r="D15" s="41">
        <x:v>0</x:v>
      </x:c>
      <x:c r="E15" s="41">
        <x:v>0</x:v>
      </x:c>
      <x:c r="F15" s="41">
        <x:v>0</x:v>
      </x:c>
      <x:c r="G15" s="20" t="n">
        <x:f>Inputs!G68</x:f>
        <x:v>0</x:v>
      </x:c>
      <x:c r="H15" s="1"/>
    </x:row>
    <x:row r="16">
      <x:c r="A16" s="1" t="s">
        <x:v>57</x:v>
      </x:c>
      <x:c r="B16" s="2"/>
      <x:c r="C16" s="2"/>
      <x:c r="D16" s="2"/>
      <x:c r="E16" s="2"/>
      <x:c r="F16" s="2"/>
      <x:c r="G16" s="17" t="n">
        <x:f>G8*(1+G9)*(1+G12)</x:f>
        <x:v>1044.4025948</x:v>
      </x:c>
      <x:c r="H16" s="1"/>
    </x:row>
    <x:row r="17">
      <x:c r="A17" s="1" t="s">
        <x:v>58</x:v>
      </x:c>
      <x:c r="B17" s="2"/>
      <x:c r="C17" s="2"/>
      <x:c r="D17" s="2"/>
      <x:c r="E17" s="2"/>
      <x:c r="F17" s="2"/>
      <x:c r="G17" s="17" t="n">
        <x:f>G16*(1+G14)</x:f>
        <x:v>1042.3137896104001</x:v>
      </x:c>
      <x:c r="H17" s="1"/>
    </x:row>
    <x:row r="18">
      <x:c r="A18" s="19" t="s">
        <x:v>59</x:v>
      </x:c>
      <x:c r="B18" s="16" t="n">
        <x:f>Inputs!B30</x:f>
        <x:v>1076.2</x:v>
      </x:c>
      <x:c r="C18" s="16" t="n">
        <x:f>Inputs!C30</x:f>
        <x:v>1251.2</x:v>
      </x:c>
      <x:c r="D18" s="16" t="n">
        <x:f>Inputs!D30</x:f>
        <x:v>1133.2</x:v>
      </x:c>
      <x:c r="E18" s="16" t="n">
        <x:f>Inputs!E30</x:f>
        <x:v>1181.2</x:v>
      </x:c>
      <x:c r="F18" s="16" t="n">
        <x:f>Inputs!F30</x:f>
        <x:v>4641.8</x:v>
      </x:c>
      <x:c r="G18" s="15" t="n">
        <x:f>G17*(1+G15)</x:f>
        <x:v>1042.3137896104001</x:v>
      </x:c>
      <x:c r="H18" s="1"/>
    </x:row>
    <x:row r="19">
      <x:c r="A19" s="1" t="s">
        <x:v>60</x:v>
      </x:c>
      <x:c r="B19" s="21" t="n">
        <x:f>B18/Inputs!B85-1</x:f>
        <x:v>-0.009388807069219518</x:v>
      </x:c>
      <x:c r="C19" s="21" t="n">
        <x:f>C18/Inputs!C85-1</x:f>
        <x:v>-0.06522226372805373</x:v>
      </x:c>
      <x:c r="D19" s="21" t="n">
        <x:f>D18/Inputs!D85-1</x:f>
        <x:v>0.01577626389386899</x:v>
      </x:c>
      <x:c r="E19" s="21" t="n">
        <x:f>E18/Inputs!E85-1</x:f>
        <x:v>0.05295061508290266</x:v>
      </x:c>
      <x:c r="F19" s="21" t="n">
        <x:f>F18/Inputs!B90-1</x:f>
        <x:v>-0.004396971451858578</x:v>
      </x:c>
      <x:c r="G19" s="27" t="n">
        <x:f>G18/B18-1</x:f>
        <x:v>-0.03148690799999987</x:v>
      </x:c>
      <x:c r="H19" s="1"/>
    </x:row>
    <x:row r="20">
      <x:c r="A20" s="1" t="s">
        <x:v>61</x:v>
      </x:c>
      <x:c r="B20" s="6"/>
      <x:c r="C20" s="6" t="n">
        <x:f>C18/B18-1</x:f>
        <x:v>0.1626091804497305</x:v>
      </x:c>
      <x:c r="D20" s="6" t="n">
        <x:f>D18/C18-1</x:f>
        <x:v>-0.09430946291560105</x:v>
      </x:c>
      <x:c r="E20" s="6" t="n">
        <x:f>E18/D18-1</x:f>
        <x:v>0.04235792446170139</x:v>
      </x:c>
      <x:c r="F20" s="6"/>
      <x:c r="G20" s="27" t="n">
        <x:f>G18/E18-1</x:f>
        <x:v>-0.11758060479986443</x:v>
      </x:c>
      <x:c r="H20" s="1"/>
    </x:row>
    <x:row r="21">
      <x:c r="A21" s="1" t="s">
        <x:v>62</x:v>
      </x:c>
      <x:c r="B21" s="6" t="n">
        <x:f>(1+B19)/((1+B14)*(1+B15))-1</x:f>
        <x:v>0.0016291131757133481</x:v>
      </x:c>
      <x:c r="C21" s="6" t="n">
        <x:f>(1+C19)/((1+C14)*(1+C15))-1</x:f>
        <x:v>-0.05194955753352304</x:v>
      </x:c>
      <x:c r="D21" s="6" t="n">
        <x:f>(1+D19)/((1+D14)*(1+D15))-1</x:f>
        <x:v>0.03650639172843784</x:v>
      </x:c>
      <x:c r="E21" s="6" t="n">
        <x:f>(1+E19)/((1+E14)*(1+E15))-1</x:f>
        <x:v>-0.0047725755360088495</x:v>
      </x:c>
      <x:c r="F21" s="6" t="n">
        <x:f>(1+F19)/((1+F14)*(1+F15))-1</x:f>
        <x:v>-0.00737484691112511</x:v>
      </x:c>
      <x:c r="G21" s="27" t="n">
        <x:f>(1+G19)/((1+G14)*(1+G15))-1</x:f>
        <x:v>-0.02954599999999985</x:v>
      </x:c>
      <x:c r="H21" s="1"/>
    </x:row>
    <x:row r="22">
      <x:c r="A22" s="1" t="s">
        <x:v>63</x:v>
      </x:c>
      <x:c r="B22" s="6" t="n">
        <x:f>B14</x:f>
        <x:v>-0.011</x:v>
      </x:c>
      <x:c r="C22" s="6" t="n">
        <x:f>C14</x:f>
        <x:v>-0.014</x:v>
      </x:c>
      <x:c r="D22" s="6" t="n">
        <x:f>D14</x:f>
        <x:v>-0.02</x:v>
      </x:c>
      <x:c r="E22" s="6" t="n">
        <x:f>E14</x:f>
        <x:v>0.058</x:v>
      </x:c>
      <x:c r="F22" s="6" t="n">
        <x:f>F14</x:f>
        <x:v>0.003</x:v>
      </x:c>
      <x:c r="G22" s="27" t="n">
        <x:f>G14</x:f>
        <x:v>-0.002</x:v>
      </x:c>
      <x:c r="H22" s="1"/>
    </x:row>
    <x:row r="23">
      <x:c r="A23" s="1" t="s">
        <x:v>64</x:v>
      </x:c>
      <x:c r="B23" s="6" t="n">
        <x:f>B15</x:f>
        <x:v>0</x:v>
      </x:c>
      <x:c r="C23" s="6" t="n">
        <x:f>C15</x:f>
        <x:v>0</x:v>
      </x:c>
      <x:c r="D23" s="6" t="n">
        <x:f>D15</x:f>
        <x:v>0</x:v>
      </x:c>
      <x:c r="E23" s="6" t="n">
        <x:f>E15</x:f>
        <x:v>0</x:v>
      </x:c>
      <x:c r="F23" s="6" t="n">
        <x:f>F15</x:f>
        <x:v>0</x:v>
      </x:c>
      <x:c r="G23" s="27" t="n">
        <x:f>G15</x:f>
        <x:v>0</x:v>
      </x:c>
      <x:c r="H23" s="1"/>
    </x:row>
    <x:row r="24">
      <x:c r="A24" s="1" t="s">
        <x:v>65</x:v>
      </x:c>
      <x:c r="B24" s="2" t="n">
        <x:f>(1+B21)*(1+B22)*(1+B23)-1-B19</x:f>
        <x:v>0</x:v>
      </x:c>
      <x:c r="C24" s="2" t="n">
        <x:f>(1+C21)*(1+C22)*(1+C23)-1-C19</x:f>
        <x:v>0</x:v>
      </x:c>
      <x:c r="D24" s="2" t="n">
        <x:f>(1+D21)*(1+D22)*(1+D23)-1-D19</x:f>
        <x:v>0</x:v>
      </x:c>
      <x:c r="E24" s="2" t="n">
        <x:f>(1+E21)*(1+E22)*(1+E23)-1-E19</x:f>
        <x:v>0</x:v>
      </x:c>
      <x:c r="F24" s="2" t="n">
        <x:f>(1+F21)*(1+F22)*(1+F23)-1-F19</x:f>
        <x:v>0</x:v>
      </x:c>
      <x:c r="G24" s="17" t="n">
        <x:f>(1+G21)*(1+G22)*(1+G23)-1-G19</x:f>
        <x:v>0</x:v>
      </x:c>
      <x:c r="H24" s="1"/>
    </x:row>
    <x:row r="25">
      <x:c r="A25" s="19" t="s">
        <x:v>66</x:v>
      </x:c>
      <x:c r="B25" s="16" t="n">
        <x:f>Inputs!B34</x:f>
        <x:v>113</x:v>
      </x:c>
      <x:c r="C25" s="16" t="n">
        <x:f>Inputs!C34</x:f>
        <x:v>-831.5</x:v>
      </x:c>
      <x:c r="D25" s="16" t="n">
        <x:f>Inputs!D34</x:f>
        <x:v>99.7</x:v>
      </x:c>
      <x:c r="E25" s="16" t="n">
        <x:f>Inputs!E34</x:f>
        <x:v>-1617.1</x:v>
      </x:c>
      <x:c r="F25" s="16" t="n">
        <x:f>Inputs!F34</x:f>
        <x:v>-2235.9</x:v>
      </x:c>
      <x:c r="G25" s="13" t="n">
        <x:f>G18*Inputs!G79</x:f>
        <x:v>88.59667211688402</x:v>
      </x:c>
      <x:c r="H25" s="1"/>
    </x:row>
    <x:row r="26">
      <x:c r="A26" s="1" t="s">
        <x:v>67</x:v>
      </x:c>
      <x:c r="B26" s="6" t="n">
        <x:f>B25/B18</x:f>
        <x:v>0.10499907080468314</x:v>
      </x:c>
      <x:c r="C26" s="6" t="n">
        <x:f>C25/C18</x:f>
        <x:v>-0.6645620204603581</x:v>
      </x:c>
      <x:c r="D26" s="6" t="n">
        <x:f>D25/D18</x:f>
        <x:v>0.08798093893399224</x:v>
      </x:c>
      <x:c r="E26" s="6" t="n">
        <x:f>E25/E18</x:f>
        <x:v>-1.3690314933965457</x:v>
      </x:c>
      <x:c r="F26" s="6" t="n">
        <x:f>F25/F18</x:f>
        <x:v>-0.4816881382222414</x:v>
      </x:c>
      <x:c r="G26" s="27" t="n">
        <x:f>G25/G18</x:f>
        <x:v>0.085</x:v>
      </x:c>
      <x:c r="H26" s="1"/>
    </x:row>
    <x:row r="27">
      <x:c r="A27" s="1" t="s">
        <x:v>68</x:v>
      </x:c>
      <x:c r="B27" s="43"/>
      <x:c r="C27" s="43" t="n">
        <x:f>(C26-B26)*10000</x:f>
        <x:v>-7695.6109126504125</x:v>
      </x:c>
      <x:c r="D27" s="43" t="n">
        <x:f>(D26-C26)*10000</x:f>
        <x:v>7525.429593943503</x:v>
      </x:c>
      <x:c r="E27" s="43" t="n">
        <x:f>(E26-D26)*10000</x:f>
        <x:v>-14570.12432330538</x:v>
      </x:c>
      <x:c r="F27" s="43"/>
      <x:c r="G27" s="50" t="n">
        <x:f>(G26-B26)*10000</x:f>
        <x:v>-199.99070804683134</x:v>
      </x:c>
      <x:c r="H27" s="1"/>
    </x:row>
    <x:row r="28">
      <x:c r="A28" s="1" t="s">
        <x:v>69</x:v>
      </x:c>
      <x:c r="B28" s="11" t="n">
        <x:f>B18-Inputs!B30</x:f>
        <x:v>0</x:v>
      </x:c>
      <x:c r="C28" s="11" t="n">
        <x:f>C18-Inputs!C30</x:f>
        <x:v>0</x:v>
      </x:c>
      <x:c r="D28" s="11" t="n">
        <x:f>D18-Inputs!D30</x:f>
        <x:v>0</x:v>
      </x:c>
      <x:c r="E28" s="11" t="n">
        <x:f>E18-Inputs!E30</x:f>
        <x:v>0</x:v>
      </x:c>
      <x:c r="F28" s="11" t="n">
        <x:f>F18-Inputs!F30</x:f>
        <x:v>0</x:v>
      </x:c>
      <x:c r="G28" s="17"/>
      <x:c r="H28" s="1"/>
    </x:row>
    <x:row r="29">
      <x:c r="A29" s="1" t="s">
        <x:v>70</x:v>
      </x:c>
      <x:c r="B29" s="43"/>
      <x:c r="C29" s="43" t="n">
        <x:f>(C14-B14)*10000</x:f>
        <x:v>-30.00000000000001</x:v>
      </x:c>
      <x:c r="D29" s="43" t="n">
        <x:f>(D14-C14)*10000</x:f>
        <x:v>-60</x:v>
      </x:c>
      <x:c r="E29" s="43" t="n">
        <x:f>(E14-D14)*10000</x:f>
        <x:v>780</x:v>
      </x:c>
      <x:c r="F29" s="43"/>
      <x:c r="G29" s="50" t="n">
        <x:f>(G14-E14)*10000</x:f>
        <x:v>-600</x:v>
      </x:c>
      <x:c r="H29" s="1"/>
    </x:row>
    <x:row r="30">
      <x:c r="A30" s="1" t="s">
        <x:v>71</x:v>
      </x:c>
      <x:c r="B30" s="43"/>
      <x:c r="C30" s="43"/>
      <x:c r="D30" s="43"/>
      <x:c r="E30" s="43"/>
      <x:c r="F30" s="43"/>
      <x:c r="G30" s="50" t="n">
        <x:f>(G14-B14)*10000</x:f>
        <x:v>90</x:v>
      </x:c>
      <x:c r="H30" s="1"/>
    </x:row>
    <x:row r="31">
      <x:c r="A31" s="1" t="s">
        <x:v>72</x:v>
      </x:c>
      <x:c r="B31" s="43"/>
      <x:c r="C31" s="43" t="n">
        <x:f>(C15-B15)*10000</x:f>
        <x:v>0</x:v>
      </x:c>
      <x:c r="D31" s="43" t="n">
        <x:f>(D15-C15)*10000</x:f>
        <x:v>0</x:v>
      </x:c>
      <x:c r="E31" s="43" t="n">
        <x:f>(E15-D15)*10000</x:f>
        <x:v>0</x:v>
      </x:c>
      <x:c r="F31" s="43"/>
      <x:c r="G31" s="50" t="n">
        <x:f>(G15-E15)*10000</x:f>
        <x:v>0</x:v>
      </x:c>
      <x:c r="H31" s="1"/>
    </x:row>
    <x:row r="32">
      <x:c r="A32" s="1" t="s">
        <x:v>73</x:v>
      </x:c>
      <x:c r="B32" s="43"/>
      <x:c r="C32" s="43"/>
      <x:c r="D32" s="43"/>
      <x:c r="E32" s="43"/>
      <x:c r="F32" s="43"/>
      <x:c r="G32" s="50" t="n">
        <x:f>(G15-B15)*10000</x:f>
        <x:v>0</x:v>
      </x:c>
      <x:c r="H32" s="1"/>
    </x:row>
    <x:row r="33">
      <x:c r="A33" s="1" t="s">
        <x:v>74</x:v>
      </x:c>
      <x:c r="B33" s="21" t="n">
        <x:f>B25/Inputs!B108-1</x:f>
        <x:v>-0.3579545454545454</x:v>
      </x:c>
      <x:c r="C33" s="21" t="n">
        <x:f>C25/Inputs!C108-1</x:f>
        <x:v>-9.104288499025342</x:v>
      </x:c>
      <x:c r="D33" s="21" t="n">
        <x:f>D25/Inputs!D108-1</x:f>
        <x:v>0.04179728317659359</x:v>
      </x:c>
      <x:c r="E33" s="21" t="n">
        <x:f>E25/Inputs!E108-1</x:f>
        <x:v>-13.783399209486165</x:v>
      </x:c>
      <x:c r="F33" s="21" t="n">
        <x:f>F25/Inputs!F108-1</x:f>
        <x:v>-5.464656549520767</x:v>
      </x:c>
      <x:c r="G33" s="20" t="n">
        <x:f>G25/B25-1</x:f>
        <x:v>-0.2159586538328847</x:v>
      </x:c>
      <x:c r="H33" s="1"/>
    </x:row>
    <x:row r="34">
      <x:c r="A34" s="1" t="s">
        <x:v>75</x:v>
      </x:c>
      <x:c r="B34" s="2"/>
      <x:c r="C34" s="2" t="n">
        <x:f>C25-B25</x:f>
        <x:v>-944.5</x:v>
      </x:c>
      <x:c r="D34" s="2" t="n">
        <x:f>D25-C25</x:f>
        <x:v>931.2</x:v>
      </x:c>
      <x:c r="E34" s="2" t="n">
        <x:f>E25-D25</x:f>
        <x:v>-1716.8</x:v>
      </x:c>
      <x:c r="F34" s="2"/>
      <x:c r="G34" s="17" t="n">
        <x:f>G25-E25</x:f>
        <x:v>1705.696672116884</x:v>
      </x:c>
      <x:c r="H34" s="1"/>
    </x:row>
    <x:row r="35">
      <x:c r="A35" s="1" t="s">
        <x:v>76</x:v>
      </x:c>
      <x:c r="B35" s="43"/>
      <x:c r="C35" s="43" t="n">
        <x:f>(C9-B9)*10000</x:f>
        <x:v>-349.99999999999994</x:v>
      </x:c>
      <x:c r="D35" s="43" t="n">
        <x:f>(D9-C9)*10000</x:f>
        <x:v>690.0000000000001</x:v>
      </x:c>
      <x:c r="E35" s="43" t="n">
        <x:f>(E9-D9)*10000</x:f>
        <x:v>-360</x:v>
      </x:c>
      <x:c r="F35" s="43"/>
      <x:c r="G35" s="50" t="n">
        <x:f>(G9-B9)*10000</x:f>
        <x:v>-470</x:v>
      </x:c>
      <x:c r="H35" s="1"/>
    </x:row>
    <x:row r="36">
      <x:c r="A36" s="1" t="s">
        <x:v>77</x:v>
      </x:c>
      <x:c r="B36" s="43"/>
      <x:c r="C36" s="43" t="n">
        <x:f>(C12-B12)*10000</x:f>
        <x:v>-180.00000000000003</x:v>
      </x:c>
      <x:c r="D36" s="43" t="n">
        <x:f>(D12-C12)*10000</x:f>
        <x:v>180.00000000000003</x:v>
      </x:c>
      <x:c r="E36" s="43" t="n">
        <x:f>(E12-D12)*10000</x:f>
        <x:v>-50</x:v>
      </x:c>
      <x:c r="F36" s="43"/>
      <x:c r="G36" s="50" t="n">
        <x:f>(G12-B12)*10000</x:f>
        <x:v>160</x:v>
      </x:c>
      <x:c r="H36" s="1"/>
    </x:row>
    <x:row r="37">
      <x:c r="A37" s="1"/>
      <x:c r="B37" s="2"/>
      <x:c r="C37" s="2"/>
      <x:c r="D37" s="2"/>
      <x:c r="E37" s="2"/>
      <x:c r="F37" s="2"/>
      <x:c r="G37" s="17"/>
      <x:c r="H37" s="1"/>
    </x:row>
    <x:row r="38">
      <x:c r="A38" s="1"/>
      <x:c r="B38" s="2"/>
      <x:c r="C38" s="2"/>
      <x:c r="D38" s="2"/>
      <x:c r="E38" s="2"/>
      <x:c r="F38" s="2"/>
      <x:c r="G38" s="17"/>
      <x:c r="H38" s="1"/>
    </x:row>
    <x:row r="39">
      <x:c r="A39" s="1"/>
      <x:c r="B39" s="2"/>
      <x:c r="C39" s="2"/>
      <x:c r="D39" s="2"/>
      <x:c r="E39" s="2"/>
      <x:c r="F39" s="2"/>
      <x:c r="G39" s="17"/>
      <x:c r="H39" s="1"/>
    </x:row>
    <x:row r="40">
      <x:c r="A40" s="55" t="s">
        <x:v>78</x:v>
      </x:c>
      <x:c r="B40" s="52" t="n">
        <x:f>B18-SUM(B41:B44)</x:f>
        <x:v>1071.3</x:v>
      </x:c>
      <x:c r="C40" s="52" t="n">
        <x:f>C18-SUM(C41:C44)</x:f>
        <x:v>1251.2</x:v>
      </x:c>
      <x:c r="D40" s="52" t="n">
        <x:f>D18-SUM(D41:D44)</x:f>
        <x:v>1133.2</x:v>
      </x:c>
      <x:c r="E40" s="52" t="n">
        <x:f>E18-SUM(E41:E44)</x:f>
        <x:v>1097.8</x:v>
      </x:c>
      <x:c r="F40" s="52" t="n">
        <x:f>F18-SUM(F41:F44)</x:f>
        <x:v>4553.5</x:v>
      </x:c>
      <x:c r="G40" s="52" t="n">
        <x:f>G16</x:f>
        <x:v>1044.4025948</x:v>
      </x:c>
      <x:c r="H40" s="1" t="s">
        <x:v>79</x:v>
      </x:c>
    </x:row>
    <x:row r="41">
      <x:c r="A41" s="1" t="s">
        <x:v>80</x:v>
      </x:c>
      <x:c r="B41" s="24">
        <x:v>0</x:v>
      </x:c>
      <x:c r="C41" s="24">
        <x:v>0</x:v>
      </x:c>
      <x:c r="D41" s="24">
        <x:v>0</x:v>
      </x:c>
      <x:c r="E41" s="24">
        <x:v>0</x:v>
      </x:c>
      <x:c r="F41" s="2" t="n">
        <x:f>SUM(B41:E41)</x:f>
        <x:v>0</x:v>
      </x:c>
      <x:c r="G41" s="36" t="n">
        <x:f>Inputs!G125</x:f>
        <x:v>0</x:v>
      </x:c>
      <x:c r="H41" s="1"/>
    </x:row>
    <x:row r="42">
      <x:c r="A42" s="1" t="s">
        <x:v>81</x:v>
      </x:c>
      <x:c r="B42" s="24">
        <x:v>4.9</x:v>
      </x:c>
      <x:c r="C42" s="24">
        <x:v>0</x:v>
      </x:c>
      <x:c r="D42" s="24">
        <x:v>0</x:v>
      </x:c>
      <x:c r="E42" s="24">
        <x:v>0</x:v>
      </x:c>
      <x:c r="F42" s="2" t="n">
        <x:f>SUM(B42:E42)</x:f>
        <x:v>4.9</x:v>
      </x:c>
      <x:c r="G42" s="17" t="n">
        <x:f>G17-G16-G41</x:f>
        <x:v>-2.0888051895999524</x:v>
      </x:c>
      <x:c r="H42" s="1"/>
    </x:row>
    <x:row r="43">
      <x:c r="A43" s="1" t="s">
        <x:v>82</x:v>
      </x:c>
      <x:c r="B43" s="24">
        <x:v>0</x:v>
      </x:c>
      <x:c r="C43" s="24">
        <x:v>0</x:v>
      </x:c>
      <x:c r="D43" s="24">
        <x:v>0</x:v>
      </x:c>
      <x:c r="E43" s="24">
        <x:v>0</x:v>
      </x:c>
      <x:c r="F43" s="2" t="n">
        <x:f>SUM(B43:E43)</x:f>
        <x:v>0</x:v>
      </x:c>
      <x:c r="G43" s="17" t="n">
        <x:f>G18-G17</x:f>
        <x:v>0</x:v>
      </x:c>
      <x:c r="H43" s="1"/>
    </x:row>
    <x:row r="44">
      <x:c r="A44" s="1" t="s">
        <x:v>83</x:v>
      </x:c>
      <x:c r="B44" s="24">
        <x:v>0</x:v>
      </x:c>
      <x:c r="C44" s="24">
        <x:v>0</x:v>
      </x:c>
      <x:c r="D44" s="24">
        <x:v>0</x:v>
      </x:c>
      <x:c r="E44" s="24">
        <x:v>83.4</x:v>
      </x:c>
      <x:c r="F44" s="2" t="n">
        <x:f>SUM(B44:E44)</x:f>
        <x:v>83.4</x:v>
      </x:c>
      <x:c r="G44" s="36" t="n">
        <x:v>0</x:v>
      </x:c>
      <x:c r="H44" s="1"/>
    </x:row>
    <x:row r="45">
      <x:c r="A45" s="46" t="s">
        <x:v>84</x:v>
      </x:c>
      <x:c r="B45" s="45" t="n">
        <x:f>SUM(B40:B44)</x:f>
        <x:v>1076.2</x:v>
      </x:c>
      <x:c r="C45" s="45" t="n">
        <x:f>SUM(C40:C44)</x:f>
        <x:v>1251.2</x:v>
      </x:c>
      <x:c r="D45" s="45" t="n">
        <x:f>SUM(D40:D44)</x:f>
        <x:v>1133.2</x:v>
      </x:c>
      <x:c r="E45" s="45" t="n">
        <x:f>SUM(E40:E44)</x:f>
        <x:v>1181.2</x:v>
      </x:c>
      <x:c r="F45" s="45" t="n">
        <x:f>SUM(F40:F44)</x:f>
        <x:v>4641.799999999999</x:v>
      </x:c>
      <x:c r="G45" s="44" t="n">
        <x:f>SUM(G40:G44)</x:f>
        <x:v>1042.3137896104001</x:v>
      </x:c>
      <x:c r="H45" s="1"/>
    </x:row>
    <x:row r="46">
      <x:c r="A46" s="46" t="s">
        <x:v>85</x:v>
      </x:c>
      <x:c r="B46" s="49" t="n">
        <x:f>B40-Inputs!B131</x:f>
        <x:v>0</x:v>
      </x:c>
      <x:c r="C46" s="49" t="n">
        <x:f>C40-Inputs!C131</x:f>
        <x:v>0</x:v>
      </x:c>
      <x:c r="D46" s="49" t="n">
        <x:f>D40-Inputs!D131</x:f>
        <x:v>0</x:v>
      </x:c>
      <x:c r="E46" s="49" t="n">
        <x:f>E40-Inputs!E131</x:f>
        <x:v>0</x:v>
      </x:c>
      <x:c r="F46" s="49" t="n">
        <x:f>F40-Inputs!F131</x:f>
        <x:v>0</x:v>
      </x:c>
      <x:c r="G46" s="44" t="n">
        <x:f>G45-G18</x:f>
        <x:v>0</x:v>
      </x:c>
      <x:c r="H46" s="1" t="s">
        <x:v>86</x:v>
      </x:c>
    </x:row>
    <x:row r="47">
      <x:c r="A47" s="1" t="s">
        <x:v>87</x:v>
      </x:c>
      <x:c r="B47" s="2"/>
      <x:c r="C47" s="2"/>
      <x:c r="D47" s="2"/>
      <x:c r="E47" s="2"/>
      <x:c r="F47" s="2"/>
      <x:c r="G47" s="17"/>
      <x:c r="H47" s="1"/>
    </x:row>
    <x:row r="48">
      <x:c r="A48" s="1" t="s">
        <x:v>88</x:v>
      </x:c>
      <x:c r="B48" s="2"/>
      <x:c r="C48" s="2"/>
      <x:c r="D48" s="2"/>
      <x:c r="E48" s="2"/>
      <x:c r="F48" s="2"/>
      <x:c r="G48" s="17"/>
      <x:c r="H48" s="1" t="s">
        <x:v>89</x:v>
      </x:c>
    </x:row>
    <x:row r="49">
      <x:c r="A49" s="1" t="s">
        <x:v>90</x:v>
      </x:c>
      <x:c r="B49" s="2"/>
      <x:c r="C49" s="2"/>
      <x:c r="D49" s="2"/>
      <x:c r="E49" s="2"/>
      <x:c r="F49" s="2"/>
      <x:c r="G49" s="17"/>
      <x:c r="H49" s="1" t="s">
        <x:v>91</x:v>
      </x:c>
    </x:row>
    <x:row r="50">
      <x:c r="A50" s="3" t="s">
        <x:v>92</x:v>
      </x:c>
      <x:c r="B50" s="3"/>
      <x:c r="C50" s="3"/>
      <x:c r="D50" s="3"/>
      <x:c r="E50" s="3"/>
      <x:c r="F50" s="3"/>
      <x:c r="G50" s="3"/>
      <x:c r="H50" s="2"/>
    </x:row>
    <x:row r="51">
      <x:c r="A51" s="2" t="s">
        <x:v>93</x:v>
      </x:c>
      <x:c r="B51" s="6" t="n">
        <x:f>B9</x:f>
        <x:v>0.005</x:v>
      </x:c>
      <x:c r="C51" s="6" t="n">
        <x:f>C9</x:f>
        <x:v>-0.03</x:v>
      </x:c>
      <x:c r="D51" s="6" t="n">
        <x:f>D9</x:f>
        <x:v>0.039</x:v>
      </x:c>
      <x:c r="E51" s="6" t="n">
        <x:f>E9</x:f>
        <x:v>0.003</x:v>
      </x:c>
      <x:c r="F51" s="6" t="n">
        <x:f>F9</x:f>
        <x:v>0.003</x:v>
      </x:c>
      <x:c r="G51" s="27" t="n">
        <x:f>G9</x:f>
        <x:v>-0.042</x:v>
      </x:c>
      <x:c r="H51" s="2"/>
    </x:row>
    <x:row r="52">
      <x:c r="A52" s="2" t="s">
        <x:v>94</x:v>
      </x:c>
      <x:c r="B52" s="77" t="s">
        <x:v>16</x:v>
      </x:c>
      <x:c r="C52" s="77" t="s">
        <x:v>16</x:v>
      </x:c>
      <x:c r="D52" s="77" t="s">
        <x:v>16</x:v>
      </x:c>
      <x:c r="E52" s="77" t="s">
        <x:v>16</x:v>
      </x:c>
      <x:c r="F52" s="77" t="s">
        <x:v>16</x:v>
      </x:c>
      <x:c r="G52" s="50" t="n">
        <x:f>(G9-B9)*10000</x:f>
        <x:v>-470</x:v>
      </x:c>
      <x:c r="H52" s="2" t="s">
        <x:v>95</x:v>
      </x:c>
    </x:row>
    <x:row r="53">
      <x:c r="A53" s="2" t="s">
        <x:v>96</x:v>
      </x:c>
      <x:c r="B53" s="43"/>
      <x:c r="C53" s="43" t="n">
        <x:f>(C9-B9)*10000</x:f>
        <x:v>-349.99999999999994</x:v>
      </x:c>
      <x:c r="D53" s="43" t="n">
        <x:f>(D9-C9)*10000</x:f>
        <x:v>690.0000000000001</x:v>
      </x:c>
      <x:c r="E53" s="43" t="n">
        <x:f>(E9-D9)*10000</x:f>
        <x:v>-360</x:v>
      </x:c>
      <x:c r="F53" s="43"/>
      <x:c r="G53" s="50" t="n">
        <x:f>(G9-E9)*10000</x:f>
        <x:v>-450.00000000000006</x:v>
      </x:c>
      <x:c r="H53" s="2"/>
    </x:row>
    <x:row r="54">
      <x:c r="A54" s="2" t="s">
        <x:v>97</x:v>
      </x:c>
      <x:c r="B54" s="6" t="n">
        <x:f>B12</x:f>
        <x:v>-0.003</x:v>
      </x:c>
      <x:c r="C54" s="6" t="n">
        <x:f>C12</x:f>
        <x:v>-0.021</x:v>
      </x:c>
      <x:c r="D54" s="6" t="n">
        <x:f>D12</x:f>
        <x:v>-0.003</x:v>
      </x:c>
      <x:c r="E54" s="6" t="n">
        <x:f>E12</x:f>
        <x:v>-0.008</x:v>
      </x:c>
      <x:c r="F54" s="6" t="n">
        <x:f>F12</x:f>
        <x:v>-0.01</x:v>
      </x:c>
      <x:c r="G54" s="27" t="n">
        <x:f>G12</x:f>
        <x:v>0.013</x:v>
      </x:c>
      <x:c r="H54" s="2"/>
    </x:row>
    <x:row r="55">
      <x:c r="A55" s="2" t="s">
        <x:v>98</x:v>
      </x:c>
      <x:c r="B55" s="77" t="s">
        <x:v>16</x:v>
      </x:c>
      <x:c r="C55" s="77" t="s">
        <x:v>16</x:v>
      </x:c>
      <x:c r="D55" s="77" t="s">
        <x:v>16</x:v>
      </x:c>
      <x:c r="E55" s="77" t="s">
        <x:v>16</x:v>
      </x:c>
      <x:c r="F55" s="77" t="s">
        <x:v>16</x:v>
      </x:c>
      <x:c r="G55" s="50" t="n">
        <x:f>(G12-B12)*10000</x:f>
        <x:v>160</x:v>
      </x:c>
      <x:c r="H55" s="2"/>
    </x:row>
    <x:row r="56">
      <x:c r="A56" s="2" t="s">
        <x:v>99</x:v>
      </x:c>
      <x:c r="B56" s="43"/>
      <x:c r="C56" s="43" t="n">
        <x:f>(C12-B12)*10000</x:f>
        <x:v>-180.00000000000003</x:v>
      </x:c>
      <x:c r="D56" s="43" t="n">
        <x:f>(D12-C12)*10000</x:f>
        <x:v>180.00000000000003</x:v>
      </x:c>
      <x:c r="E56" s="43" t="n">
        <x:f>(E12-D12)*10000</x:f>
        <x:v>-50</x:v>
      </x:c>
      <x:c r="F56" s="43"/>
      <x:c r="G56" s="50" t="n">
        <x:f>(G12-E12)*10000</x:f>
        <x:v>209.99999999999997</x:v>
      </x:c>
      <x:c r="H56" s="2"/>
    </x:row>
    <x:row r="57">
      <x:c r="A57" s="2" t="s">
        <x:v>100</x:v>
      </x:c>
      <x:c r="B57" s="6" t="n">
        <x:f>B14</x:f>
        <x:v>-0.011</x:v>
      </x:c>
      <x:c r="C57" s="6" t="n">
        <x:f>C14</x:f>
        <x:v>-0.014</x:v>
      </x:c>
      <x:c r="D57" s="6" t="n">
        <x:f>D14</x:f>
        <x:v>-0.02</x:v>
      </x:c>
      <x:c r="E57" s="6" t="n">
        <x:f>E14</x:f>
        <x:v>0.058</x:v>
      </x:c>
      <x:c r="F57" s="6" t="n">
        <x:f>F14</x:f>
        <x:v>0.003</x:v>
      </x:c>
      <x:c r="G57" s="27" t="n">
        <x:f>G14</x:f>
        <x:v>-0.002</x:v>
      </x:c>
      <x:c r="H57" s="2"/>
    </x:row>
    <x:row r="58">
      <x:c r="A58" s="2" t="s">
        <x:v>101</x:v>
      </x:c>
      <x:c r="B58" s="77" t="s">
        <x:v>16</x:v>
      </x:c>
      <x:c r="C58" s="77" t="s">
        <x:v>16</x:v>
      </x:c>
      <x:c r="D58" s="77" t="s">
        <x:v>16</x:v>
      </x:c>
      <x:c r="E58" s="77" t="s">
        <x:v>16</x:v>
      </x:c>
      <x:c r="F58" s="77" t="s">
        <x:v>16</x:v>
      </x:c>
      <x:c r="G58" s="50" t="n">
        <x:f>(G14-B14)*10000</x:f>
        <x:v>90</x:v>
      </x:c>
      <x:c r="H58" s="2"/>
    </x:row>
    <x:row r="59">
      <x:c r="A59" s="2" t="s">
        <x:v>102</x:v>
      </x:c>
      <x:c r="B59" s="43"/>
      <x:c r="C59" s="43" t="n">
        <x:f>(C14-B14)*10000</x:f>
        <x:v>-30.00000000000001</x:v>
      </x:c>
      <x:c r="D59" s="43" t="n">
        <x:f>(D14-C14)*10000</x:f>
        <x:v>-60</x:v>
      </x:c>
      <x:c r="E59" s="43" t="n">
        <x:f>(E14-D14)*10000</x:f>
        <x:v>780</x:v>
      </x:c>
      <x:c r="F59" s="43"/>
      <x:c r="G59" s="50" t="n">
        <x:f>(G14-E14)*10000</x:f>
        <x:v>-600</x:v>
      </x:c>
      <x:c r="H59" s="2"/>
    </x:row>
    <x:row r="60">
      <x:c r="A60" s="2" t="s">
        <x:v>103</x:v>
      </x:c>
      <x:c r="B60" s="6" t="n">
        <x:f>B15</x:f>
        <x:v>0</x:v>
      </x:c>
      <x:c r="C60" s="6" t="n">
        <x:f>C15</x:f>
        <x:v>0</x:v>
      </x:c>
      <x:c r="D60" s="6" t="n">
        <x:f>D15</x:f>
        <x:v>0</x:v>
      </x:c>
      <x:c r="E60" s="6" t="n">
        <x:f>E15</x:f>
        <x:v>0</x:v>
      </x:c>
      <x:c r="F60" s="6" t="n">
        <x:f>F15</x:f>
        <x:v>0</x:v>
      </x:c>
      <x:c r="G60" s="27" t="n">
        <x:f>G15</x:f>
        <x:v>0</x:v>
      </x:c>
      <x:c r="H60" s="2"/>
    </x:row>
    <x:row r="61">
      <x:c r="A61" s="2" t="s">
        <x:v>104</x:v>
      </x:c>
      <x:c r="B61" s="77" t="s">
        <x:v>16</x:v>
      </x:c>
      <x:c r="C61" s="77" t="s">
        <x:v>16</x:v>
      </x:c>
      <x:c r="D61" s="77" t="s">
        <x:v>16</x:v>
      </x:c>
      <x:c r="E61" s="77" t="s">
        <x:v>16</x:v>
      </x:c>
      <x:c r="F61" s="77" t="s">
        <x:v>16</x:v>
      </x:c>
      <x:c r="G61" s="50" t="n">
        <x:f>(G15-B15)*10000</x:f>
        <x:v>0</x:v>
      </x:c>
      <x:c r="H61" s="2"/>
    </x:row>
    <x:row r="62">
      <x:c r="A62" s="2" t="s">
        <x:v>105</x:v>
      </x:c>
      <x:c r="B62" s="43"/>
      <x:c r="C62" s="43" t="n">
        <x:f>(C15-B15)*10000</x:f>
        <x:v>0</x:v>
      </x:c>
      <x:c r="D62" s="43" t="n">
        <x:f>(D15-C15)*10000</x:f>
        <x:v>0</x:v>
      </x:c>
      <x:c r="E62" s="43" t="n">
        <x:f>(E15-D15)*10000</x:f>
        <x:v>0</x:v>
      </x:c>
      <x:c r="F62" s="43"/>
      <x:c r="G62" s="50" t="n">
        <x:f>(G15-E15)*10000</x:f>
        <x:v>0</x:v>
      </x:c>
      <x:c r="H62" s="2"/>
    </x:row>
    <x:row r="63">
      <x:c r="A63" s="2" t="s">
        <x:v>66</x:v>
      </x:c>
      <x:c r="B63" s="2" t="n">
        <x:f>B25</x:f>
        <x:v>113</x:v>
      </x:c>
      <x:c r="C63" s="2" t="n">
        <x:f>C25</x:f>
        <x:v>-831.5</x:v>
      </x:c>
      <x:c r="D63" s="2" t="n">
        <x:f>D25</x:f>
        <x:v>99.7</x:v>
      </x:c>
      <x:c r="E63" s="2" t="n">
        <x:f>E25</x:f>
        <x:v>-1617.1</x:v>
      </x:c>
      <x:c r="F63" s="2" t="n">
        <x:f>F25</x:f>
        <x:v>-2235.9</x:v>
      </x:c>
      <x:c r="G63" s="17" t="n">
        <x:f>G25</x:f>
        <x:v>88.59667211688402</x:v>
      </x:c>
      <x:c r="H63" s="2"/>
    </x:row>
    <x:row r="64">
      <x:c r="A64" s="2" t="s">
        <x:v>106</x:v>
      </x:c>
      <x:c r="B64" s="6" t="n">
        <x:f>B33</x:f>
        <x:v>-0.3579545454545454</x:v>
      </x:c>
      <x:c r="C64" s="6" t="n">
        <x:f>C33</x:f>
        <x:v>-9.104288499025342</x:v>
      </x:c>
      <x:c r="D64" s="6" t="n">
        <x:f>D33</x:f>
        <x:v>0.04179728317659359</x:v>
      </x:c>
      <x:c r="E64" s="6" t="n">
        <x:f>E33</x:f>
        <x:v>-13.783399209486165</x:v>
      </x:c>
      <x:c r="F64" s="6" t="n">
        <x:f>F33</x:f>
        <x:v>-5.464656549520767</x:v>
      </x:c>
      <x:c r="G64" s="27" t="n">
        <x:f>G33</x:f>
        <x:v>-0.2159586538328847</x:v>
      </x:c>
      <x:c r="H64" s="2"/>
    </x:row>
    <x:row r="65">
      <x:c r="A65" s="2" t="s">
        <x:v>107</x:v>
      </x:c>
      <x:c r="B65" s="2"/>
      <x:c r="C65" s="2" t="n">
        <x:f>C25-B25</x:f>
        <x:v>-944.5</x:v>
      </x:c>
      <x:c r="D65" s="2" t="n">
        <x:f>D25-C25</x:f>
        <x:v>931.2</x:v>
      </x:c>
      <x:c r="E65" s="2" t="n">
        <x:f>E25-D25</x:f>
        <x:v>-1716.8</x:v>
      </x:c>
      <x:c r="F65" s="2"/>
      <x:c r="G65" s="17" t="n">
        <x:f>G25-E25</x:f>
        <x:v>1705.696672116884</x:v>
      </x:c>
      <x:c r="H65" s="2"/>
    </x:row>
    <x:row r="66">
      <x:c r="A66" s="2" t="s">
        <x:v>108</x:v>
      </x:c>
      <x:c r="B66" s="6" t="n">
        <x:f>B26</x:f>
        <x:v>0.10499907080468314</x:v>
      </x:c>
      <x:c r="C66" s="6" t="n">
        <x:f>C26</x:f>
        <x:v>-0.6645620204603581</x:v>
      </x:c>
      <x:c r="D66" s="6" t="n">
        <x:f>D26</x:f>
        <x:v>0.08798093893399224</x:v>
      </x:c>
      <x:c r="E66" s="6" t="n">
        <x:f>E26</x:f>
        <x:v>-1.3690314933965457</x:v>
      </x:c>
      <x:c r="F66" s="6" t="n">
        <x:f>F26</x:f>
        <x:v>-0.4816881382222414</x:v>
      </x:c>
      <x:c r="G66" s="27" t="n">
        <x:f>G26</x:f>
        <x:v>0.085</x:v>
      </x:c>
      <x:c r="H66" s="2"/>
    </x:row>
    <x:row r="67">
      <x:c r="A67" s="2" t="s">
        <x:v>109</x:v>
      </x:c>
      <x:c r="B67" s="51" t="n">
        <x:f>(B26-Inputs!B108/Inputs!B85)*10000</x:f>
        <x:v>-570.0387470341699</x:v>
      </x:c>
      <x:c r="C67" s="51" t="n">
        <x:f>(C26-Inputs!C108/Inputs!C85)*10000</x:f>
        <x:v>-7412.149902026068</x:v>
      </x:c>
      <x:c r="D67" s="51" t="n">
        <x:f>(D26-Inputs!D108/Inputs!D85)*10000</x:f>
        <x:v>21.97504011080792</x:v>
      </x:c>
      <x:c r="E67" s="51" t="n">
        <x:f>(E26-Inputs!E108/Inputs!E85)*10000</x:f>
        <x:v>-14817.966921842086</x:v>
      </x:c>
      <x:c r="F67" s="51" t="n">
        <x:f>(F26-Inputs!F108/Inputs!B90)*10000</x:f>
        <x:v>-5891.029334949609</x:v>
      </x:c>
      <x:c r="G67" s="42" t="n">
        <x:f>(G26-B26)*10000</x:f>
        <x:v>-199.99070804683134</x:v>
      </x:c>
      <x:c r="H67" s="2"/>
    </x:row>
    <x:row r="68">
      <x:c r="A68" s="2" t="s">
        <x:v>110</x:v>
      </x:c>
      <x:c r="B68" s="43"/>
      <x:c r="C68" s="43" t="n">
        <x:f>(C26-B26)*10000</x:f>
        <x:v>-7695.6109126504125</x:v>
      </x:c>
      <x:c r="D68" s="43" t="n">
        <x:f>(D26-C26)*10000</x:f>
        <x:v>7525.429593943503</x:v>
      </x:c>
      <x:c r="E68" s="43" t="n">
        <x:f>(E26-D26)*10000</x:f>
        <x:v>-14570.12432330538</x:v>
      </x:c>
      <x:c r="F68" s="43"/>
      <x:c r="G68" s="50" t="n">
        <x:f>(G26-E26)*10000</x:f>
        <x:v>14540.314933965457</x:v>
      </x:c>
      <x:c r="H68" s="2" t="s">
        <x:v>111</x:v>
      </x:c>
    </x:row>
    <x:row r="69">
      <x:c r="A69" s="2"/>
      <x:c r="B69" s="2"/>
      <x:c r="C69" s="2"/>
      <x:c r="D69" s="2"/>
      <x:c r="E69" s="2"/>
      <x:c r="F69" s="2"/>
      <x:c r="G69" s="17"/>
      <x:c r="H69" s="2"/>
    </x:row>
  </x:sheetData>
  <x:pageMargins left="0.7" right="0.7" top="0.75" bottom="0.75" header="0.3" footer="0.3"/>
</x:worksheet>
</file>

<file path=xl/worksheets/sheet5.xml><?xml version="1.0" encoding="utf-8"?>
<x:worksheet xmlns:x="http://schemas.openxmlformats.org/spreadsheetml/2006/main">
  <x:sheetViews>
    <x:sheetView showGridLines="0" workbookViewId="0"/>
  </x:sheetViews>
  <x:sheetFormatPr defaultColWidth="8.42578125" defaultRowHeight="15"/>
  <x:cols>
    <x:col min="1" max="1" width="32" customWidth="1"/>
    <x:col min="2" max="7" width="12" customWidth="1"/>
    <x:col min="8" max="8" width="27" customWidth="1"/>
  </x:cols>
  <x:sheetData>
    <x:row r="1">
      <x:c r="A1" s="1" t="s">
        <x:v>0</x:v>
      </x:c>
      <x:c r="B1" s="1"/>
      <x:c r="C1" s="1"/>
      <x:c r="D1" s="1"/>
      <x:c r="E1" s="1"/>
      <x:c r="F1" s="1"/>
      <x:c r="G1" s="1"/>
      <x:c r="H1" s="1"/>
    </x:row>
    <x:row r="2">
      <x:c r="A2" s="4" t="s">
        <x:v>113</x:v>
      </x:c>
      <x:c r="B2" s="4"/>
      <x:c r="C2" s="4"/>
      <x:c r="D2" s="4"/>
      <x:c r="E2" s="4"/>
      <x:c r="F2" s="4"/>
      <x:c r="G2" s="4"/>
      <x:c r="H2" s="1"/>
    </x:row>
    <x:row r="3">
      <x:c r="A3" s="1" t="s">
        <x:v>2</x:v>
      </x:c>
      <x:c r="B3" s="1"/>
      <x:c r="C3" s="1"/>
      <x:c r="D3" s="1"/>
      <x:c r="E3" s="1"/>
      <x:c r="F3" s="1"/>
      <x:c r="G3" s="1"/>
      <x:c r="H3" s="1"/>
    </x:row>
    <x:row r="4">
      <x:c r="A4" s="12"/>
      <x:c r="B4" s="70" t="s">
        <x:v>3</x:v>
      </x:c>
      <x:c r="C4" s="70" t="s">
        <x:v>4</x:v>
      </x:c>
      <x:c r="D4" s="70" t="s">
        <x:v>5</x:v>
      </x:c>
      <x:c r="E4" s="70" t="s">
        <x:v>6</x:v>
      </x:c>
      <x:c r="F4" s="70" t="s">
        <x:v>7</x:v>
      </x:c>
      <x:c r="G4" s="70" t="s">
        <x:v>8</x:v>
      </x:c>
      <x:c r="H4" s="1"/>
    </x:row>
    <x:row r="5">
      <x:c r="A5" s="12"/>
      <x:c r="B5" s="71">
        <x:v>45893</x:v>
      </x:c>
      <x:c r="C5" s="71">
        <x:v>45984</x:v>
      </x:c>
      <x:c r="D5" s="71">
        <x:v>46075</x:v>
      </x:c>
      <x:c r="E5" s="71">
        <x:v>46173</x:v>
      </x:c>
      <x:c r="F5" s="71">
        <x:v>46173</x:v>
      </x:c>
      <x:c r="G5" s="71" t="n">
        <x:v>46264</x:v>
      </x:c>
      <x:c r="H5" s="1"/>
    </x:row>
    <x:row r="6">
      <x:c r="A6" s="12"/>
      <x:c r="B6" s="70">
        <x:v>91</x:v>
      </x:c>
      <x:c r="C6" s="70">
        <x:v>91</x:v>
      </x:c>
      <x:c r="D6" s="70">
        <x:v>91</x:v>
      </x:c>
      <x:c r="E6" s="70">
        <x:v>98</x:v>
      </x:c>
      <x:c r="F6" s="70">
        <x:v>371</x:v>
      </x:c>
      <x:c r="G6" s="70" t="n">
        <x:v>91</x:v>
      </x:c>
      <x:c r="H6" s="1"/>
    </x:row>
    <x:row r="7">
      <x:c r="A7" s="1"/>
      <x:c r="B7" s="1"/>
      <x:c r="C7" s="1"/>
      <x:c r="D7" s="1"/>
      <x:c r="E7" s="1"/>
      <x:c r="F7" s="1"/>
      <x:c r="G7" s="26"/>
      <x:c r="H7" s="1"/>
    </x:row>
    <x:row r="8">
      <x:c r="A8" s="1" t="s">
        <x:v>48</x:v>
      </x:c>
      <x:c r="B8" s="2"/>
      <x:c r="C8" s="2"/>
      <x:c r="D8" s="2"/>
      <x:c r="E8" s="2"/>
      <x:c r="F8" s="2"/>
      <x:c r="G8" s="17" t="n">
        <x:f>B18</x:f>
        <x:v>212.3</x:v>
      </x:c>
      <x:c r="H8" s="1"/>
    </x:row>
    <x:row r="9">
      <x:c r="A9" s="1" t="s">
        <x:v>49</x:v>
      </x:c>
      <x:c r="B9" s="41">
        <x:v>-0.052</x:v>
      </x:c>
      <x:c r="C9" s="41">
        <x:v>-0.064</x:v>
      </x:c>
      <x:c r="D9" s="41">
        <x:v>-0.02</x:v>
      </x:c>
      <x:c r="E9" s="41">
        <x:v>-0.03</x:v>
      </x:c>
      <x:c r="F9" s="41">
        <x:v>-0.042</x:v>
      </x:c>
      <x:c r="G9" s="20" t="n">
        <x:f>Inputs!G70</x:f>
        <x:v>-0.015</x:v>
      </x:c>
      <x:c r="H9" s="1"/>
    </x:row>
    <x:row r="10">
      <x:c r="A10" s="1" t="s">
        <x:v>50</x:v>
      </x:c>
      <x:c r="B10" s="47"/>
      <x:c r="C10" s="47"/>
      <x:c r="D10" s="47"/>
      <x:c r="E10" s="47"/>
      <x:c r="F10" s="47"/>
      <x:c r="G10" s="53" t="n">
        <x:f>G9-B9</x:f>
        <x:v>0.037</x:v>
      </x:c>
      <x:c r="H10" s="1"/>
    </x:row>
    <x:row r="11">
      <x:c r="A11" s="1" t="s">
        <x:v>51</x:v>
      </x:c>
      <x:c r="B11" s="47"/>
      <x:c r="C11" s="47" t="n">
        <x:f>C9-B9</x:f>
        <x:v>-0.012000000000000004</x:v>
      </x:c>
      <x:c r="D11" s="47" t="n">
        <x:f>D9-C9</x:f>
        <x:v>0.044</x:v>
      </x:c>
      <x:c r="E11" s="47" t="n">
        <x:f>E9-D9</x:f>
        <x:v>-0.009999999999999998</x:v>
      </x:c>
      <x:c r="F11" s="47"/>
      <x:c r="G11" s="53" t="n">
        <x:f>G9-E9</x:f>
        <x:v>0.015</x:v>
      </x:c>
      <x:c r="H11" s="1"/>
    </x:row>
    <x:row r="12">
      <x:c r="A12" s="1" t="s">
        <x:v>52</x:v>
      </x:c>
      <x:c r="B12" s="41">
        <x:v>0.017</x:v>
      </x:c>
      <x:c r="C12" s="41">
        <x:v>0.035</x:v>
      </x:c>
      <x:c r="D12" s="41">
        <x:v>0.008</x:v>
      </x:c>
      <x:c r="E12" s="41">
        <x:v>0.006</x:v>
      </x:c>
      <x:c r="F12" s="41">
        <x:v>0.017</x:v>
      </x:c>
      <x:c r="G12" s="20" t="n">
        <x:f>Inputs!G71</x:f>
        <x:v>0.02</x:v>
      </x:c>
      <x:c r="H12" s="1"/>
    </x:row>
    <x:row r="13">
      <x:c r="A13" s="1" t="s">
        <x:v>53</x:v>
      </x:c>
      <x:c r="B13" s="43"/>
      <x:c r="C13" s="43" t="n">
        <x:f>(C12-B12)*10000</x:f>
        <x:v>180.00000000000003</x:v>
      </x:c>
      <x:c r="D13" s="43" t="n">
        <x:f>(D12-C12)*10000</x:f>
        <x:v>-270.00000000000006</x:v>
      </x:c>
      <x:c r="E13" s="43" t="n">
        <x:f>(E12-D12)*10000</x:f>
        <x:v>-20</x:v>
      </x:c>
      <x:c r="F13" s="43"/>
      <x:c r="G13" s="50" t="n">
        <x:f>(G12-B12)*10000</x:f>
        <x:v>29.999999999999993</x:v>
      </x:c>
      <x:c r="H13" s="1"/>
    </x:row>
    <x:row r="14">
      <x:c r="A14" s="1" t="s">
        <x:v>54</x:v>
      </x:c>
      <x:c r="B14" s="41">
        <x:v>-0.139</x:v>
      </x:c>
      <x:c r="C14" s="41">
        <x:v>-0.041</x:v>
      </x:c>
      <x:c r="D14" s="41">
        <x:v>-0.043</x:v>
      </x:c>
      <x:c r="E14" s="41">
        <x:v>0.027</x:v>
      </x:c>
      <x:c r="F14" s="41">
        <x:v>-0.051</x:v>
      </x:c>
      <x:c r="G14" s="20" t="n">
        <x:f>Inputs!G73</x:f>
        <x:v>0</x:v>
      </x:c>
      <x:c r="H14" s="1" t="s">
        <x:v>55</x:v>
      </x:c>
    </x:row>
    <x:row r="15">
      <x:c r="A15" s="1" t="s">
        <x:v>56</x:v>
      </x:c>
      <x:c r="B15" s="41">
        <x:v>-0.013</x:v>
      </x:c>
      <x:c r="C15" s="41">
        <x:v>0.016</x:v>
      </x:c>
      <x:c r="D15" s="41">
        <x:v>0.068</x:v>
      </x:c>
      <x:c r="E15" s="41">
        <x:v>0.06</x:v>
      </x:c>
      <x:c r="F15" s="41">
        <x:v>0.032</x:v>
      </x:c>
      <x:c r="G15" s="20" t="n">
        <x:f>Inputs!G72</x:f>
        <x:v>-0.01</x:v>
      </x:c>
      <x:c r="H15" s="1"/>
    </x:row>
    <x:row r="16">
      <x:c r="A16" s="1" t="s">
        <x:v>57</x:v>
      </x:c>
      <x:c r="B16" s="2"/>
      <x:c r="C16" s="2"/>
      <x:c r="D16" s="2"/>
      <x:c r="E16" s="2"/>
      <x:c r="F16" s="2"/>
      <x:c r="G16" s="17" t="n">
        <x:f>G8*(1+G9)*(1+G12)</x:f>
        <x:v>213.29781</x:v>
      </x:c>
      <x:c r="H16" s="1"/>
    </x:row>
    <x:row r="17">
      <x:c r="A17" s="1" t="s">
        <x:v>58</x:v>
      </x:c>
      <x:c r="B17" s="2"/>
      <x:c r="C17" s="2"/>
      <x:c r="D17" s="2"/>
      <x:c r="E17" s="2"/>
      <x:c r="F17" s="2"/>
      <x:c r="G17" s="17" t="n">
        <x:f>G16*(1+G14)</x:f>
        <x:v>213.29781</x:v>
      </x:c>
      <x:c r="H17" s="1"/>
    </x:row>
    <x:row r="18">
      <x:c r="A18" s="19" t="s">
        <x:v>59</x:v>
      </x:c>
      <x:c r="B18" s="16" t="n">
        <x:f>Inputs!B31</x:f>
        <x:v>212.3</x:v>
      </x:c>
      <x:c r="C18" s="16" t="n">
        <x:f>Inputs!C31</x:f>
        <x:v>230.4</x:v>
      </x:c>
      <x:c r="D18" s="16" t="n">
        <x:f>Inputs!D31</x:f>
        <x:v>226.8</x:v>
      </x:c>
      <x:c r="E18" s="16" t="n">
        <x:f>Inputs!E31</x:f>
        <x:v>244.4</x:v>
      </x:c>
      <x:c r="F18" s="16" t="n">
        <x:f>Inputs!F31</x:f>
        <x:v>913.9</x:v>
      </x:c>
      <x:c r="G18" s="15" t="n">
        <x:f>G17*(1+G15)</x:f>
        <x:v>211.1648319</x:v>
      </x:c>
      <x:c r="H18" s="1"/>
    </x:row>
    <x:row r="19">
      <x:c r="A19" s="1" t="s">
        <x:v>60</x:v>
      </x:c>
      <x:c r="B19" s="21" t="n">
        <x:f>B18/Inputs!B86-1</x:f>
        <x:v>-0.18062524121960633</x:v>
      </x:c>
      <x:c r="C19" s="21" t="n">
        <x:f>C18/Inputs!C86-1</x:f>
        <x:v>-0.053410024650780596</x:v>
      </x:c>
      <x:c r="D19" s="21" t="n">
        <x:f>D18/Inputs!D86-1</x:f>
        <x:v>0.012952210808396591</x:v>
      </x:c>
      <x:c r="E19" s="21" t="n">
        <x:f>E18/Inputs!E86-1</x:f>
        <x:v>0.062146892655367214</x:v>
      </x:c>
      <x:c r="F19" s="21" t="n">
        <x:f>F18/Inputs!B91-1</x:f>
        <x:v>-0.044537375849451166</x:v>
      </x:c>
      <x:c r="G19" s="27" t="n">
        <x:f>G18/B18-1</x:f>
        <x:v>-0.005347000000000102</x:v>
      </x:c>
      <x:c r="H19" s="1"/>
    </x:row>
    <x:row r="20">
      <x:c r="A20" s="1" t="s">
        <x:v>61</x:v>
      </x:c>
      <x:c r="B20" s="6"/>
      <x:c r="C20" s="6" t="n">
        <x:f>C18/B18-1</x:f>
        <x:v>0.08525671219971742</x:v>
      </x:c>
      <x:c r="D20" s="6" t="n">
        <x:f>D18/C18-1</x:f>
        <x:v>-0.015625</x:v>
      </x:c>
      <x:c r="E20" s="6" t="n">
        <x:f>E18/D18-1</x:f>
        <x:v>0.07760141093474426</x:v>
      </x:c>
      <x:c r="F20" s="6"/>
      <x:c r="G20" s="27" t="n">
        <x:f>G18/E18-1</x:f>
        <x:v>-0.1359867761865794</x:v>
      </x:c>
      <x:c r="H20" s="1"/>
    </x:row>
    <x:row r="21">
      <x:c r="A21" s="1" t="s">
        <x:v>62</x:v>
      </x:c>
      <x:c r="B21" s="6" t="n">
        <x:f>(1+B19)/((1+B14)*(1+B15))-1</x:f>
        <x:v>-0.03581076787977311</x:v>
      </x:c>
      <x:c r="C21" s="6" t="n">
        <x:f>(1+C19)/((1+C14)*(1+C15))-1</x:f>
        <x:v>-0.02848483148742187</x:v>
      </x:c>
      <x:c r="D21" s="6" t="n">
        <x:f>(1+D19)/((1+D14)*(1+D15))-1</x:f>
        <x:v>-0.008926722857794722</x:v>
      </x:c>
      <x:c r="E21" s="6" t="n">
        <x:f>(1+E19)/((1+E14)*(1+E15))-1</x:f>
        <x:v>-0.02431804242493496</x:v>
      </x:c>
      <x:c r="F21" s="6" t="n">
        <x:f>(1+F19)/((1+F14)*(1+F15))-1</x:f>
        <x:v>-0.024408981965360455</x:v>
      </x:c>
      <x:c r="G21" s="27" t="n">
        <x:f>(1+G19)/((1+G14)*(1+G15))-1</x:f>
        <x:v>0.0046999999999999265</x:v>
      </x:c>
      <x:c r="H21" s="1"/>
    </x:row>
    <x:row r="22">
      <x:c r="A22" s="1" t="s">
        <x:v>63</x:v>
      </x:c>
      <x:c r="B22" s="6" t="n">
        <x:f>B14</x:f>
        <x:v>-0.139</x:v>
      </x:c>
      <x:c r="C22" s="6" t="n">
        <x:f>C14</x:f>
        <x:v>-0.041</x:v>
      </x:c>
      <x:c r="D22" s="6" t="n">
        <x:f>D14</x:f>
        <x:v>-0.043</x:v>
      </x:c>
      <x:c r="E22" s="6" t="n">
        <x:f>E14</x:f>
        <x:v>0.027</x:v>
      </x:c>
      <x:c r="F22" s="6" t="n">
        <x:f>F14</x:f>
        <x:v>-0.051</x:v>
      </x:c>
      <x:c r="G22" s="27" t="n">
        <x:f>G14</x:f>
        <x:v>0</x:v>
      </x:c>
      <x:c r="H22" s="1"/>
    </x:row>
    <x:row r="23">
      <x:c r="A23" s="1" t="s">
        <x:v>64</x:v>
      </x:c>
      <x:c r="B23" s="6" t="n">
        <x:f>B15</x:f>
        <x:v>-0.013</x:v>
      </x:c>
      <x:c r="C23" s="6" t="n">
        <x:f>C15</x:f>
        <x:v>0.016</x:v>
      </x:c>
      <x:c r="D23" s="6" t="n">
        <x:f>D15</x:f>
        <x:v>0.068</x:v>
      </x:c>
      <x:c r="E23" s="6" t="n">
        <x:f>E15</x:f>
        <x:v>0.06</x:v>
      </x:c>
      <x:c r="F23" s="6" t="n">
        <x:f>F15</x:f>
        <x:v>0.032</x:v>
      </x:c>
      <x:c r="G23" s="27" t="n">
        <x:f>G15</x:f>
        <x:v>-0.01</x:v>
      </x:c>
      <x:c r="H23" s="1"/>
    </x:row>
    <x:row r="24">
      <x:c r="A24" s="1" t="s">
        <x:v>65</x:v>
      </x:c>
      <x:c r="B24" s="2" t="n">
        <x:f>(1+B21)*(1+B22)*(1+B23)-1-B19</x:f>
        <x:v>0</x:v>
      </x:c>
      <x:c r="C24" s="2" t="n">
        <x:f>(1+C21)*(1+C22)*(1+C23)-1-C19</x:f>
        <x:v>0</x:v>
      </x:c>
      <x:c r="D24" s="2" t="n">
        <x:f>(1+D21)*(1+D22)*(1+D23)-1-D19</x:f>
        <x:v>0</x:v>
      </x:c>
      <x:c r="E24" s="2" t="n">
        <x:f>(1+E21)*(1+E22)*(1+E23)-1-E19</x:f>
        <x:v>0</x:v>
      </x:c>
      <x:c r="F24" s="2" t="n">
        <x:f>(1+F21)*(1+F22)*(1+F23)-1-F19</x:f>
        <x:v>0</x:v>
      </x:c>
      <x:c r="G24" s="17" t="n">
        <x:f>(1+G21)*(1+G22)*(1+G23)-1-G19</x:f>
        <x:v>0</x:v>
      </x:c>
      <x:c r="H24" s="1"/>
    </x:row>
    <x:row r="25">
      <x:c r="A25" s="19" t="s">
        <x:v>66</x:v>
      </x:c>
      <x:c r="B25" s="16" t="n">
        <x:f>Inputs!B35</x:f>
        <x:v>37.4</x:v>
      </x:c>
      <x:c r="C25" s="16" t="n">
        <x:f>Inputs!C35</x:f>
        <x:v>32.1</x:v>
      </x:c>
      <x:c r="D25" s="16" t="n">
        <x:f>Inputs!D35</x:f>
        <x:v>31.7</x:v>
      </x:c>
      <x:c r="E25" s="16" t="n">
        <x:f>Inputs!E35</x:f>
        <x:v>32.3</x:v>
      </x:c>
      <x:c r="F25" s="16" t="n">
        <x:f>Inputs!F35</x:f>
        <x:v>133.5</x:v>
      </x:c>
      <x:c r="G25" s="13" t="n">
        <x:f>G18*Inputs!G80</x:f>
        <x:v>29.563076466000002</x:v>
      </x:c>
      <x:c r="H25" s="1"/>
    </x:row>
    <x:row r="26">
      <x:c r="A26" s="1" t="s">
        <x:v>67</x:v>
      </x:c>
      <x:c r="B26" s="6" t="n">
        <x:f>B25/B18</x:f>
        <x:v>0.17616580310880828</x:v>
      </x:c>
      <x:c r="C26" s="6" t="n">
        <x:f>C25/C18</x:f>
        <x:v>0.13932291666666666</x:v>
      </x:c>
      <x:c r="D26" s="6" t="n">
        <x:f>D25/D18</x:f>
        <x:v>0.13977072310405642</x:v>
      </x:c>
      <x:c r="E26" s="6" t="n">
        <x:f>E25/E18</x:f>
        <x:v>0.13216039279869066</x:v>
      </x:c>
      <x:c r="F26" s="6" t="n">
        <x:f>F25/F18</x:f>
        <x:v>0.14607725134040925</x:v>
      </x:c>
      <x:c r="G26" s="27" t="n">
        <x:f>G25/G18</x:f>
        <x:v>0.14</x:v>
      </x:c>
      <x:c r="H26" s="1"/>
    </x:row>
    <x:row r="27">
      <x:c r="A27" s="1" t="s">
        <x:v>68</x:v>
      </x:c>
      <x:c r="B27" s="43"/>
      <x:c r="C27" s="43" t="n">
        <x:f>(C26-B26)*10000</x:f>
        <x:v>-368.4288644214162</x:v>
      </x:c>
      <x:c r="D27" s="43" t="n">
        <x:f>(D26-C26)*10000</x:f>
        <x:v>4.478064373897583</x:v>
      </x:c>
      <x:c r="E27" s="43" t="n">
        <x:f>(E26-D26)*10000</x:f>
        <x:v>-76.10330305365758</x:v>
      </x:c>
      <x:c r="F27" s="43"/>
      <x:c r="G27" s="50" t="n">
        <x:f>(G26-B26)*10000</x:f>
        <x:v>-361.6580310880826</x:v>
      </x:c>
      <x:c r="H27" s="1"/>
    </x:row>
    <x:row r="28">
      <x:c r="A28" s="1" t="s">
        <x:v>69</x:v>
      </x:c>
      <x:c r="B28" s="11" t="n">
        <x:f>B18-Inputs!B31</x:f>
        <x:v>0</x:v>
      </x:c>
      <x:c r="C28" s="11" t="n">
        <x:f>C18-Inputs!C31</x:f>
        <x:v>0</x:v>
      </x:c>
      <x:c r="D28" s="11" t="n">
        <x:f>D18-Inputs!D31</x:f>
        <x:v>0</x:v>
      </x:c>
      <x:c r="E28" s="11" t="n">
        <x:f>E18-Inputs!E31</x:f>
        <x:v>0</x:v>
      </x:c>
      <x:c r="F28" s="11" t="n">
        <x:f>F18-Inputs!F31</x:f>
        <x:v>0</x:v>
      </x:c>
      <x:c r="G28" s="17"/>
      <x:c r="H28" s="1"/>
    </x:row>
    <x:row r="29">
      <x:c r="A29" s="1" t="s">
        <x:v>70</x:v>
      </x:c>
      <x:c r="B29" s="43"/>
      <x:c r="C29" s="43" t="n">
        <x:f>(C14-B14)*10000</x:f>
        <x:v>980</x:v>
      </x:c>
      <x:c r="D29" s="43" t="n">
        <x:f>(D14-C14)*10000</x:f>
        <x:v>-19.999999999999947</x:v>
      </x:c>
      <x:c r="E29" s="43" t="n">
        <x:f>(E14-D14)*10000</x:f>
        <x:v>699.9999999999999</x:v>
      </x:c>
      <x:c r="F29" s="43"/>
      <x:c r="G29" s="50" t="n">
        <x:f>(G14-E14)*10000</x:f>
        <x:v>-270</x:v>
      </x:c>
      <x:c r="H29" s="1"/>
    </x:row>
    <x:row r="30">
      <x:c r="A30" s="1" t="s">
        <x:v>71</x:v>
      </x:c>
      <x:c r="B30" s="43"/>
      <x:c r="C30" s="43"/>
      <x:c r="D30" s="43"/>
      <x:c r="E30" s="43"/>
      <x:c r="F30" s="43"/>
      <x:c r="G30" s="50" t="n">
        <x:f>(G14-B14)*10000</x:f>
        <x:v>1390.0000000000002</x:v>
      </x:c>
      <x:c r="H30" s="1"/>
    </x:row>
    <x:row r="31">
      <x:c r="A31" s="1" t="s">
        <x:v>72</x:v>
      </x:c>
      <x:c r="B31" s="43"/>
      <x:c r="C31" s="43" t="n">
        <x:f>(C15-B15)*10000</x:f>
        <x:v>290</x:v>
      </x:c>
      <x:c r="D31" s="43" t="n">
        <x:f>(D15-C15)*10000</x:f>
        <x:v>520</x:v>
      </x:c>
      <x:c r="E31" s="43" t="n">
        <x:f>(E15-D15)*10000</x:f>
        <x:v>-80.00000000000007</x:v>
      </x:c>
      <x:c r="F31" s="43"/>
      <x:c r="G31" s="50" t="n">
        <x:f>(G15-E15)*10000</x:f>
        <x:v>-699.9999999999999</x:v>
      </x:c>
      <x:c r="H31" s="1"/>
    </x:row>
    <x:row r="32">
      <x:c r="A32" s="1" t="s">
        <x:v>73</x:v>
      </x:c>
      <x:c r="B32" s="43"/>
      <x:c r="C32" s="43"/>
      <x:c r="D32" s="43"/>
      <x:c r="E32" s="43"/>
      <x:c r="F32" s="43"/>
      <x:c r="G32" s="50" t="n">
        <x:f>(G15-B15)*10000</x:f>
        <x:v>29.999999999999993</x:v>
      </x:c>
      <x:c r="H32" s="1"/>
    </x:row>
    <x:row r="33">
      <x:c r="A33" s="1" t="s">
        <x:v>74</x:v>
      </x:c>
      <x:c r="B33" s="21" t="n">
        <x:f>B25/Inputs!B109-1</x:f>
        <x:v>0.11309523809523792</x:v>
      </x:c>
      <x:c r="C33" s="21" t="n">
        <x:f>C25/Inputs!C109-1</x:f>
        <x:v>-0.21515892420537897</x:v>
      </x:c>
      <x:c r="D33" s="21" t="n">
        <x:f>D25/Inputs!D109-1</x:f>
        <x:v>-0.04229607250755296</x:v>
      </x:c>
      <x:c r="E33" s="21" t="n">
        <x:f>E25/Inputs!E109-1</x:f>
        <x:v>-0.08238636363636376</x:v>
      </x:c>
      <x:c r="F33" s="21" t="n">
        <x:f>F25/Inputs!F109-1</x:f>
        <x:v>-0.06512605042016817</x:v>
      </x:c>
      <x:c r="G33" s="20" t="n">
        <x:f>G25/B25-1</x:f>
        <x:v>-0.20954340999999987</x:v>
      </x:c>
      <x:c r="H33" s="1"/>
    </x:row>
    <x:row r="34">
      <x:c r="A34" s="1" t="s">
        <x:v>75</x:v>
      </x:c>
      <x:c r="B34" s="2"/>
      <x:c r="C34" s="2" t="n">
        <x:f>C25-B25</x:f>
        <x:v>-5.299999999999997</x:v>
      </x:c>
      <x:c r="D34" s="2" t="n">
        <x:f>D25-C25</x:f>
        <x:v>-0.40000000000000213</x:v>
      </x:c>
      <x:c r="E34" s="2" t="n">
        <x:f>E25-D25</x:f>
        <x:v>0.5999999999999979</x:v>
      </x:c>
      <x:c r="F34" s="2"/>
      <x:c r="G34" s="17" t="n">
        <x:f>G25-E25</x:f>
        <x:v>-2.7369235339999953</x:v>
      </x:c>
      <x:c r="H34" s="1"/>
    </x:row>
    <x:row r="35">
      <x:c r="A35" s="1" t="s">
        <x:v>76</x:v>
      </x:c>
      <x:c r="B35" s="43"/>
      <x:c r="C35" s="43" t="n">
        <x:f>(C9-B9)*10000</x:f>
        <x:v>-120.00000000000004</x:v>
      </x:c>
      <x:c r="D35" s="43" t="n">
        <x:f>(D9-C9)*10000</x:f>
        <x:v>440</x:v>
      </x:c>
      <x:c r="E35" s="43" t="n">
        <x:f>(E9-D9)*10000</x:f>
        <x:v>-99.99999999999999</x:v>
      </x:c>
      <x:c r="F35" s="43"/>
      <x:c r="G35" s="50" t="n">
        <x:f>(G9-B9)*10000</x:f>
        <x:v>370</x:v>
      </x:c>
      <x:c r="H35" s="1"/>
    </x:row>
    <x:row r="36">
      <x:c r="A36" s="1" t="s">
        <x:v>77</x:v>
      </x:c>
      <x:c r="B36" s="43"/>
      <x:c r="C36" s="43" t="n">
        <x:f>(C12-B12)*10000</x:f>
        <x:v>180.00000000000003</x:v>
      </x:c>
      <x:c r="D36" s="43" t="n">
        <x:f>(D12-C12)*10000</x:f>
        <x:v>-270.00000000000006</x:v>
      </x:c>
      <x:c r="E36" s="43" t="n">
        <x:f>(E12-D12)*10000</x:f>
        <x:v>-20</x:v>
      </x:c>
      <x:c r="F36" s="43"/>
      <x:c r="G36" s="50" t="n">
        <x:f>(G12-B12)*10000</x:f>
        <x:v>29.999999999999993</x:v>
      </x:c>
      <x:c r="H36" s="1"/>
    </x:row>
    <x:row r="37">
      <x:c r="A37" s="1"/>
      <x:c r="B37" s="2"/>
      <x:c r="C37" s="2"/>
      <x:c r="D37" s="2"/>
      <x:c r="E37" s="2"/>
      <x:c r="F37" s="2"/>
      <x:c r="G37" s="17"/>
      <x:c r="H37" s="1"/>
    </x:row>
    <x:row r="38">
      <x:c r="A38" s="1"/>
      <x:c r="B38" s="2"/>
      <x:c r="C38" s="2"/>
      <x:c r="D38" s="2"/>
      <x:c r="E38" s="2"/>
      <x:c r="F38" s="2"/>
      <x:c r="G38" s="17"/>
      <x:c r="H38" s="1"/>
    </x:row>
    <x:row r="39">
      <x:c r="A39" s="1"/>
      <x:c r="B39" s="2"/>
      <x:c r="C39" s="2"/>
      <x:c r="D39" s="2"/>
      <x:c r="E39" s="2"/>
      <x:c r="F39" s="2"/>
      <x:c r="G39" s="17"/>
      <x:c r="H39" s="1"/>
    </x:row>
    <x:row r="40">
      <x:c r="A40" s="55" t="s">
        <x:v>78</x:v>
      </x:c>
      <x:c r="B40" s="52" t="n">
        <x:f>B18-SUM(B41:B44)</x:f>
        <x:v>214.20000000000002</x:v>
      </x:c>
      <x:c r="C40" s="52" t="n">
        <x:f>C18-SUM(C41:C44)</x:f>
        <x:v>226.4</x:v>
      </x:c>
      <x:c r="D40" s="52" t="n">
        <x:f>D18-SUM(D41:D44)</x:f>
        <x:v>212.3</x:v>
      </x:c>
      <x:c r="E40" s="52" t="n">
        <x:f>E18-SUM(E41:E44)</x:f>
        <x:v>214.5</x:v>
      </x:c>
      <x:c r="F40" s="52" t="n">
        <x:f>F18-SUM(F41:F44)</x:f>
        <x:v>867.4</x:v>
      </x:c>
      <x:c r="G40" s="52" t="n">
        <x:f>G16</x:f>
        <x:v>213.29781</x:v>
      </x:c>
      <x:c r="H40" s="1" t="s">
        <x:v>79</x:v>
      </x:c>
    </x:row>
    <x:row r="41">
      <x:c r="A41" s="1" t="s">
        <x:v>80</x:v>
      </x:c>
      <x:c r="B41" s="24">
        <x:v>0</x:v>
      </x:c>
      <x:c r="C41" s="24">
        <x:v>0</x:v>
      </x:c>
      <x:c r="D41" s="24">
        <x:v>0</x:v>
      </x:c>
      <x:c r="E41" s="24">
        <x:v>0</x:v>
      </x:c>
      <x:c r="F41" s="2" t="n">
        <x:f>SUM(B41:E41)</x:f>
        <x:v>0</x:v>
      </x:c>
      <x:c r="G41" s="36" t="n">
        <x:f>Inputs!G125</x:f>
        <x:v>0</x:v>
      </x:c>
      <x:c r="H41" s="1"/>
    </x:row>
    <x:row r="42">
      <x:c r="A42" s="1" t="s">
        <x:v>81</x:v>
      </x:c>
      <x:c r="B42" s="24">
        <x:v>1.1</x:v>
      </x:c>
      <x:c r="C42" s="24">
        <x:v>0</x:v>
      </x:c>
      <x:c r="D42" s="24">
        <x:v>0</x:v>
      </x:c>
      <x:c r="E42" s="24">
        <x:v>0</x:v>
      </x:c>
      <x:c r="F42" s="2" t="n">
        <x:f>SUM(B42:E42)</x:f>
        <x:v>1.1</x:v>
      </x:c>
      <x:c r="G42" s="17" t="n">
        <x:f>G17-G16-G41</x:f>
        <x:v>0</x:v>
      </x:c>
      <x:c r="H42" s="1"/>
    </x:row>
    <x:row r="43">
      <x:c r="A43" s="1" t="s">
        <x:v>82</x:v>
      </x:c>
      <x:c r="B43" s="24">
        <x:v>-3</x:v>
      </x:c>
      <x:c r="C43" s="24">
        <x:v>4</x:v>
      </x:c>
      <x:c r="D43" s="24">
        <x:v>14.5</x:v>
      </x:c>
      <x:c r="E43" s="24">
        <x:v>13.2</x:v>
      </x:c>
      <x:c r="F43" s="2" t="n">
        <x:f>SUM(B43:E43)</x:f>
        <x:v>28.7</x:v>
      </x:c>
      <x:c r="G43" s="17" t="n">
        <x:f>G18-G17</x:f>
        <x:v>-2.1329781000000025</x:v>
      </x:c>
      <x:c r="H43" s="1"/>
    </x:row>
    <x:row r="44">
      <x:c r="A44" s="1" t="s">
        <x:v>83</x:v>
      </x:c>
      <x:c r="B44" s="24">
        <x:v>0</x:v>
      </x:c>
      <x:c r="C44" s="24">
        <x:v>0</x:v>
      </x:c>
      <x:c r="D44" s="24">
        <x:v>0</x:v>
      </x:c>
      <x:c r="E44" s="24">
        <x:v>16.7</x:v>
      </x:c>
      <x:c r="F44" s="2" t="n">
        <x:f>SUM(B44:E44)</x:f>
        <x:v>16.7</x:v>
      </x:c>
      <x:c r="G44" s="36" t="n">
        <x:v>0</x:v>
      </x:c>
      <x:c r="H44" s="1"/>
    </x:row>
    <x:row r="45">
      <x:c r="A45" s="46" t="s">
        <x:v>84</x:v>
      </x:c>
      <x:c r="B45" s="45" t="n">
        <x:f>SUM(B40:B44)</x:f>
        <x:v>212.3</x:v>
      </x:c>
      <x:c r="C45" s="45" t="n">
        <x:f>SUM(C40:C44)</x:f>
        <x:v>230.4</x:v>
      </x:c>
      <x:c r="D45" s="45" t="n">
        <x:f>SUM(D40:D44)</x:f>
        <x:v>226.8</x:v>
      </x:c>
      <x:c r="E45" s="45" t="n">
        <x:f>SUM(E40:E44)</x:f>
        <x:v>244.39999999999998</x:v>
      </x:c>
      <x:c r="F45" s="45" t="n">
        <x:f>SUM(F40:F44)</x:f>
        <x:v>913.9000000000001</x:v>
      </x:c>
      <x:c r="G45" s="44" t="n">
        <x:f>SUM(G40:G44)</x:f>
        <x:v>211.1648319</x:v>
      </x:c>
      <x:c r="H45" s="1"/>
    </x:row>
    <x:row r="46">
      <x:c r="A46" s="46" t="s">
        <x:v>85</x:v>
      </x:c>
      <x:c r="B46" s="49" t="n">
        <x:f>B40-Inputs!B132</x:f>
        <x:v>2.842170943040401e-14</x:v>
      </x:c>
      <x:c r="C46" s="49" t="n">
        <x:f>C40-Inputs!C132</x:f>
        <x:v>0</x:v>
      </x:c>
      <x:c r="D46" s="49" t="n">
        <x:f>D40-Inputs!D132</x:f>
        <x:v>0</x:v>
      </x:c>
      <x:c r="E46" s="49" t="n">
        <x:f>E40-Inputs!E132</x:f>
        <x:v>0</x:v>
      </x:c>
      <x:c r="F46" s="49" t="n">
        <x:f>F40-Inputs!F132</x:f>
        <x:v>-1.1368683772161603e-13</x:v>
      </x:c>
      <x:c r="G46" s="44" t="n">
        <x:f>G45-G18</x:f>
        <x:v>0</x:v>
      </x:c>
      <x:c r="H46" s="1" t="s">
        <x:v>86</x:v>
      </x:c>
    </x:row>
    <x:row r="47">
      <x:c r="A47" s="1" t="s">
        <x:v>87</x:v>
      </x:c>
      <x:c r="B47" s="2"/>
      <x:c r="C47" s="2"/>
      <x:c r="D47" s="2"/>
      <x:c r="E47" s="2"/>
      <x:c r="F47" s="2"/>
      <x:c r="G47" s="17"/>
      <x:c r="H47" s="1"/>
    </x:row>
    <x:row r="48">
      <x:c r="A48" s="1" t="s">
        <x:v>88</x:v>
      </x:c>
      <x:c r="B48" s="2"/>
      <x:c r="C48" s="2"/>
      <x:c r="D48" s="2"/>
      <x:c r="E48" s="2"/>
      <x:c r="F48" s="2"/>
      <x:c r="G48" s="17"/>
      <x:c r="H48" s="1" t="s">
        <x:v>89</x:v>
      </x:c>
    </x:row>
    <x:row r="49">
      <x:c r="A49" s="1" t="s">
        <x:v>90</x:v>
      </x:c>
      <x:c r="B49" s="2"/>
      <x:c r="C49" s="2"/>
      <x:c r="D49" s="2"/>
      <x:c r="E49" s="2"/>
      <x:c r="F49" s="2"/>
      <x:c r="G49" s="17"/>
      <x:c r="H49" s="1" t="s">
        <x:v>91</x:v>
      </x:c>
    </x:row>
    <x:row r="50">
      <x:c r="A50" s="3" t="s">
        <x:v>92</x:v>
      </x:c>
      <x:c r="B50" s="3"/>
      <x:c r="C50" s="3"/>
      <x:c r="D50" s="3"/>
      <x:c r="E50" s="3"/>
      <x:c r="F50" s="3"/>
      <x:c r="G50" s="3"/>
      <x:c r="H50" s="2"/>
    </x:row>
    <x:row r="51">
      <x:c r="A51" s="2" t="s">
        <x:v>93</x:v>
      </x:c>
      <x:c r="B51" s="6" t="n">
        <x:f>B9</x:f>
        <x:v>-0.052</x:v>
      </x:c>
      <x:c r="C51" s="6" t="n">
        <x:f>C9</x:f>
        <x:v>-0.064</x:v>
      </x:c>
      <x:c r="D51" s="6" t="n">
        <x:f>D9</x:f>
        <x:v>-0.02</x:v>
      </x:c>
      <x:c r="E51" s="6" t="n">
        <x:f>E9</x:f>
        <x:v>-0.03</x:v>
      </x:c>
      <x:c r="F51" s="6" t="n">
        <x:f>F9</x:f>
        <x:v>-0.042</x:v>
      </x:c>
      <x:c r="G51" s="27" t="n">
        <x:f>G9</x:f>
        <x:v>-0.015</x:v>
      </x:c>
      <x:c r="H51" s="2"/>
    </x:row>
    <x:row r="52">
      <x:c r="A52" s="2" t="s">
        <x:v>94</x:v>
      </x:c>
      <x:c r="B52" s="77" t="s">
        <x:v>16</x:v>
      </x:c>
      <x:c r="C52" s="77" t="s">
        <x:v>16</x:v>
      </x:c>
      <x:c r="D52" s="77" t="s">
        <x:v>16</x:v>
      </x:c>
      <x:c r="E52" s="77" t="s">
        <x:v>16</x:v>
      </x:c>
      <x:c r="F52" s="77" t="s">
        <x:v>16</x:v>
      </x:c>
      <x:c r="G52" s="50" t="n">
        <x:f>(G9-B9)*10000</x:f>
        <x:v>370</x:v>
      </x:c>
      <x:c r="H52" s="2" t="s">
        <x:v>95</x:v>
      </x:c>
    </x:row>
    <x:row r="53">
      <x:c r="A53" s="2" t="s">
        <x:v>96</x:v>
      </x:c>
      <x:c r="B53" s="43"/>
      <x:c r="C53" s="43" t="n">
        <x:f>(C9-B9)*10000</x:f>
        <x:v>-120.00000000000004</x:v>
      </x:c>
      <x:c r="D53" s="43" t="n">
        <x:f>(D9-C9)*10000</x:f>
        <x:v>440</x:v>
      </x:c>
      <x:c r="E53" s="43" t="n">
        <x:f>(E9-D9)*10000</x:f>
        <x:v>-99.99999999999999</x:v>
      </x:c>
      <x:c r="F53" s="43"/>
      <x:c r="G53" s="50" t="n">
        <x:f>(G9-E9)*10000</x:f>
        <x:v>150</x:v>
      </x:c>
      <x:c r="H53" s="2"/>
    </x:row>
    <x:row r="54">
      <x:c r="A54" s="2" t="s">
        <x:v>97</x:v>
      </x:c>
      <x:c r="B54" s="6" t="n">
        <x:f>B12</x:f>
        <x:v>0.017</x:v>
      </x:c>
      <x:c r="C54" s="6" t="n">
        <x:f>C12</x:f>
        <x:v>0.035</x:v>
      </x:c>
      <x:c r="D54" s="6" t="n">
        <x:f>D12</x:f>
        <x:v>0.008</x:v>
      </x:c>
      <x:c r="E54" s="6" t="n">
        <x:f>E12</x:f>
        <x:v>0.006</x:v>
      </x:c>
      <x:c r="F54" s="6" t="n">
        <x:f>F12</x:f>
        <x:v>0.017</x:v>
      </x:c>
      <x:c r="G54" s="27" t="n">
        <x:f>G12</x:f>
        <x:v>0.02</x:v>
      </x:c>
      <x:c r="H54" s="2"/>
    </x:row>
    <x:row r="55">
      <x:c r="A55" s="2" t="s">
        <x:v>98</x:v>
      </x:c>
      <x:c r="B55" s="77" t="s">
        <x:v>16</x:v>
      </x:c>
      <x:c r="C55" s="77" t="s">
        <x:v>16</x:v>
      </x:c>
      <x:c r="D55" s="77" t="s">
        <x:v>16</x:v>
      </x:c>
      <x:c r="E55" s="77" t="s">
        <x:v>16</x:v>
      </x:c>
      <x:c r="F55" s="77" t="s">
        <x:v>16</x:v>
      </x:c>
      <x:c r="G55" s="50" t="n">
        <x:f>(G12-B12)*10000</x:f>
        <x:v>29.999999999999993</x:v>
      </x:c>
      <x:c r="H55" s="2"/>
    </x:row>
    <x:row r="56">
      <x:c r="A56" s="2" t="s">
        <x:v>99</x:v>
      </x:c>
      <x:c r="B56" s="43"/>
      <x:c r="C56" s="43" t="n">
        <x:f>(C12-B12)*10000</x:f>
        <x:v>180.00000000000003</x:v>
      </x:c>
      <x:c r="D56" s="43" t="n">
        <x:f>(D12-C12)*10000</x:f>
        <x:v>-270.00000000000006</x:v>
      </x:c>
      <x:c r="E56" s="43" t="n">
        <x:f>(E12-D12)*10000</x:f>
        <x:v>-20</x:v>
      </x:c>
      <x:c r="F56" s="43"/>
      <x:c r="G56" s="50" t="n">
        <x:f>(G12-E12)*10000</x:f>
        <x:v>140</x:v>
      </x:c>
      <x:c r="H56" s="2"/>
    </x:row>
    <x:row r="57">
      <x:c r="A57" s="2" t="s">
        <x:v>100</x:v>
      </x:c>
      <x:c r="B57" s="6" t="n">
        <x:f>B14</x:f>
        <x:v>-0.139</x:v>
      </x:c>
      <x:c r="C57" s="6" t="n">
        <x:f>C14</x:f>
        <x:v>-0.041</x:v>
      </x:c>
      <x:c r="D57" s="6" t="n">
        <x:f>D14</x:f>
        <x:v>-0.043</x:v>
      </x:c>
      <x:c r="E57" s="6" t="n">
        <x:f>E14</x:f>
        <x:v>0.027</x:v>
      </x:c>
      <x:c r="F57" s="6" t="n">
        <x:f>F14</x:f>
        <x:v>-0.051</x:v>
      </x:c>
      <x:c r="G57" s="27" t="n">
        <x:f>G14</x:f>
        <x:v>0</x:v>
      </x:c>
      <x:c r="H57" s="2"/>
    </x:row>
    <x:row r="58">
      <x:c r="A58" s="2" t="s">
        <x:v>101</x:v>
      </x:c>
      <x:c r="B58" s="77" t="s">
        <x:v>16</x:v>
      </x:c>
      <x:c r="C58" s="77" t="s">
        <x:v>16</x:v>
      </x:c>
      <x:c r="D58" s="77" t="s">
        <x:v>16</x:v>
      </x:c>
      <x:c r="E58" s="77" t="s">
        <x:v>16</x:v>
      </x:c>
      <x:c r="F58" s="77" t="s">
        <x:v>16</x:v>
      </x:c>
      <x:c r="G58" s="50" t="n">
        <x:f>(G14-B14)*10000</x:f>
        <x:v>1390.0000000000002</x:v>
      </x:c>
      <x:c r="H58" s="2"/>
    </x:row>
    <x:row r="59">
      <x:c r="A59" s="2" t="s">
        <x:v>102</x:v>
      </x:c>
      <x:c r="B59" s="43"/>
      <x:c r="C59" s="43" t="n">
        <x:f>(C14-B14)*10000</x:f>
        <x:v>980</x:v>
      </x:c>
      <x:c r="D59" s="43" t="n">
        <x:f>(D14-C14)*10000</x:f>
        <x:v>-19.999999999999947</x:v>
      </x:c>
      <x:c r="E59" s="43" t="n">
        <x:f>(E14-D14)*10000</x:f>
        <x:v>699.9999999999999</x:v>
      </x:c>
      <x:c r="F59" s="43"/>
      <x:c r="G59" s="50" t="n">
        <x:f>(G14-E14)*10000</x:f>
        <x:v>-270</x:v>
      </x:c>
      <x:c r="H59" s="2"/>
    </x:row>
    <x:row r="60">
      <x:c r="A60" s="2" t="s">
        <x:v>103</x:v>
      </x:c>
      <x:c r="B60" s="6" t="n">
        <x:f>B15</x:f>
        <x:v>-0.013</x:v>
      </x:c>
      <x:c r="C60" s="6" t="n">
        <x:f>C15</x:f>
        <x:v>0.016</x:v>
      </x:c>
      <x:c r="D60" s="6" t="n">
        <x:f>D15</x:f>
        <x:v>0.068</x:v>
      </x:c>
      <x:c r="E60" s="6" t="n">
        <x:f>E15</x:f>
        <x:v>0.06</x:v>
      </x:c>
      <x:c r="F60" s="6" t="n">
        <x:f>F15</x:f>
        <x:v>0.032</x:v>
      </x:c>
      <x:c r="G60" s="27" t="n">
        <x:f>G15</x:f>
        <x:v>-0.01</x:v>
      </x:c>
      <x:c r="H60" s="2"/>
    </x:row>
    <x:row r="61">
      <x:c r="A61" s="2" t="s">
        <x:v>104</x:v>
      </x:c>
      <x:c r="B61" s="77" t="s">
        <x:v>16</x:v>
      </x:c>
      <x:c r="C61" s="77" t="s">
        <x:v>16</x:v>
      </x:c>
      <x:c r="D61" s="77" t="s">
        <x:v>16</x:v>
      </x:c>
      <x:c r="E61" s="77" t="s">
        <x:v>16</x:v>
      </x:c>
      <x:c r="F61" s="77" t="s">
        <x:v>16</x:v>
      </x:c>
      <x:c r="G61" s="50" t="n">
        <x:f>(G15-B15)*10000</x:f>
        <x:v>29.999999999999993</x:v>
      </x:c>
      <x:c r="H61" s="2"/>
    </x:row>
    <x:row r="62">
      <x:c r="A62" s="2" t="s">
        <x:v>105</x:v>
      </x:c>
      <x:c r="B62" s="43"/>
      <x:c r="C62" s="43" t="n">
        <x:f>(C15-B15)*10000</x:f>
        <x:v>290</x:v>
      </x:c>
      <x:c r="D62" s="43" t="n">
        <x:f>(D15-C15)*10000</x:f>
        <x:v>520</x:v>
      </x:c>
      <x:c r="E62" s="43" t="n">
        <x:f>(E15-D15)*10000</x:f>
        <x:v>-80.00000000000007</x:v>
      </x:c>
      <x:c r="F62" s="43"/>
      <x:c r="G62" s="50" t="n">
        <x:f>(G15-E15)*10000</x:f>
        <x:v>-699.9999999999999</x:v>
      </x:c>
      <x:c r="H62" s="2"/>
    </x:row>
    <x:row r="63">
      <x:c r="A63" s="2" t="s">
        <x:v>66</x:v>
      </x:c>
      <x:c r="B63" s="2" t="n">
        <x:f>B25</x:f>
        <x:v>37.4</x:v>
      </x:c>
      <x:c r="C63" s="2" t="n">
        <x:f>C25</x:f>
        <x:v>32.1</x:v>
      </x:c>
      <x:c r="D63" s="2" t="n">
        <x:f>D25</x:f>
        <x:v>31.7</x:v>
      </x:c>
      <x:c r="E63" s="2" t="n">
        <x:f>E25</x:f>
        <x:v>32.3</x:v>
      </x:c>
      <x:c r="F63" s="2" t="n">
        <x:f>F25</x:f>
        <x:v>133.5</x:v>
      </x:c>
      <x:c r="G63" s="17" t="n">
        <x:f>G25</x:f>
        <x:v>29.563076466000002</x:v>
      </x:c>
      <x:c r="H63" s="2"/>
    </x:row>
    <x:row r="64">
      <x:c r="A64" s="2" t="s">
        <x:v>106</x:v>
      </x:c>
      <x:c r="B64" s="6" t="n">
        <x:f>B33</x:f>
        <x:v>0.11309523809523792</x:v>
      </x:c>
      <x:c r="C64" s="6" t="n">
        <x:f>C33</x:f>
        <x:v>-0.21515892420537897</x:v>
      </x:c>
      <x:c r="D64" s="6" t="n">
        <x:f>D33</x:f>
        <x:v>-0.04229607250755296</x:v>
      </x:c>
      <x:c r="E64" s="6" t="n">
        <x:f>E33</x:f>
        <x:v>-0.08238636363636376</x:v>
      </x:c>
      <x:c r="F64" s="6" t="n">
        <x:f>F33</x:f>
        <x:v>-0.06512605042016817</x:v>
      </x:c>
      <x:c r="G64" s="27" t="n">
        <x:f>G33</x:f>
        <x:v>-0.20954340999999987</x:v>
      </x:c>
      <x:c r="H64" s="2"/>
    </x:row>
    <x:row r="65">
      <x:c r="A65" s="2" t="s">
        <x:v>107</x:v>
      </x:c>
      <x:c r="B65" s="2"/>
      <x:c r="C65" s="2" t="n">
        <x:f>C25-B25</x:f>
        <x:v>-5.299999999999997</x:v>
      </x:c>
      <x:c r="D65" s="2" t="n">
        <x:f>D25-C25</x:f>
        <x:v>-0.40000000000000213</x:v>
      </x:c>
      <x:c r="E65" s="2" t="n">
        <x:f>E25-D25</x:f>
        <x:v>0.5999999999999979</x:v>
      </x:c>
      <x:c r="F65" s="2"/>
      <x:c r="G65" s="17" t="n">
        <x:f>G25-E25</x:f>
        <x:v>-2.7369235339999953</x:v>
      </x:c>
      <x:c r="H65" s="2"/>
    </x:row>
    <x:row r="66">
      <x:c r="A66" s="2" t="s">
        <x:v>108</x:v>
      </x:c>
      <x:c r="B66" s="6" t="n">
        <x:f>B26</x:f>
        <x:v>0.17616580310880828</x:v>
      </x:c>
      <x:c r="C66" s="6" t="n">
        <x:f>C26</x:f>
        <x:v>0.13932291666666666</x:v>
      </x:c>
      <x:c r="D66" s="6" t="n">
        <x:f>D26</x:f>
        <x:v>0.13977072310405642</x:v>
      </x:c>
      <x:c r="E66" s="6" t="n">
        <x:f>E26</x:f>
        <x:v>0.13216039279869066</x:v>
      </x:c>
      <x:c r="F66" s="6" t="n">
        <x:f>F26</x:f>
        <x:v>0.14607725134040925</x:v>
      </x:c>
      <x:c r="G66" s="27" t="n">
        <x:f>G26</x:f>
        <x:v>0.14</x:v>
      </x:c>
      <x:c r="H66" s="2"/>
    </x:row>
    <x:row r="67">
      <x:c r="A67" s="2" t="s">
        <x:v>109</x:v>
      </x:c>
      <x:c r="B67" s="51" t="n">
        <x:f>(B26-Inputs!B109/Inputs!B86)*10000</x:f>
        <x:v>464.8614274601401</x:v>
      </x:c>
      <x:c r="C67" s="51" t="n">
        <x:f>(C26-Inputs!C109/Inputs!C86)*10000</x:f>
        <x:v>-287.1323781155849</x:v>
      </x:c>
      <x:c r="D67" s="51" t="n">
        <x:f>(D26-Inputs!D109/Inputs!D86)*10000</x:f>
        <x:v>-80.63131295228982</x:v>
      </x:c>
      <x:c r="E67" s="51" t="n">
        <x:f>(E26-Inputs!E109/Inputs!E86)*10000</x:f>
        <x:v>-208.16573737597932</x:v>
      </x:c>
      <x:c r="F67" s="51" t="n">
        <x:f>(F26-Inputs!F109/Inputs!B91)*10000</x:f>
        <x:v>-32.17050802821281</x:v>
      </x:c>
      <x:c r="G67" s="42" t="n">
        <x:f>(G26-B26)*10000</x:f>
        <x:v>-361.6580310880826</x:v>
      </x:c>
      <x:c r="H67" s="2"/>
    </x:row>
    <x:row r="68">
      <x:c r="A68" s="2" t="s">
        <x:v>110</x:v>
      </x:c>
      <x:c r="B68" s="43"/>
      <x:c r="C68" s="43" t="n">
        <x:f>(C26-B26)*10000</x:f>
        <x:v>-368.4288644214162</x:v>
      </x:c>
      <x:c r="D68" s="43" t="n">
        <x:f>(D26-C26)*10000</x:f>
        <x:v>4.478064373897583</x:v>
      </x:c>
      <x:c r="E68" s="43" t="n">
        <x:f>(E26-D26)*10000</x:f>
        <x:v>-76.10330305365758</x:v>
      </x:c>
      <x:c r="F68" s="43"/>
      <x:c r="G68" s="50" t="n">
        <x:f>(G26-E26)*10000</x:f>
        <x:v>78.39607201309356</x:v>
      </x:c>
      <x:c r="H68" s="2" t="s">
        <x:v>111</x:v>
      </x:c>
    </x:row>
    <x:row r="69">
      <x:c r="A69" s="2"/>
      <x:c r="B69" s="2"/>
      <x:c r="C69" s="2"/>
      <x:c r="D69" s="2"/>
      <x:c r="E69" s="2"/>
      <x:c r="F69" s="2"/>
      <x:c r="G69" s="17"/>
      <x:c r="H69" s="2"/>
    </x:row>
  </x:sheetData>
  <x:pageMargins left="0.7" right="0.7" top="0.75" bottom="0.75" header="0.3" footer="0.3"/>
</x:worksheet>
</file>

<file path=xl/worksheets/sheet6.xml><?xml version="1.0" encoding="utf-8"?>
<x:worksheet xmlns:x="http://schemas.openxmlformats.org/spreadsheetml/2006/main">
  <x:sheetViews>
    <x:sheetView showGridLines="0" workbookViewId="0"/>
  </x:sheetViews>
  <x:sheetFormatPr defaultColWidth="8.42578125" defaultRowHeight="15"/>
  <x:cols>
    <x:col min="1" max="1" width="32" customWidth="1"/>
    <x:col min="2" max="7" width="12" customWidth="1"/>
    <x:col min="8" max="8" width="27" customWidth="1"/>
  </x:cols>
  <x:sheetData>
    <x:row r="1">
      <x:c r="A1" s="1" t="s">
        <x:v>0</x:v>
      </x:c>
      <x:c r="B1" s="1"/>
      <x:c r="C1" s="1"/>
      <x:c r="D1" s="1"/>
      <x:c r="E1" s="1"/>
      <x:c r="F1" s="1"/>
      <x:c r="G1" s="1"/>
      <x:c r="H1" s="1"/>
    </x:row>
    <x:row r="2">
      <x:c r="A2" s="4" t="s">
        <x:v>114</x:v>
      </x:c>
      <x:c r="B2" s="4"/>
      <x:c r="C2" s="4"/>
      <x:c r="D2" s="4"/>
      <x:c r="E2" s="4"/>
      <x:c r="F2" s="4"/>
      <x:c r="G2" s="4"/>
      <x:c r="H2" s="1"/>
    </x:row>
    <x:row r="3">
      <x:c r="A3" s="1" t="s">
        <x:v>2</x:v>
      </x:c>
      <x:c r="B3" s="1"/>
      <x:c r="C3" s="1"/>
      <x:c r="D3" s="1"/>
      <x:c r="E3" s="1"/>
      <x:c r="F3" s="1"/>
      <x:c r="G3" s="1"/>
      <x:c r="H3" s="1"/>
    </x:row>
    <x:row r="4">
      <x:c r="A4" s="12"/>
      <x:c r="B4" s="70" t="s">
        <x:v>3</x:v>
      </x:c>
      <x:c r="C4" s="70" t="s">
        <x:v>4</x:v>
      </x:c>
      <x:c r="D4" s="70" t="s">
        <x:v>5</x:v>
      </x:c>
      <x:c r="E4" s="70" t="s">
        <x:v>6</x:v>
      </x:c>
      <x:c r="F4" s="70" t="s">
        <x:v>7</x:v>
      </x:c>
      <x:c r="G4" s="70" t="s">
        <x:v>8</x:v>
      </x:c>
      <x:c r="H4" s="1"/>
    </x:row>
    <x:row r="5">
      <x:c r="A5" s="12"/>
      <x:c r="B5" s="71">
        <x:v>45893</x:v>
      </x:c>
      <x:c r="C5" s="71">
        <x:v>45984</x:v>
      </x:c>
      <x:c r="D5" s="71">
        <x:v>46075</x:v>
      </x:c>
      <x:c r="E5" s="71">
        <x:v>46173</x:v>
      </x:c>
      <x:c r="F5" s="71">
        <x:v>46173</x:v>
      </x:c>
      <x:c r="G5" s="71" t="n">
        <x:v>46264</x:v>
      </x:c>
      <x:c r="H5" s="1"/>
    </x:row>
    <x:row r="6">
      <x:c r="A6" s="12"/>
      <x:c r="B6" s="70">
        <x:v>91</x:v>
      </x:c>
      <x:c r="C6" s="70">
        <x:v>91</x:v>
      </x:c>
      <x:c r="D6" s="70">
        <x:v>91</x:v>
      </x:c>
      <x:c r="E6" s="70">
        <x:v>98</x:v>
      </x:c>
      <x:c r="F6" s="70">
        <x:v>371</x:v>
      </x:c>
      <x:c r="G6" s="70" t="n">
        <x:v>91</x:v>
      </x:c>
      <x:c r="H6" s="1"/>
    </x:row>
    <x:row r="7">
      <x:c r="A7" s="1"/>
      <x:c r="B7" s="1"/>
      <x:c r="C7" s="1"/>
      <x:c r="D7" s="1"/>
      <x:c r="E7" s="1"/>
      <x:c r="F7" s="1"/>
      <x:c r="G7" s="26"/>
      <x:c r="H7" s="1"/>
    </x:row>
    <x:row r="8">
      <x:c r="A8" s="1" t="s">
        <x:v>48</x:v>
      </x:c>
      <x:c r="B8" s="2"/>
      <x:c r="C8" s="2"/>
      <x:c r="D8" s="2"/>
      <x:c r="E8" s="2"/>
      <x:c r="F8" s="2"/>
      <x:c r="G8" s="17" t="n">
        <x:f>B18</x:f>
        <x:v>264.5</x:v>
      </x:c>
      <x:c r="H8" s="1"/>
    </x:row>
    <x:row r="9">
      <x:c r="A9" s="1" t="s">
        <x:v>49</x:v>
      </x:c>
      <x:c r="B9" s="41">
        <x:v>-0.036</x:v>
      </x:c>
      <x:c r="C9" s="41">
        <x:v>-0.04</x:v>
      </x:c>
      <x:c r="D9" s="41">
        <x:v>-0.001</x:v>
      </x:c>
      <x:c r="E9" s="41">
        <x:v>-0.008</x:v>
      </x:c>
      <x:c r="F9" s="41">
        <x:v>-0.022</x:v>
      </x:c>
      <x:c r="G9" s="20" t="n">
        <x:f>Inputs!G74</x:f>
        <x:v>-0.015</x:v>
      </x:c>
      <x:c r="H9" s="1"/>
    </x:row>
    <x:row r="10">
      <x:c r="A10" s="1" t="s">
        <x:v>50</x:v>
      </x:c>
      <x:c r="B10" s="47"/>
      <x:c r="C10" s="47"/>
      <x:c r="D10" s="47"/>
      <x:c r="E10" s="47"/>
      <x:c r="F10" s="47"/>
      <x:c r="G10" s="53" t="n">
        <x:f>G9-B9</x:f>
        <x:v>0.020999999999999998</x:v>
      </x:c>
      <x:c r="H10" s="1"/>
    </x:row>
    <x:row r="11">
      <x:c r="A11" s="1" t="s">
        <x:v>51</x:v>
      </x:c>
      <x:c r="B11" s="47"/>
      <x:c r="C11" s="47" t="n">
        <x:f>C9-B9</x:f>
        <x:v>-0.0040000000000000036</x:v>
      </x:c>
      <x:c r="D11" s="47" t="n">
        <x:f>D9-C9</x:f>
        <x:v>0.039</x:v>
      </x:c>
      <x:c r="E11" s="47" t="n">
        <x:f>E9-D9</x:f>
        <x:v>-0.007</x:v>
      </x:c>
      <x:c r="F11" s="47"/>
      <x:c r="G11" s="53" t="n">
        <x:f>G9-E9</x:f>
        <x:v>-0.006999999999999999</x:v>
      </x:c>
      <x:c r="H11" s="1"/>
    </x:row>
    <x:row r="12">
      <x:c r="A12" s="1" t="s">
        <x:v>52</x:v>
      </x:c>
      <x:c r="B12" s="41">
        <x:v>0.038</x:v>
      </x:c>
      <x:c r="C12" s="41">
        <x:v>0.042</x:v>
      </x:c>
      <x:c r="D12" s="41">
        <x:v>0.037</x:v>
      </x:c>
      <x:c r="E12" s="41">
        <x:v>0.026</x:v>
      </x:c>
      <x:c r="F12" s="41">
        <x:v>0.036</x:v>
      </x:c>
      <x:c r="G12" s="20" t="n">
        <x:f>Inputs!G75</x:f>
        <x:v>0.035</x:v>
      </x:c>
      <x:c r="H12" s="1"/>
    </x:row>
    <x:row r="13">
      <x:c r="A13" s="1" t="s">
        <x:v>53</x:v>
      </x:c>
      <x:c r="B13" s="43"/>
      <x:c r="C13" s="43" t="n">
        <x:f>(C12-B12)*10000</x:f>
        <x:v>40.000000000000036</x:v>
      </x:c>
      <x:c r="D13" s="43" t="n">
        <x:f>(D12-C12)*10000</x:f>
        <x:v>-50.00000000000004</x:v>
      </x:c>
      <x:c r="E13" s="43" t="n">
        <x:f>(E12-D12)*10000</x:f>
        <x:v>-110</x:v>
      </x:c>
      <x:c r="F13" s="43"/>
      <x:c r="G13" s="50" t="n">
        <x:f>(G12-B12)*10000</x:f>
        <x:v>-29.999999999999957</x:v>
      </x:c>
      <x:c r="H13" s="1"/>
    </x:row>
    <x:row r="14">
      <x:c r="A14" s="1" t="s">
        <x:v>54</x:v>
      </x:c>
      <x:c r="B14" s="41">
        <x:v>-0.013</x:v>
      </x:c>
      <x:c r="C14" s="41">
        <x:v>-0.015</x:v>
      </x:c>
      <x:c r="D14" s="41">
        <x:v>-0.018</x:v>
      </x:c>
      <x:c r="E14" s="41">
        <x:v>0.063</x:v>
      </x:c>
      <x:c r="F14" s="41">
        <x:v>0.004</x:v>
      </x:c>
      <x:c r="G14" s="20" t="n">
        <x:f>Inputs!G77</x:f>
        <x:v>0</x:v>
      </x:c>
      <x:c r="H14" s="1" t="s">
        <x:v>55</x:v>
      </x:c>
    </x:row>
    <x:row r="15">
      <x:c r="A15" s="1" t="s">
        <x:v>56</x:v>
      </x:c>
      <x:c r="B15" s="41">
        <x:v>0</x:v>
      </x:c>
      <x:c r="C15" s="41">
        <x:v>0</x:v>
      </x:c>
      <x:c r="D15" s="41">
        <x:v>0</x:v>
      </x:c>
      <x:c r="E15" s="41">
        <x:v>0</x:v>
      </x:c>
      <x:c r="F15" s="41">
        <x:v>0</x:v>
      </x:c>
      <x:c r="G15" s="20" t="n">
        <x:f>Inputs!G76</x:f>
        <x:v>0</x:v>
      </x:c>
      <x:c r="H15" s="1"/>
    </x:row>
    <x:row r="16">
      <x:c r="A16" s="1" t="s">
        <x:v>57</x:v>
      </x:c>
      <x:c r="B16" s="2"/>
      <x:c r="C16" s="2"/>
      <x:c r="D16" s="2"/>
      <x:c r="E16" s="2"/>
      <x:c r="F16" s="2"/>
      <x:c r="G16" s="17" t="n">
        <x:f>G8*(1+G9)*(1+G12)</x:f>
        <x:v>269.65113749999995</x:v>
      </x:c>
      <x:c r="H16" s="1"/>
    </x:row>
    <x:row r="17">
      <x:c r="A17" s="1" t="s">
        <x:v>58</x:v>
      </x:c>
      <x:c r="B17" s="2"/>
      <x:c r="C17" s="2"/>
      <x:c r="D17" s="2"/>
      <x:c r="E17" s="2"/>
      <x:c r="F17" s="2"/>
      <x:c r="G17" s="17" t="n">
        <x:f>G16*(1+G14)</x:f>
        <x:v>269.65113749999995</x:v>
      </x:c>
      <x:c r="H17" s="1"/>
    </x:row>
    <x:row r="18">
      <x:c r="A18" s="19" t="s">
        <x:v>59</x:v>
      </x:c>
      <x:c r="B18" s="16" t="n">
        <x:f>Inputs!B32</x:f>
        <x:v>264.5</x:v>
      </x:c>
      <x:c r="C18" s="16" t="n">
        <x:f>Inputs!C32</x:f>
        <x:v>288.4</x:v>
      </x:c>
      <x:c r="D18" s="16" t="n">
        <x:f>Inputs!D32</x:f>
        <x:v>260.7</x:v>
      </x:c>
      <x:c r="E18" s="16" t="n">
        <x:f>Inputs!E32</x:f>
        <x:v>302.2</x:v>
      </x:c>
      <x:c r="F18" s="16" t="n">
        <x:f>Inputs!F32</x:f>
        <x:v>1115.8</x:v>
      </x:c>
      <x:c r="G18" s="15" t="n">
        <x:f>G17*(1+G15)</x:f>
        <x:v>269.65113749999995</x:v>
      </x:c>
      <x:c r="H18" s="1"/>
    </x:row>
    <x:row r="19">
      <x:c r="A19" s="1" t="s">
        <x:v>60</x:v>
      </x:c>
      <x:c r="B19" s="21" t="n">
        <x:f>B18/Inputs!B87-1</x:f>
        <x:v>-0.00824896887889015</x:v>
      </x:c>
      <x:c r="C19" s="21" t="n">
        <x:f>C18/Inputs!C87-1</x:f>
        <x:v>-0.013004791238877544</x:v>
      </x:c>
      <x:c r="D19" s="21" t="n">
        <x:f>D18/Inputs!D87-1</x:f>
        <x:v>0.017961733697774207</x:v>
      </x:c>
      <x:c r="E19" s="21" t="n">
        <x:f>E18/Inputs!E87-1</x:f>
        <x:v>0.08044333214158028</x:v>
      </x:c>
      <x:c r="F19" s="21" t="n">
        <x:f>F18/Inputs!B92-1</x:f>
        <x:v>0.019274687128893575</x:v>
      </x:c>
      <x:c r="G19" s="27" t="n">
        <x:f>G18/B18-1</x:f>
        <x:v>0.01947499999999991</x:v>
      </x:c>
      <x:c r="H19" s="1"/>
    </x:row>
    <x:row r="20">
      <x:c r="A20" s="1" t="s">
        <x:v>61</x:v>
      </x:c>
      <x:c r="B20" s="6"/>
      <x:c r="C20" s="6" t="n">
        <x:f>C18/B18-1</x:f>
        <x:v>0.09035916824196599</x:v>
      </x:c>
      <x:c r="D20" s="6" t="n">
        <x:f>D18/C18-1</x:f>
        <x:v>-0.09604715672676833</x:v>
      </x:c>
      <x:c r="E20" s="6" t="n">
        <x:f>E18/D18-1</x:f>
        <x:v>0.1591868047564251</x:v>
      </x:c>
      <x:c r="F20" s="6"/>
      <x:c r="G20" s="27" t="n">
        <x:f>G18/E18-1</x:f>
        <x:v>-0.10770636168100611</x:v>
      </x:c>
      <x:c r="H20" s="1"/>
    </x:row>
    <x:row r="21">
      <x:c r="A21" s="1" t="s">
        <x:v>62</x:v>
      </x:c>
      <x:c r="B21" s="6" t="n">
        <x:f>(1+B19)/((1+B14)*(1+B15))-1</x:f>
        <x:v>0.004813608025440619</x:v>
      </x:c>
      <x:c r="C21" s="6" t="n">
        <x:f>(1+C19)/((1+C14)*(1+C15))-1</x:f>
        <x:v>0.0020255926508858657</x:v>
      </x:c>
      <x:c r="D21" s="6" t="n">
        <x:f>(1+D19)/((1+D14)*(1+D15))-1</x:f>
        <x:v>0.036620910079199875</x:v>
      </x:c>
      <x:c r="E21" s="6" t="n">
        <x:f>(1+E19)/((1+E14)*(1+E15))-1</x:f>
        <x:v>0.016409531647770814</x:v>
      </x:c>
      <x:c r="F21" s="6" t="n">
        <x:f>(1+F19)/((1+F14)*(1+F15))-1</x:f>
        <x:v>0.015213831801686784</x:v>
      </x:c>
      <x:c r="G21" s="27" t="n">
        <x:f>(1+G19)/((1+G14)*(1+G15))-1</x:f>
        <x:v>0.01947499999999991</x:v>
      </x:c>
      <x:c r="H21" s="1"/>
    </x:row>
    <x:row r="22">
      <x:c r="A22" s="1" t="s">
        <x:v>63</x:v>
      </x:c>
      <x:c r="B22" s="6" t="n">
        <x:f>B14</x:f>
        <x:v>-0.013</x:v>
      </x:c>
      <x:c r="C22" s="6" t="n">
        <x:f>C14</x:f>
        <x:v>-0.015</x:v>
      </x:c>
      <x:c r="D22" s="6" t="n">
        <x:f>D14</x:f>
        <x:v>-0.018</x:v>
      </x:c>
      <x:c r="E22" s="6" t="n">
        <x:f>E14</x:f>
        <x:v>0.063</x:v>
      </x:c>
      <x:c r="F22" s="6" t="n">
        <x:f>F14</x:f>
        <x:v>0.004</x:v>
      </x:c>
      <x:c r="G22" s="27" t="n">
        <x:f>G14</x:f>
        <x:v>0</x:v>
      </x:c>
      <x:c r="H22" s="1"/>
    </x:row>
    <x:row r="23">
      <x:c r="A23" s="1" t="s">
        <x:v>64</x:v>
      </x:c>
      <x:c r="B23" s="6" t="n">
        <x:f>B15</x:f>
        <x:v>0</x:v>
      </x:c>
      <x:c r="C23" s="6" t="n">
        <x:f>C15</x:f>
        <x:v>0</x:v>
      </x:c>
      <x:c r="D23" s="6" t="n">
        <x:f>D15</x:f>
        <x:v>0</x:v>
      </x:c>
      <x:c r="E23" s="6" t="n">
        <x:f>E15</x:f>
        <x:v>0</x:v>
      </x:c>
      <x:c r="F23" s="6" t="n">
        <x:f>F15</x:f>
        <x:v>0</x:v>
      </x:c>
      <x:c r="G23" s="27" t="n">
        <x:f>G15</x:f>
        <x:v>0</x:v>
      </x:c>
      <x:c r="H23" s="1"/>
    </x:row>
    <x:row r="24">
      <x:c r="A24" s="1" t="s">
        <x:v>65</x:v>
      </x:c>
      <x:c r="B24" s="2" t="n">
        <x:f>(1+B21)*(1+B22)*(1+B23)-1-B19</x:f>
        <x:v>0</x:v>
      </x:c>
      <x:c r="C24" s="2" t="n">
        <x:f>(1+C21)*(1+C22)*(1+C23)-1-C19</x:f>
        <x:v>1.1102230246251565e-16</x:v>
      </x:c>
      <x:c r="D24" s="2" t="n">
        <x:f>(1+D21)*(1+D22)*(1+D23)-1-D19</x:f>
        <x:v>0</x:v>
      </x:c>
      <x:c r="E24" s="2" t="n">
        <x:f>(1+E21)*(1+E22)*(1+E23)-1-E19</x:f>
        <x:v>0</x:v>
      </x:c>
      <x:c r="F24" s="2" t="n">
        <x:f>(1+F21)*(1+F22)*(1+F23)-1-F19</x:f>
        <x:v>0</x:v>
      </x:c>
      <x:c r="G24" s="17" t="n">
        <x:f>(1+G21)*(1+G22)*(1+G23)-1-G19</x:f>
        <x:v>0</x:v>
      </x:c>
      <x:c r="H24" s="1"/>
    </x:row>
    <x:row r="25">
      <x:c r="A25" s="19" t="s">
        <x:v>66</x:v>
      </x:c>
      <x:c r="B25" s="16" t="n">
        <x:f>Inputs!B36</x:f>
        <x:v>27.7</x:v>
      </x:c>
      <x:c r="C25" s="16" t="n">
        <x:f>Inputs!C36</x:f>
        <x:v>31.3</x:v>
      </x:c>
      <x:c r="D25" s="16" t="n">
        <x:f>Inputs!D36</x:f>
        <x:v>26</x:v>
      </x:c>
      <x:c r="E25" s="16" t="n">
        <x:f>Inputs!E36</x:f>
        <x:v>29.3</x:v>
      </x:c>
      <x:c r="F25" s="16" t="n">
        <x:f>Inputs!F36</x:f>
        <x:v>114.3</x:v>
      </x:c>
      <x:c r="G25" s="13" t="n">
        <x:f>G18*Inputs!G81</x:f>
        <x:v>26.965113749999997</x:v>
      </x:c>
      <x:c r="H25" s="1"/>
    </x:row>
    <x:row r="26">
      <x:c r="A26" s="1" t="s">
        <x:v>67</x:v>
      </x:c>
      <x:c r="B26" s="6" t="n">
        <x:f>B25/B18</x:f>
        <x:v>0.10472589792060491</x:v>
      </x:c>
      <x:c r="C26" s="6" t="n">
        <x:f>C25/C18</x:f>
        <x:v>0.10852981969486825</x:v>
      </x:c>
      <x:c r="D26" s="6" t="n">
        <x:f>D25/D18</x:f>
        <x:v>0.09973149213655544</x:v>
      </x:c>
      <x:c r="E26" s="6" t="n">
        <x:f>E25/E18</x:f>
        <x:v>0.0969556585043018</x:v>
      </x:c>
      <x:c r="F26" s="6" t="n">
        <x:f>F25/F18</x:f>
        <x:v>0.10243771285176555</x:v>
      </x:c>
      <x:c r="G26" s="27" t="n">
        <x:f>G25/G18</x:f>
        <x:v>0.1</x:v>
      </x:c>
      <x:c r="H26" s="1"/>
    </x:row>
    <x:row r="27">
      <x:c r="A27" s="1" t="s">
        <x:v>68</x:v>
      </x:c>
      <x:c r="B27" s="43"/>
      <x:c r="C27" s="43" t="n">
        <x:f>(C26-B26)*10000</x:f>
        <x:v>38.039217742633355</x:v>
      </x:c>
      <x:c r="D27" s="43" t="n">
        <x:f>(D26-C26)*10000</x:f>
        <x:v>-87.98327558312808</x:v>
      </x:c>
      <x:c r="E27" s="43" t="n">
        <x:f>(E26-D26)*10000</x:f>
        <x:v>-27.758336322536437</x:v>
      </x:c>
      <x:c r="F27" s="43"/>
      <x:c r="G27" s="50" t="n">
        <x:f>(G26-B26)*10000</x:f>
        <x:v>-47.25897920604905</x:v>
      </x:c>
      <x:c r="H27" s="1"/>
    </x:row>
    <x:row r="28">
      <x:c r="A28" s="1" t="s">
        <x:v>69</x:v>
      </x:c>
      <x:c r="B28" s="11" t="n">
        <x:f>B18-Inputs!B32</x:f>
        <x:v>0</x:v>
      </x:c>
      <x:c r="C28" s="11" t="n">
        <x:f>C18-Inputs!C32</x:f>
        <x:v>0</x:v>
      </x:c>
      <x:c r="D28" s="11" t="n">
        <x:f>D18-Inputs!D32</x:f>
        <x:v>0</x:v>
      </x:c>
      <x:c r="E28" s="11" t="n">
        <x:f>E18-Inputs!E32</x:f>
        <x:v>0</x:v>
      </x:c>
      <x:c r="F28" s="11" t="n">
        <x:f>F18-Inputs!F32</x:f>
        <x:v>0</x:v>
      </x:c>
      <x:c r="G28" s="17"/>
      <x:c r="H28" s="1"/>
    </x:row>
    <x:row r="29">
      <x:c r="A29" s="1" t="s">
        <x:v>70</x:v>
      </x:c>
      <x:c r="B29" s="43"/>
      <x:c r="C29" s="43" t="n">
        <x:f>(C14-B14)*10000</x:f>
        <x:v>-20</x:v>
      </x:c>
      <x:c r="D29" s="43" t="n">
        <x:f>(D14-C14)*10000</x:f>
        <x:v>-29.999999999999993</x:v>
      </x:c>
      <x:c r="E29" s="43" t="n">
        <x:f>(E14-D14)*10000</x:f>
        <x:v>810</x:v>
      </x:c>
      <x:c r="F29" s="43"/>
      <x:c r="G29" s="50" t="n">
        <x:f>(G14-E14)*10000</x:f>
        <x:v>-630</x:v>
      </x:c>
      <x:c r="H29" s="1"/>
    </x:row>
    <x:row r="30">
      <x:c r="A30" s="1" t="s">
        <x:v>71</x:v>
      </x:c>
      <x:c r="B30" s="43"/>
      <x:c r="C30" s="43"/>
      <x:c r="D30" s="43"/>
      <x:c r="E30" s="43"/>
      <x:c r="F30" s="43"/>
      <x:c r="G30" s="50" t="n">
        <x:f>(G14-B14)*10000</x:f>
        <x:v>130</x:v>
      </x:c>
      <x:c r="H30" s="1"/>
    </x:row>
    <x:row r="31">
      <x:c r="A31" s="1" t="s">
        <x:v>72</x:v>
      </x:c>
      <x:c r="B31" s="43"/>
      <x:c r="C31" s="43" t="n">
        <x:f>(C15-B15)*10000</x:f>
        <x:v>0</x:v>
      </x:c>
      <x:c r="D31" s="43" t="n">
        <x:f>(D15-C15)*10000</x:f>
        <x:v>0</x:v>
      </x:c>
      <x:c r="E31" s="43" t="n">
        <x:f>(E15-D15)*10000</x:f>
        <x:v>0</x:v>
      </x:c>
      <x:c r="F31" s="43"/>
      <x:c r="G31" s="50" t="n">
        <x:f>(G15-E15)*10000</x:f>
        <x:v>0</x:v>
      </x:c>
      <x:c r="H31" s="1"/>
    </x:row>
    <x:row r="32">
      <x:c r="A32" s="1" t="s">
        <x:v>73</x:v>
      </x:c>
      <x:c r="B32" s="43"/>
      <x:c r="C32" s="43"/>
      <x:c r="D32" s="43"/>
      <x:c r="E32" s="43"/>
      <x:c r="F32" s="43"/>
      <x:c r="G32" s="50" t="n">
        <x:f>(G15-B15)*10000</x:f>
        <x:v>0</x:v>
      </x:c>
      <x:c r="H32" s="1"/>
    </x:row>
    <x:row r="33">
      <x:c r="A33" s="1" t="s">
        <x:v>74</x:v>
      </x:c>
      <x:c r="B33" s="21" t="n">
        <x:f>B25/Inputs!B110-1</x:f>
        <x:v>-0.2108262108262109</x:v>
      </x:c>
      <x:c r="C33" s="21" t="n">
        <x:f>C25/Inputs!C110-1</x:f>
        <x:v>-0.12569832402234626</x:v>
      </x:c>
      <x:c r="D33" s="21" t="n">
        <x:f>D25/Inputs!D110-1</x:f>
        <x:v>-0.09090909090909094</x:v>
      </x:c>
      <x:c r="E33" s="21" t="n">
        <x:f>E25/Inputs!E110-1</x:f>
        <x:v>-0.06984126984126982</x:v>
      </x:c>
      <x:c r="F33" s="21" t="n">
        <x:f>F25/Inputs!F110-1</x:f>
        <x:v>-0.12748091603053435</x:v>
      </x:c>
      <x:c r="G33" s="20" t="n">
        <x:f>G25/B25-1</x:f>
        <x:v>-0.026530189530685977</x:v>
      </x:c>
      <x:c r="H33" s="1"/>
    </x:row>
    <x:row r="34">
      <x:c r="A34" s="1" t="s">
        <x:v>75</x:v>
      </x:c>
      <x:c r="B34" s="2"/>
      <x:c r="C34" s="2" t="n">
        <x:f>C25-B25</x:f>
        <x:v>3.6000000000000014</x:v>
      </x:c>
      <x:c r="D34" s="2" t="n">
        <x:f>D25-C25</x:f>
        <x:v>-5.300000000000001</x:v>
      </x:c>
      <x:c r="E34" s="2" t="n">
        <x:f>E25-D25</x:f>
        <x:v>3.3000000000000007</x:v>
      </x:c>
      <x:c r="F34" s="2"/>
      <x:c r="G34" s="17" t="n">
        <x:f>G25-E25</x:f>
        <x:v>-2.334886250000004</x:v>
      </x:c>
      <x:c r="H34" s="1"/>
    </x:row>
    <x:row r="35">
      <x:c r="A35" s="1" t="s">
        <x:v>76</x:v>
      </x:c>
      <x:c r="B35" s="43"/>
      <x:c r="C35" s="43" t="n">
        <x:f>(C9-B9)*10000</x:f>
        <x:v>-40.000000000000036</x:v>
      </x:c>
      <x:c r="D35" s="43" t="n">
        <x:f>(D9-C9)*10000</x:f>
        <x:v>390</x:v>
      </x:c>
      <x:c r="E35" s="43" t="n">
        <x:f>(E9-D9)*10000</x:f>
        <x:v>-70</x:v>
      </x:c>
      <x:c r="F35" s="43"/>
      <x:c r="G35" s="50" t="n">
        <x:f>(G9-B9)*10000</x:f>
        <x:v>209.99999999999997</x:v>
      </x:c>
      <x:c r="H35" s="1"/>
    </x:row>
    <x:row r="36">
      <x:c r="A36" s="1" t="s">
        <x:v>77</x:v>
      </x:c>
      <x:c r="B36" s="43"/>
      <x:c r="C36" s="43" t="n">
        <x:f>(C12-B12)*10000</x:f>
        <x:v>40.000000000000036</x:v>
      </x:c>
      <x:c r="D36" s="43" t="n">
        <x:f>(D12-C12)*10000</x:f>
        <x:v>-50.00000000000004</x:v>
      </x:c>
      <x:c r="E36" s="43" t="n">
        <x:f>(E12-D12)*10000</x:f>
        <x:v>-110</x:v>
      </x:c>
      <x:c r="F36" s="43"/>
      <x:c r="G36" s="50" t="n">
        <x:f>(G12-B12)*10000</x:f>
        <x:v>-29.999999999999957</x:v>
      </x:c>
      <x:c r="H36" s="1"/>
    </x:row>
    <x:row r="37">
      <x:c r="A37" s="1"/>
      <x:c r="B37" s="2"/>
      <x:c r="C37" s="2"/>
      <x:c r="D37" s="2"/>
      <x:c r="E37" s="2"/>
      <x:c r="F37" s="2"/>
      <x:c r="G37" s="17"/>
      <x:c r="H37" s="1"/>
    </x:row>
    <x:row r="38">
      <x:c r="A38" s="1"/>
      <x:c r="B38" s="2"/>
      <x:c r="C38" s="2"/>
      <x:c r="D38" s="2"/>
      <x:c r="E38" s="2"/>
      <x:c r="F38" s="2"/>
      <x:c r="G38" s="17"/>
      <x:c r="H38" s="1"/>
    </x:row>
    <x:row r="39">
      <x:c r="A39" s="1"/>
      <x:c r="B39" s="2"/>
      <x:c r="C39" s="2"/>
      <x:c r="D39" s="2"/>
      <x:c r="E39" s="2"/>
      <x:c r="F39" s="2"/>
      <x:c r="G39" s="17"/>
      <x:c r="H39" s="1"/>
    </x:row>
    <x:row r="40">
      <x:c r="A40" s="55" t="s">
        <x:v>78</x:v>
      </x:c>
      <x:c r="B40" s="52" t="n">
        <x:f>B18-SUM(B41:B44)</x:f>
        <x:v>263.6</x:v>
      </x:c>
      <x:c r="C40" s="52" t="n">
        <x:f>C18-SUM(C41:C44)</x:f>
        <x:v>288.4</x:v>
      </x:c>
      <x:c r="D40" s="52" t="n">
        <x:f>D18-SUM(D41:D44)</x:f>
        <x:v>260.7</x:v>
      </x:c>
      <x:c r="E40" s="52" t="n">
        <x:f>E18-SUM(E41:E44)</x:f>
        <x:v>281</x:v>
      </x:c>
      <x:c r="F40" s="52" t="n">
        <x:f>F18-SUM(F41:F44)</x:f>
        <x:v>1093.7</x:v>
      </x:c>
      <x:c r="G40" s="52" t="n">
        <x:f>G16</x:f>
        <x:v>269.65113749999995</x:v>
      </x:c>
      <x:c r="H40" s="1" t="s">
        <x:v>79</x:v>
      </x:c>
    </x:row>
    <x:row r="41">
      <x:c r="A41" s="1" t="s">
        <x:v>80</x:v>
      </x:c>
      <x:c r="B41" s="24">
        <x:v>0.7</x:v>
      </x:c>
      <x:c r="C41" s="24">
        <x:v>0</x:v>
      </x:c>
      <x:c r="D41" s="24">
        <x:v>0</x:v>
      </x:c>
      <x:c r="E41" s="24">
        <x:v>0</x:v>
      </x:c>
      <x:c r="F41" s="2" t="n">
        <x:f>SUM(B41:E41)</x:f>
        <x:v>0.7</x:v>
      </x:c>
      <x:c r="G41" s="36" t="n">
        <x:f>Inputs!G125</x:f>
        <x:v>0</x:v>
      </x:c>
      <x:c r="H41" s="1"/>
    </x:row>
    <x:row r="42">
      <x:c r="A42" s="1" t="s">
        <x:v>81</x:v>
      </x:c>
      <x:c r="B42" s="24">
        <x:v>0.2</x:v>
      </x:c>
      <x:c r="C42" s="24">
        <x:v>0</x:v>
      </x:c>
      <x:c r="D42" s="24">
        <x:v>0</x:v>
      </x:c>
      <x:c r="E42" s="24">
        <x:v>0</x:v>
      </x:c>
      <x:c r="F42" s="2" t="n">
        <x:f>SUM(B42:E42)</x:f>
        <x:v>0.2</x:v>
      </x:c>
      <x:c r="G42" s="17" t="n">
        <x:f>G17-G16-G41</x:f>
        <x:v>0</x:v>
      </x:c>
      <x:c r="H42" s="1"/>
    </x:row>
    <x:row r="43">
      <x:c r="A43" s="1" t="s">
        <x:v>82</x:v>
      </x:c>
      <x:c r="B43" s="24">
        <x:v>0</x:v>
      </x:c>
      <x:c r="C43" s="24">
        <x:v>0</x:v>
      </x:c>
      <x:c r="D43" s="24">
        <x:v>0</x:v>
      </x:c>
      <x:c r="E43" s="24">
        <x:v>0</x:v>
      </x:c>
      <x:c r="F43" s="2" t="n">
        <x:f>SUM(B43:E43)</x:f>
        <x:v>0</x:v>
      </x:c>
      <x:c r="G43" s="17" t="n">
        <x:f>G18-G17</x:f>
        <x:v>0</x:v>
      </x:c>
      <x:c r="H43" s="1"/>
    </x:row>
    <x:row r="44">
      <x:c r="A44" s="1" t="s">
        <x:v>83</x:v>
      </x:c>
      <x:c r="B44" s="24">
        <x:v>0</x:v>
      </x:c>
      <x:c r="C44" s="24">
        <x:v>0</x:v>
      </x:c>
      <x:c r="D44" s="24">
        <x:v>0</x:v>
      </x:c>
      <x:c r="E44" s="24">
        <x:v>21.2</x:v>
      </x:c>
      <x:c r="F44" s="2" t="n">
        <x:f>SUM(B44:E44)</x:f>
        <x:v>21.2</x:v>
      </x:c>
      <x:c r="G44" s="36" t="n">
        <x:v>0</x:v>
      </x:c>
      <x:c r="H44" s="1"/>
    </x:row>
    <x:row r="45">
      <x:c r="A45" s="46" t="s">
        <x:v>84</x:v>
      </x:c>
      <x:c r="B45" s="45" t="n">
        <x:f>SUM(B40:B44)</x:f>
        <x:v>264.5</x:v>
      </x:c>
      <x:c r="C45" s="45" t="n">
        <x:f>SUM(C40:C44)</x:f>
        <x:v>288.4</x:v>
      </x:c>
      <x:c r="D45" s="45" t="n">
        <x:f>SUM(D40:D44)</x:f>
        <x:v>260.7</x:v>
      </x:c>
      <x:c r="E45" s="45" t="n">
        <x:f>SUM(E40:E44)</x:f>
        <x:v>302.2</x:v>
      </x:c>
      <x:c r="F45" s="45" t="n">
        <x:f>SUM(F40:F44)</x:f>
        <x:v>1115.8000000000002</x:v>
      </x:c>
      <x:c r="G45" s="44" t="n">
        <x:f>SUM(G40:G44)</x:f>
        <x:v>269.65113749999995</x:v>
      </x:c>
      <x:c r="H45" s="1"/>
    </x:row>
    <x:row r="46">
      <x:c r="A46" s="46" t="s">
        <x:v>85</x:v>
      </x:c>
      <x:c r="B46" s="49" t="n">
        <x:f>B40-Inputs!B133</x:f>
        <x:v>0</x:v>
      </x:c>
      <x:c r="C46" s="49" t="n">
        <x:f>C40-Inputs!C133</x:f>
        <x:v>0</x:v>
      </x:c>
      <x:c r="D46" s="49" t="n">
        <x:f>D40-Inputs!D133</x:f>
        <x:v>0</x:v>
      </x:c>
      <x:c r="E46" s="49" t="n">
        <x:f>E40-Inputs!E133</x:f>
        <x:v>0</x:v>
      </x:c>
      <x:c r="F46" s="49" t="n">
        <x:f>F40-Inputs!F133</x:f>
        <x:v>0</x:v>
      </x:c>
      <x:c r="G46" s="44" t="n">
        <x:f>G45-G18</x:f>
        <x:v>0</x:v>
      </x:c>
      <x:c r="H46" s="1" t="s">
        <x:v>86</x:v>
      </x:c>
    </x:row>
    <x:row r="47">
      <x:c r="A47" s="1" t="s">
        <x:v>87</x:v>
      </x:c>
      <x:c r="B47" s="2"/>
      <x:c r="C47" s="2"/>
      <x:c r="D47" s="2"/>
      <x:c r="E47" s="2"/>
      <x:c r="F47" s="2"/>
      <x:c r="G47" s="17"/>
      <x:c r="H47" s="1"/>
    </x:row>
    <x:row r="48">
      <x:c r="A48" s="1" t="s">
        <x:v>88</x:v>
      </x:c>
      <x:c r="B48" s="2"/>
      <x:c r="C48" s="2"/>
      <x:c r="D48" s="2"/>
      <x:c r="E48" s="2"/>
      <x:c r="F48" s="2"/>
      <x:c r="G48" s="17"/>
      <x:c r="H48" s="1" t="s">
        <x:v>89</x:v>
      </x:c>
    </x:row>
    <x:row r="49">
      <x:c r="A49" s="1" t="s">
        <x:v>90</x:v>
      </x:c>
      <x:c r="B49" s="2"/>
      <x:c r="C49" s="2"/>
      <x:c r="D49" s="2"/>
      <x:c r="E49" s="2"/>
      <x:c r="F49" s="2"/>
      <x:c r="G49" s="17"/>
      <x:c r="H49" s="1" t="s">
        <x:v>91</x:v>
      </x:c>
    </x:row>
    <x:row r="50">
      <x:c r="A50" s="3" t="s">
        <x:v>92</x:v>
      </x:c>
      <x:c r="B50" s="3"/>
      <x:c r="C50" s="3"/>
      <x:c r="D50" s="3"/>
      <x:c r="E50" s="3"/>
      <x:c r="F50" s="3"/>
      <x:c r="G50" s="3"/>
      <x:c r="H50" s="2"/>
    </x:row>
    <x:row r="51">
      <x:c r="A51" s="2" t="s">
        <x:v>93</x:v>
      </x:c>
      <x:c r="B51" s="6" t="n">
        <x:f>B9</x:f>
        <x:v>-0.036</x:v>
      </x:c>
      <x:c r="C51" s="6" t="n">
        <x:f>C9</x:f>
        <x:v>-0.04</x:v>
      </x:c>
      <x:c r="D51" s="6" t="n">
        <x:f>D9</x:f>
        <x:v>-0.001</x:v>
      </x:c>
      <x:c r="E51" s="6" t="n">
        <x:f>E9</x:f>
        <x:v>-0.008</x:v>
      </x:c>
      <x:c r="F51" s="6" t="n">
        <x:f>F9</x:f>
        <x:v>-0.022</x:v>
      </x:c>
      <x:c r="G51" s="27" t="n">
        <x:f>G9</x:f>
        <x:v>-0.015</x:v>
      </x:c>
      <x:c r="H51" s="2"/>
    </x:row>
    <x:row r="52">
      <x:c r="A52" s="2" t="s">
        <x:v>94</x:v>
      </x:c>
      <x:c r="B52" s="77" t="s">
        <x:v>16</x:v>
      </x:c>
      <x:c r="C52" s="77" t="s">
        <x:v>16</x:v>
      </x:c>
      <x:c r="D52" s="77" t="s">
        <x:v>16</x:v>
      </x:c>
      <x:c r="E52" s="77" t="s">
        <x:v>16</x:v>
      </x:c>
      <x:c r="F52" s="77" t="s">
        <x:v>16</x:v>
      </x:c>
      <x:c r="G52" s="50" t="n">
        <x:f>(G9-B9)*10000</x:f>
        <x:v>209.99999999999997</x:v>
      </x:c>
      <x:c r="H52" s="2" t="s">
        <x:v>95</x:v>
      </x:c>
    </x:row>
    <x:row r="53">
      <x:c r="A53" s="2" t="s">
        <x:v>96</x:v>
      </x:c>
      <x:c r="B53" s="43"/>
      <x:c r="C53" s="43" t="n">
        <x:f>(C9-B9)*10000</x:f>
        <x:v>-40.000000000000036</x:v>
      </x:c>
      <x:c r="D53" s="43" t="n">
        <x:f>(D9-C9)*10000</x:f>
        <x:v>390</x:v>
      </x:c>
      <x:c r="E53" s="43" t="n">
        <x:f>(E9-D9)*10000</x:f>
        <x:v>-70</x:v>
      </x:c>
      <x:c r="F53" s="43"/>
      <x:c r="G53" s="50" t="n">
        <x:f>(G9-E9)*10000</x:f>
        <x:v>-69.99999999999999</x:v>
      </x:c>
      <x:c r="H53" s="2"/>
    </x:row>
    <x:row r="54">
      <x:c r="A54" s="2" t="s">
        <x:v>97</x:v>
      </x:c>
      <x:c r="B54" s="6" t="n">
        <x:f>B12</x:f>
        <x:v>0.038</x:v>
      </x:c>
      <x:c r="C54" s="6" t="n">
        <x:f>C12</x:f>
        <x:v>0.042</x:v>
      </x:c>
      <x:c r="D54" s="6" t="n">
        <x:f>D12</x:f>
        <x:v>0.037</x:v>
      </x:c>
      <x:c r="E54" s="6" t="n">
        <x:f>E12</x:f>
        <x:v>0.026</x:v>
      </x:c>
      <x:c r="F54" s="6" t="n">
        <x:f>F12</x:f>
        <x:v>0.036</x:v>
      </x:c>
      <x:c r="G54" s="27" t="n">
        <x:f>G12</x:f>
        <x:v>0.035</x:v>
      </x:c>
      <x:c r="H54" s="2"/>
    </x:row>
    <x:row r="55">
      <x:c r="A55" s="2" t="s">
        <x:v>98</x:v>
      </x:c>
      <x:c r="B55" s="77" t="s">
        <x:v>16</x:v>
      </x:c>
      <x:c r="C55" s="77" t="s">
        <x:v>16</x:v>
      </x:c>
      <x:c r="D55" s="77" t="s">
        <x:v>16</x:v>
      </x:c>
      <x:c r="E55" s="77" t="s">
        <x:v>16</x:v>
      </x:c>
      <x:c r="F55" s="77" t="s">
        <x:v>16</x:v>
      </x:c>
      <x:c r="G55" s="50" t="n">
        <x:f>(G12-B12)*10000</x:f>
        <x:v>-29.999999999999957</x:v>
      </x:c>
      <x:c r="H55" s="2"/>
    </x:row>
    <x:row r="56">
      <x:c r="A56" s="2" t="s">
        <x:v>99</x:v>
      </x:c>
      <x:c r="B56" s="43"/>
      <x:c r="C56" s="43" t="n">
        <x:f>(C12-B12)*10000</x:f>
        <x:v>40.000000000000036</x:v>
      </x:c>
      <x:c r="D56" s="43" t="n">
        <x:f>(D12-C12)*10000</x:f>
        <x:v>-50.00000000000004</x:v>
      </x:c>
      <x:c r="E56" s="43" t="n">
        <x:f>(E12-D12)*10000</x:f>
        <x:v>-110</x:v>
      </x:c>
      <x:c r="F56" s="43"/>
      <x:c r="G56" s="50" t="n">
        <x:f>(G12-E12)*10000</x:f>
        <x:v>90.00000000000004</x:v>
      </x:c>
      <x:c r="H56" s="2"/>
    </x:row>
    <x:row r="57">
      <x:c r="A57" s="2" t="s">
        <x:v>100</x:v>
      </x:c>
      <x:c r="B57" s="6" t="n">
        <x:f>B14</x:f>
        <x:v>-0.013</x:v>
      </x:c>
      <x:c r="C57" s="6" t="n">
        <x:f>C14</x:f>
        <x:v>-0.015</x:v>
      </x:c>
      <x:c r="D57" s="6" t="n">
        <x:f>D14</x:f>
        <x:v>-0.018</x:v>
      </x:c>
      <x:c r="E57" s="6" t="n">
        <x:f>E14</x:f>
        <x:v>0.063</x:v>
      </x:c>
      <x:c r="F57" s="6" t="n">
        <x:f>F14</x:f>
        <x:v>0.004</x:v>
      </x:c>
      <x:c r="G57" s="27" t="n">
        <x:f>G14</x:f>
        <x:v>0</x:v>
      </x:c>
      <x:c r="H57" s="2"/>
    </x:row>
    <x:row r="58">
      <x:c r="A58" s="2" t="s">
        <x:v>101</x:v>
      </x:c>
      <x:c r="B58" s="77" t="s">
        <x:v>16</x:v>
      </x:c>
      <x:c r="C58" s="77" t="s">
        <x:v>16</x:v>
      </x:c>
      <x:c r="D58" s="77" t="s">
        <x:v>16</x:v>
      </x:c>
      <x:c r="E58" s="77" t="s">
        <x:v>16</x:v>
      </x:c>
      <x:c r="F58" s="77" t="s">
        <x:v>16</x:v>
      </x:c>
      <x:c r="G58" s="50" t="n">
        <x:f>(G14-B14)*10000</x:f>
        <x:v>130</x:v>
      </x:c>
      <x:c r="H58" s="2"/>
    </x:row>
    <x:row r="59">
      <x:c r="A59" s="2" t="s">
        <x:v>102</x:v>
      </x:c>
      <x:c r="B59" s="43"/>
      <x:c r="C59" s="43" t="n">
        <x:f>(C14-B14)*10000</x:f>
        <x:v>-20</x:v>
      </x:c>
      <x:c r="D59" s="43" t="n">
        <x:f>(D14-C14)*10000</x:f>
        <x:v>-29.999999999999993</x:v>
      </x:c>
      <x:c r="E59" s="43" t="n">
        <x:f>(E14-D14)*10000</x:f>
        <x:v>810</x:v>
      </x:c>
      <x:c r="F59" s="43"/>
      <x:c r="G59" s="50" t="n">
        <x:f>(G14-E14)*10000</x:f>
        <x:v>-630</x:v>
      </x:c>
      <x:c r="H59" s="2"/>
    </x:row>
    <x:row r="60">
      <x:c r="A60" s="2" t="s">
        <x:v>103</x:v>
      </x:c>
      <x:c r="B60" s="6" t="n">
        <x:f>B15</x:f>
        <x:v>0</x:v>
      </x:c>
      <x:c r="C60" s="6" t="n">
        <x:f>C15</x:f>
        <x:v>0</x:v>
      </x:c>
      <x:c r="D60" s="6" t="n">
        <x:f>D15</x:f>
        <x:v>0</x:v>
      </x:c>
      <x:c r="E60" s="6" t="n">
        <x:f>E15</x:f>
        <x:v>0</x:v>
      </x:c>
      <x:c r="F60" s="6" t="n">
        <x:f>F15</x:f>
        <x:v>0</x:v>
      </x:c>
      <x:c r="G60" s="27" t="n">
        <x:f>G15</x:f>
        <x:v>0</x:v>
      </x:c>
      <x:c r="H60" s="2"/>
    </x:row>
    <x:row r="61">
      <x:c r="A61" s="2" t="s">
        <x:v>104</x:v>
      </x:c>
      <x:c r="B61" s="77" t="s">
        <x:v>16</x:v>
      </x:c>
      <x:c r="C61" s="77" t="s">
        <x:v>16</x:v>
      </x:c>
      <x:c r="D61" s="77" t="s">
        <x:v>16</x:v>
      </x:c>
      <x:c r="E61" s="77" t="s">
        <x:v>16</x:v>
      </x:c>
      <x:c r="F61" s="77" t="s">
        <x:v>16</x:v>
      </x:c>
      <x:c r="G61" s="50" t="n">
        <x:f>(G15-B15)*10000</x:f>
        <x:v>0</x:v>
      </x:c>
      <x:c r="H61" s="2"/>
    </x:row>
    <x:row r="62">
      <x:c r="A62" s="2" t="s">
        <x:v>105</x:v>
      </x:c>
      <x:c r="B62" s="43"/>
      <x:c r="C62" s="43" t="n">
        <x:f>(C15-B15)*10000</x:f>
        <x:v>0</x:v>
      </x:c>
      <x:c r="D62" s="43" t="n">
        <x:f>(D15-C15)*10000</x:f>
        <x:v>0</x:v>
      </x:c>
      <x:c r="E62" s="43" t="n">
        <x:f>(E15-D15)*10000</x:f>
        <x:v>0</x:v>
      </x:c>
      <x:c r="F62" s="43"/>
      <x:c r="G62" s="50" t="n">
        <x:f>(G15-E15)*10000</x:f>
        <x:v>0</x:v>
      </x:c>
      <x:c r="H62" s="2"/>
    </x:row>
    <x:row r="63">
      <x:c r="A63" s="2" t="s">
        <x:v>66</x:v>
      </x:c>
      <x:c r="B63" s="2" t="n">
        <x:f>B25</x:f>
        <x:v>27.7</x:v>
      </x:c>
      <x:c r="C63" s="2" t="n">
        <x:f>C25</x:f>
        <x:v>31.3</x:v>
      </x:c>
      <x:c r="D63" s="2" t="n">
        <x:f>D25</x:f>
        <x:v>26</x:v>
      </x:c>
      <x:c r="E63" s="2" t="n">
        <x:f>E25</x:f>
        <x:v>29.3</x:v>
      </x:c>
      <x:c r="F63" s="2" t="n">
        <x:f>F25</x:f>
        <x:v>114.3</x:v>
      </x:c>
      <x:c r="G63" s="17" t="n">
        <x:f>G25</x:f>
        <x:v>26.965113749999997</x:v>
      </x:c>
      <x:c r="H63" s="2"/>
    </x:row>
    <x:row r="64">
      <x:c r="A64" s="2" t="s">
        <x:v>106</x:v>
      </x:c>
      <x:c r="B64" s="6" t="n">
        <x:f>B33</x:f>
        <x:v>-0.2108262108262109</x:v>
      </x:c>
      <x:c r="C64" s="6" t="n">
        <x:f>C33</x:f>
        <x:v>-0.12569832402234626</x:v>
      </x:c>
      <x:c r="D64" s="6" t="n">
        <x:f>D33</x:f>
        <x:v>-0.09090909090909094</x:v>
      </x:c>
      <x:c r="E64" s="6" t="n">
        <x:f>E33</x:f>
        <x:v>-0.06984126984126982</x:v>
      </x:c>
      <x:c r="F64" s="6" t="n">
        <x:f>F33</x:f>
        <x:v>-0.12748091603053435</x:v>
      </x:c>
      <x:c r="G64" s="27" t="n">
        <x:f>G33</x:f>
        <x:v>-0.026530189530685977</x:v>
      </x:c>
      <x:c r="H64" s="2"/>
    </x:row>
    <x:row r="65">
      <x:c r="A65" s="2" t="s">
        <x:v>107</x:v>
      </x:c>
      <x:c r="B65" s="2"/>
      <x:c r="C65" s="2" t="n">
        <x:f>C25-B25</x:f>
        <x:v>3.6000000000000014</x:v>
      </x:c>
      <x:c r="D65" s="2" t="n">
        <x:f>D25-C25</x:f>
        <x:v>-5.300000000000001</x:v>
      </x:c>
      <x:c r="E65" s="2" t="n">
        <x:f>E25-D25</x:f>
        <x:v>3.3000000000000007</x:v>
      </x:c>
      <x:c r="F65" s="2"/>
      <x:c r="G65" s="17" t="n">
        <x:f>G25-E25</x:f>
        <x:v>-2.334886250000004</x:v>
      </x:c>
      <x:c r="H65" s="2"/>
    </x:row>
    <x:row r="66">
      <x:c r="A66" s="2" t="s">
        <x:v>108</x:v>
      </x:c>
      <x:c r="B66" s="6" t="n">
        <x:f>B26</x:f>
        <x:v>0.10472589792060491</x:v>
      </x:c>
      <x:c r="C66" s="6" t="n">
        <x:f>C26</x:f>
        <x:v>0.10852981969486825</x:v>
      </x:c>
      <x:c r="D66" s="6" t="n">
        <x:f>D26</x:f>
        <x:v>0.09973149213655544</x:v>
      </x:c>
      <x:c r="E66" s="6" t="n">
        <x:f>E26</x:f>
        <x:v>0.0969556585043018</x:v>
      </x:c>
      <x:c r="F66" s="6" t="n">
        <x:f>F26</x:f>
        <x:v>0.10243771285176555</x:v>
      </x:c>
      <x:c r="G66" s="27" t="n">
        <x:f>G26</x:f>
        <x:v>0.1</x:v>
      </x:c>
      <x:c r="H66" s="2"/>
    </x:row>
    <x:row r="67">
      <x:c r="A67" s="2" t="s">
        <x:v>109</x:v>
      </x:c>
      <x:c r="B67" s="51" t="n">
        <x:f>(B26-Inputs!B110/Inputs!B87)*10000</x:f>
        <x:v>-268.82651010778693</x:v>
      </x:c>
      <x:c r="C67" s="51" t="n">
        <x:f>(C26-Inputs!C110/Inputs!C87)*10000</x:f>
        <x:v>-139.89003029293275</x:v>
      </x:c>
      <x:c r="D67" s="51" t="n">
        <x:f>(D26-Inputs!D110/Inputs!D87)*10000</x:f>
        <x:v>-119.43634766997863</x:v>
      </x:c>
      <x:c r="E67" s="51" t="n">
        <x:f>(E26-Inputs!E110/Inputs!E87)*10000</x:f>
        <x:v>-156.65006493910573</x:v>
      </x:c>
      <x:c r="F67" s="51" t="n">
        <x:f>(F26-Inputs!F110/Inputs!B92)*10000</x:f>
        <x:v>-172.2977595795401</x:v>
      </x:c>
      <x:c r="G67" s="42" t="n">
        <x:f>(G26-B26)*10000</x:f>
        <x:v>-47.25897920604905</x:v>
      </x:c>
      <x:c r="H67" s="2"/>
    </x:row>
    <x:row r="68">
      <x:c r="A68" s="2" t="s">
        <x:v>110</x:v>
      </x:c>
      <x:c r="B68" s="43"/>
      <x:c r="C68" s="43" t="n">
        <x:f>(C26-B26)*10000</x:f>
        <x:v>38.039217742633355</x:v>
      </x:c>
      <x:c r="D68" s="43" t="n">
        <x:f>(D26-C26)*10000</x:f>
        <x:v>-87.98327558312808</x:v>
      </x:c>
      <x:c r="E68" s="43" t="n">
        <x:f>(E26-D26)*10000</x:f>
        <x:v>-27.758336322536437</x:v>
      </x:c>
      <x:c r="F68" s="43"/>
      <x:c r="G68" s="50" t="n">
        <x:f>(G26-E26)*10000</x:f>
        <x:v>30.443414956982107</x:v>
      </x:c>
      <x:c r="H68" s="2" t="s">
        <x:v>111</x:v>
      </x:c>
    </x:row>
    <x:row r="69">
      <x:c r="A69" s="2"/>
      <x:c r="B69" s="2"/>
      <x:c r="C69" s="2"/>
      <x:c r="D69" s="2"/>
      <x:c r="E69" s="2"/>
      <x:c r="F69" s="2"/>
      <x:c r="G69" s="17"/>
      <x:c r="H69" s="2"/>
    </x:row>
  </x:sheetData>
  <x:pageMargins left="0.7" right="0.7" top="0.75" bottom="0.75" header="0.3" footer="0.3"/>
</x:worksheet>
</file>

<file path=xl/worksheets/sheet7.xml><?xml version="1.0" encoding="utf-8"?>
<x:worksheet xmlns:x="http://schemas.openxmlformats.org/spreadsheetml/2006/main">
  <x:sheetViews>
    <x:sheetView showGridLines="0" workbookViewId="0"/>
  </x:sheetViews>
  <x:sheetFormatPr defaultColWidth="8.42578125" defaultRowHeight="15"/>
  <x:cols>
    <x:col min="1" max="1" width="32" customWidth="1"/>
    <x:col min="2" max="7" width="12" customWidth="1"/>
    <x:col min="8" max="8" width="27" customWidth="1"/>
    <x:col min="10" max="10" width="65" hidden="0" customWidth="1"/>
  </x:cols>
  <x:sheetData>
    <x:row r="1">
      <x:c r="A1" s="1" t="s">
        <x:v>0</x:v>
      </x:c>
      <x:c r="B1" s="1"/>
      <x:c r="C1" s="1"/>
      <x:c r="D1" s="1"/>
      <x:c r="E1" s="1"/>
      <x:c r="F1" s="1"/>
      <x:c r="G1" s="1"/>
      <x:c r="H1" s="1"/>
    </x:row>
    <x:row r="2">
      <x:c r="A2" s="4" t="s">
        <x:v>115</x:v>
      </x:c>
      <x:c r="B2" s="4"/>
      <x:c r="C2" s="4"/>
      <x:c r="D2" s="4"/>
      <x:c r="E2" s="4"/>
      <x:c r="F2" s="4"/>
      <x:c r="G2" s="4"/>
      <x:c r="H2" s="1"/>
    </x:row>
    <x:row r="3">
      <x:c r="A3" s="1" t="s">
        <x:v>2</x:v>
      </x:c>
      <x:c r="B3" s="1"/>
      <x:c r="C3" s="1"/>
      <x:c r="D3" s="1"/>
      <x:c r="E3" s="1"/>
      <x:c r="F3" s="1"/>
      <x:c r="G3" s="1"/>
      <x:c r="H3" s="1"/>
    </x:row>
    <x:row r="4">
      <x:c r="A4" s="12"/>
      <x:c r="B4" s="70" t="s">
        <x:v>3</x:v>
      </x:c>
      <x:c r="C4" s="70" t="s">
        <x:v>4</x:v>
      </x:c>
      <x:c r="D4" s="70" t="s">
        <x:v>5</x:v>
      </x:c>
      <x:c r="E4" s="70" t="s">
        <x:v>6</x:v>
      </x:c>
      <x:c r="F4" s="70" t="s">
        <x:v>7</x:v>
      </x:c>
      <x:c r="G4" s="70" t="s">
        <x:v>8</x:v>
      </x:c>
      <x:c r="H4" s="1"/>
    </x:row>
    <x:row r="5">
      <x:c r="A5" s="12"/>
      <x:c r="B5" s="71">
        <x:v>45893</x:v>
      </x:c>
      <x:c r="C5" s="71">
        <x:v>45984</x:v>
      </x:c>
      <x:c r="D5" s="71">
        <x:v>46075</x:v>
      </x:c>
      <x:c r="E5" s="71">
        <x:v>46173</x:v>
      </x:c>
      <x:c r="F5" s="71">
        <x:v>46173</x:v>
      </x:c>
      <x:c r="G5" s="71" t="n">
        <x:v>46264</x:v>
      </x:c>
      <x:c r="H5" s="1"/>
    </x:row>
    <x:row r="6">
      <x:c r="A6" s="12"/>
      <x:c r="B6" s="70">
        <x:v>91</x:v>
      </x:c>
      <x:c r="C6" s="70">
        <x:v>91</x:v>
      </x:c>
      <x:c r="D6" s="70">
        <x:v>91</x:v>
      </x:c>
      <x:c r="E6" s="70">
        <x:v>98</x:v>
      </x:c>
      <x:c r="F6" s="70">
        <x:v>371</x:v>
      </x:c>
      <x:c r="G6" s="70" t="n">
        <x:v>91</x:v>
      </x:c>
      <x:c r="H6" s="1"/>
    </x:row>
    <x:row r="7">
      <x:c r="A7" s="1"/>
      <x:c r="B7" s="1"/>
      <x:c r="C7" s="1"/>
      <x:c r="D7" s="1"/>
      <x:c r="E7" s="1"/>
      <x:c r="F7" s="1"/>
      <x:c r="G7" s="26"/>
      <x:c r="H7" s="1"/>
    </x:row>
    <x:row r="8">
      <x:c r="A8" s="19" t="s">
        <x:v>116</x:v>
      </x:c>
      <x:c r="B8" s="16" t="n">
        <x:f>'Revenue summary'!B25</x:f>
        <x:v>2632.6000000000004</x:v>
      </x:c>
      <x:c r="C8" s="16" t="n">
        <x:f>'Revenue summary'!C25</x:f>
        <x:v>2979.1000000000004</x:v>
      </x:c>
      <x:c r="D8" s="16" t="n">
        <x:f>'Revenue summary'!D25</x:f>
        <x:v>2787.8</x:v>
      </x:c>
      <x:c r="E8" s="16" t="n">
        <x:f>'Revenue summary'!E25</x:f>
        <x:v>2882.1</x:v>
      </x:c>
      <x:c r="F8" s="16" t="n">
        <x:f>'Revenue summary'!F25</x:f>
        <x:v>11281.6</x:v>
      </x:c>
      <x:c r="G8" s="13" t="n">
        <x:f>'Revenue summary'!G25</x:f>
        <x:v>2594.8601227704</x:v>
      </x:c>
      <x:c r="H8" s="1"/>
    </x:row>
    <x:row r="9">
      <x:c r="A9" s="1" t="s">
        <x:v>117</x:v>
      </x:c>
      <x:c r="B9" s="21" t="n">
        <x:f>'Revenue summary'!B26</x:f>
        <x:v>-0.058070056173744944</x:v>
      </x:c>
      <x:c r="C9" s="21" t="n">
        <x:f>'Revenue summary'!C26</x:f>
        <x:v>-0.067603517886764</x:v>
      </x:c>
      <x:c r="D9" s="21" t="n">
        <x:f>'Revenue summary'!D26</x:f>
        <x:v>-0.018725800774375134</x:v>
      </x:c>
      <x:c r="E9" s="21" t="n">
        <x:f>'Revenue summary'!E26</x:f>
        <x:v>0.036055791214321564</x:v>
      </x:c>
      <x:c r="F9" s="21" t="n">
        <x:f>F8/Inputs!F93-1</x:f>
        <x:v>-0.028520253513364513</x:v>
      </x:c>
      <x:c r="G9" s="27" t="n">
        <x:f>G8/B8-1</x:f>
        <x:v>-0.014335591137886738</x:v>
      </x:c>
      <x:c r="H9" s="1"/>
    </x:row>
    <x:row r="10">
      <x:c r="A10" s="1" t="s">
        <x:v>118</x:v>
      </x:c>
      <x:c r="B10" s="11" t="n">
        <x:f>Inputs!B9</x:f>
        <x:v>1992</x:v>
      </x:c>
      <x:c r="C10" s="11" t="n">
        <x:f>Inputs!C9</x:f>
        <x:v>2283.1</x:v>
      </x:c>
      <x:c r="D10" s="11" t="n">
        <x:f>Inputs!D9</x:f>
        <x:v>2130.1</x:v>
      </x:c>
      <x:c r="E10" s="11" t="n">
        <x:f>Inputs!E9</x:f>
        <x:v>2178</x:v>
      </x:c>
      <x:c r="F10" s="11" t="n">
        <x:f>Inputs!F9</x:f>
        <x:v>8583.2</x:v>
      </x:c>
      <x:c r="G10" s="36" t="n">
        <x:f>G8*(1-Inputs!G50)</x:f>
        <x:v>2014.9088853312153</x:v>
      </x:c>
      <x:c r="H10" s="1"/>
    </x:row>
    <x:row r="11">
      <x:c r="A11" s="19" t="s">
        <x:v>119</x:v>
      </x:c>
      <x:c r="B11" s="14" t="n">
        <x:f>B8-B10</x:f>
        <x:v>640.6000000000004</x:v>
      </x:c>
      <x:c r="C11" s="14" t="n">
        <x:f>C8-C10</x:f>
        <x:v>696.0000000000005</x:v>
      </x:c>
      <x:c r="D11" s="14" t="n">
        <x:f>D8-D10</x:f>
        <x:v>657.7000000000003</x:v>
      </x:c>
      <x:c r="E11" s="14" t="n">
        <x:f>E8-E10</x:f>
        <x:v>704.0999999999999</x:v>
      </x:c>
      <x:c r="F11" s="14" t="n">
        <x:f>F8-F10</x:f>
        <x:v>2698.3999999999996</x:v>
      </x:c>
      <x:c r="G11" s="15" t="n">
        <x:f>G8-G10</x:f>
        <x:v>579.9512374391845</x:v>
      </x:c>
      <x:c r="H11" s="1"/>
    </x:row>
    <x:row r="12">
      <x:c r="A12" s="1" t="s">
        <x:v>120</x:v>
      </x:c>
      <x:c r="B12" s="6" t="n">
        <x:f>B11/B8</x:f>
        <x:v>0.24333358656841156</x:v>
      </x:c>
      <x:c r="C12" s="6" t="n">
        <x:f>C11/C8</x:f>
        <x:v>0.23362760565271404</x:v>
      </x:c>
      <x:c r="D12" s="6" t="n">
        <x:f>D11/D8</x:f>
        <x:v>0.23592079776167596</x:v>
      </x:c>
      <x:c r="E12" s="6" t="n">
        <x:f>E11/E8</x:f>
        <x:v>0.24430103049859475</x:v>
      </x:c>
      <x:c r="F12" s="6" t="n">
        <x:f>F11/F8</x:f>
        <x:v>0.23918593107360653</x:v>
      </x:c>
      <x:c r="G12" s="27" t="n">
        <x:f>G11/G8</x:f>
        <x:v>0.22350000000000006</x:v>
      </x:c>
      <x:c r="H12" s="1"/>
    </x:row>
    <x:row r="13">
      <x:c r="A13" s="1" t="s">
        <x:v>121</x:v>
      </x:c>
      <x:c r="B13" s="2"/>
      <x:c r="C13" s="2" t="n">
        <x:f>(C12-B12)*10000</x:f>
        <x:v>-97.0598091569752</x:v>
      </x:c>
      <x:c r="D13" s="2" t="n">
        <x:f>(D12-C12)*10000</x:f>
        <x:v>22.931921089619223</x:v>
      </x:c>
      <x:c r="E13" s="2" t="n">
        <x:f>(E12-D12)*10000</x:f>
        <x:v>83.8023273691879</x:v>
      </x:c>
      <x:c r="F13" s="2"/>
      <x:c r="G13" s="17" t="n">
        <x:f>(G12-B12)*10000</x:f>
        <x:v>-198.335865684115</x:v>
      </x:c>
      <x:c r="H13" s="1"/>
    </x:row>
    <x:row r="14">
      <x:c r="A14" s="1" t="s">
        <x:v>122</x:v>
      </x:c>
      <x:c r="B14" s="11" t="n">
        <x:f>Inputs!B10</x:f>
        <x:v>335.6</x:v>
      </x:c>
      <x:c r="C14" s="11" t="n">
        <x:f>Inputs!C10</x:f>
        <x:v>325.1</x:v>
      </x:c>
      <x:c r="D14" s="11" t="n">
        <x:f>Inputs!D10</x:f>
        <x:v>377.6</x:v>
      </x:c>
      <x:c r="E14" s="11" t="n">
        <x:f>Inputs!E10</x:f>
        <x:v>401.1</x:v>
      </x:c>
      <x:c r="F14" s="11" t="n">
        <x:f>Inputs!F10</x:f>
        <x:v>1439.4</x:v>
      </x:c>
      <x:c r="G14" s="36" t="n">
        <x:f>G11-G8*Inputs!G51</x:f>
        <x:v>346.4138263898485</x:v>
      </x:c>
      <x:c r="H14" s="1"/>
    </x:row>
    <x:row r="15" ht="48" customHeight="1">
      <x:c r="A15" s="1" t="s">
        <x:v>123</x:v>
      </x:c>
      <x:c r="B15" s="6" t="n">
        <x:f>B14/B8</x:f>
        <x:v>0.12747853832712908</x:v>
      </x:c>
      <x:c r="C15" s="6" t="n">
        <x:f>C14/C8</x:f>
        <x:v>0.10912691752542714</x:v>
      </x:c>
      <x:c r="D15" s="6" t="n">
        <x:f>D14/D8</x:f>
        <x:v>0.13544730611952077</x:v>
      </x:c>
      <x:c r="E15" s="6" t="n">
        <x:f>E14/E8</x:f>
        <x:v>0.13916935567815136</x:v>
      </x:c>
      <x:c r="F15" s="6" t="n">
        <x:f>F14/F8</x:f>
        <x:v>0.1275882853495958</x:v>
      </x:c>
      <x:c r="G15" s="27" t="n">
        <x:f>G14/G8</x:f>
        <x:v>0.13350000000000006</x:v>
      </x:c>
      <x:c r="H15" s="1"/>
      <x:c r="J15" s="78" t="str">
        <x:v>Forecast SG&amp;A is the residual required by the existing 9% operating-margin assumption. Segment profit forecasts do not independently set consolidated operating income.</x:v>
      </x:c>
    </x:row>
    <x:row r="16">
      <x:c r="A16" s="1" t="s">
        <x:v>124</x:v>
      </x:c>
      <x:c r="B16" s="11" t="n">
        <x:f>Inputs!B11</x:f>
        <x:v>0</x:v>
      </x:c>
      <x:c r="C16" s="11" t="n">
        <x:f>Inputs!C11</x:f>
        <x:v>771.3</x:v>
      </x:c>
      <x:c r="D16" s="11" t="n">
        <x:f>Inputs!D11</x:f>
        <x:v>0</x:v>
      </x:c>
      <x:c r="E16" s="11" t="n">
        <x:f>Inputs!E11</x:f>
        <x:v>1611.1</x:v>
      </x:c>
      <x:c r="F16" s="11" t="n">
        <x:f>Inputs!F11</x:f>
        <x:v>2382.4</x:v>
      </x:c>
      <x:c r="G16" s="36" t="n">
        <x:f>Inputs!G55</x:f>
        <x:v>0</x:v>
      </x:c>
      <x:c r="H16" s="1"/>
    </x:row>
    <x:row r="17">
      <x:c r="A17" s="1" t="s">
        <x:v>125</x:v>
      </x:c>
      <x:c r="B17" s="11" t="n">
        <x:f>Inputs!B12</x:f>
        <x:v>0</x:v>
      </x:c>
      <x:c r="C17" s="11" t="n">
        <x:f>Inputs!C12</x:f>
        <x:v>197</x:v>
      </x:c>
      <x:c r="D17" s="11" t="n">
        <x:f>Inputs!D12</x:f>
        <x:v>0</x:v>
      </x:c>
      <x:c r="E17" s="11" t="n">
        <x:f>Inputs!E12</x:f>
        <x:v>350.2</x:v>
      </x:c>
      <x:c r="F17" s="11" t="n">
        <x:f>Inputs!F12</x:f>
        <x:v>547.2</x:v>
      </x:c>
      <x:c r="G17" s="36" t="n">
        <x:f>Inputs!G55</x:f>
        <x:v>0</x:v>
      </x:c>
      <x:c r="H17" s="1"/>
    </x:row>
    <x:row r="18">
      <x:c r="A18" s="1" t="s">
        <x:v>126</x:v>
      </x:c>
      <x:c r="B18" s="11" t="n">
        <x:f>Inputs!B13</x:f>
        <x:v>-42.4</x:v>
      </x:c>
      <x:c r="C18" s="11" t="n">
        <x:f>Inputs!C13</x:f>
        <x:v>0.2</x:v>
      </x:c>
      <x:c r="D18" s="11" t="n">
        <x:f>Inputs!D13</x:f>
        <x:v>0</x:v>
      </x:c>
      <x:c r="E18" s="11" t="n">
        <x:f>Inputs!E13</x:f>
        <x:v>0</x:v>
      </x:c>
      <x:c r="F18" s="11" t="n">
        <x:f>Inputs!F13</x:f>
        <x:v>-42.2</x:v>
      </x:c>
      <x:c r="G18" s="36" t="n">
        <x:f>Inputs!G55</x:f>
        <x:v>0</x:v>
      </x:c>
      <x:c r="H18" s="1"/>
    </x:row>
    <x:row r="19">
      <x:c r="A19" s="19" t="s">
        <x:v>127</x:v>
      </x:c>
      <x:c r="B19" s="14" t="n">
        <x:f>B11-SUM(B14,B16:B18)</x:f>
        <x:v>347.4000000000003</x:v>
      </x:c>
      <x:c r="C19" s="14" t="n">
        <x:f>C11-SUM(C14,C16:C18)</x:f>
        <x:v>-597.5999999999995</x:v>
      </x:c>
      <x:c r="D19" s="14" t="n">
        <x:f>D11-SUM(D14,D16:D18)</x:f>
        <x:v>280.10000000000025</x:v>
      </x:c>
      <x:c r="E19" s="14" t="n">
        <x:f>E11-SUM(E14,E16:E18)</x:f>
        <x:v>-1658.3000000000002</x:v>
      </x:c>
      <x:c r="F19" s="14" t="n">
        <x:f>F11-SUM(F14,F16:F18)</x:f>
        <x:v>-1628.4000000000015</x:v>
      </x:c>
      <x:c r="G19" s="15" t="n">
        <x:f>G11-SUM(G14,G16:G18)</x:f>
        <x:v>233.53741104933601</x:v>
      </x:c>
      <x:c r="H19" s="1"/>
    </x:row>
    <x:row r="20">
      <x:c r="A20" s="1" t="s">
        <x:v>128</x:v>
      </x:c>
      <x:c r="B20" s="6" t="n">
        <x:f>B19/B8</x:f>
        <x:v>0.13196079920990667</x:v>
      </x:c>
      <x:c r="C20" s="6" t="n">
        <x:f>C19/C8</x:f>
        <x:v>-0.20059749588801967</x:v>
      </x:c>
      <x:c r="D20" s="6" t="n">
        <x:f>D19/D8</x:f>
        <x:v>0.10047349164215519</x:v>
      </x:c>
      <x:c r="E20" s="6" t="n">
        <x:f>E19/E8</x:f>
        <x:v>-0.5753790638770342</x:v>
      </x:c>
      <x:c r="F20" s="6" t="n">
        <x:f>F19/F8</x:f>
        <x:v>-0.14434122819458245</x:v>
      </x:c>
      <x:c r="G20" s="27" t="n">
        <x:f>G19/G8</x:f>
        <x:v>0.09000000000000001</x:v>
      </x:c>
      <x:c r="H20" s="1"/>
    </x:row>
    <x:row r="21">
      <x:c r="A21" s="1" t="s">
        <x:v>129</x:v>
      </x:c>
      <x:c r="B21" s="11" t="n">
        <x:f>Inputs!B14</x:f>
        <x:v>6.1</x:v>
      </x:c>
      <x:c r="C21" s="11" t="n">
        <x:f>Inputs!C14</x:f>
        <x:v>6.1</x:v>
      </x:c>
      <x:c r="D21" s="11" t="n">
        <x:f>Inputs!D14</x:f>
        <x:v>6.1</x:v>
      </x:c>
      <x:c r="E21" s="11" t="n">
        <x:f>Inputs!E14</x:f>
        <x:v>27.6</x:v>
      </x:c>
      <x:c r="F21" s="11" t="n">
        <x:f>Inputs!F14</x:f>
        <x:v>45.9</x:v>
      </x:c>
      <x:c r="G21" s="36" t="n">
        <x:f>Inputs!G54</x:f>
        <x:v>6</x:v>
      </x:c>
      <x:c r="H21" s="1"/>
    </x:row>
    <x:row r="22">
      <x:c r="A22" s="1" t="s">
        <x:v>130</x:v>
      </x:c>
      <x:c r="B22" s="11" t="n">
        <x:f>Inputs!B15</x:f>
        <x:v>93.8</x:v>
      </x:c>
      <x:c r="C22" s="11" t="n">
        <x:f>Inputs!C15</x:f>
        <x:v>96</x:v>
      </x:c>
      <x:c r="D22" s="11" t="n">
        <x:f>Inputs!D15</x:f>
        <x:v>93.1</x:v>
      </x:c>
      <x:c r="E22" s="11" t="n">
        <x:f>Inputs!E15</x:f>
        <x:v>99.7</x:v>
      </x:c>
      <x:c r="F22" s="11" t="n">
        <x:f>Inputs!F15</x:f>
        <x:v>382.6</x:v>
      </x:c>
      <x:c r="G22" s="36" t="n">
        <x:f>Inputs!G52</x:f>
        <x:v>94</x:v>
      </x:c>
      <x:c r="H22" s="1"/>
    </x:row>
    <x:row r="23">
      <x:c r="A23" s="1" t="s">
        <x:v>131</x:v>
      </x:c>
      <x:c r="B23" s="11" t="n">
        <x:f>Inputs!B16</x:f>
        <x:v>29.4</x:v>
      </x:c>
      <x:c r="C23" s="11" t="n">
        <x:f>Inputs!C16</x:f>
        <x:v>32.2</x:v>
      </x:c>
      <x:c r="D23" s="11" t="n">
        <x:f>Inputs!D16</x:f>
        <x:v>36.5</x:v>
      </x:c>
      <x:c r="E23" s="11" t="n">
        <x:f>Inputs!E16</x:f>
        <x:v>42.6</x:v>
      </x:c>
      <x:c r="F23" s="11" t="n">
        <x:f>Inputs!F16</x:f>
        <x:v>140.7</x:v>
      </x:c>
      <x:c r="G23" s="36" t="n">
        <x:f>Inputs!G53</x:f>
        <x:v>35</x:v>
      </x:c>
      <x:c r="H23" s="1"/>
    </x:row>
    <x:row r="24">
      <x:c r="A24" s="19" t="s">
        <x:v>132</x:v>
      </x:c>
      <x:c r="B24" s="14" t="n">
        <x:f>B19+B21-B22+B23</x:f>
        <x:v>289.1000000000003</x:v>
      </x:c>
      <x:c r="C24" s="14" t="n">
        <x:f>C19+C21-C22+C23</x:f>
        <x:v>-655.2999999999994</x:v>
      </x:c>
      <x:c r="D24" s="14" t="n">
        <x:f>D19+D21-D22+D23</x:f>
        <x:v>229.60000000000028</x:v>
      </x:c>
      <x:c r="E24" s="14" t="n">
        <x:f>E19+E21-E22+E23</x:f>
        <x:v>-1687.8000000000004</x:v>
      </x:c>
      <x:c r="F24" s="14" t="n">
        <x:f>F19+F21-F22+F23</x:f>
        <x:v>-1824.4000000000012</x:v>
      </x:c>
      <x:c r="G24" s="15" t="n">
        <x:f>G19+G21-G22+G23</x:f>
        <x:v>180.53741104933601</x:v>
      </x:c>
      <x:c r="H24" s="1"/>
    </x:row>
    <x:row r="25">
      <x:c r="A25" s="1" t="s">
        <x:v>133</x:v>
      </x:c>
      <x:c r="B25" s="11" t="n">
        <x:f>Inputs!B17</x:f>
        <x:v>124.6</x:v>
      </x:c>
      <x:c r="C25" s="11" t="n">
        <x:f>Inputs!C17</x:f>
        <x:v>8.3</x:v>
      </x:c>
      <x:c r="D25" s="11" t="n">
        <x:f>Inputs!D17</x:f>
        <x:v>29.8</x:v>
      </x:c>
      <x:c r="E25" s="11" t="n">
        <x:f>Inputs!E17</x:f>
        <x:v>-70.9</x:v>
      </x:c>
      <x:c r="F25" s="11" t="n">
        <x:f>Inputs!F17</x:f>
        <x:v>91.8</x:v>
      </x:c>
      <x:c r="G25" s="36" t="n">
        <x:f>G24*Inputs!G49</x:f>
        <x:v>43.32897865184064</x:v>
      </x:c>
      <x:c r="H25" s="1"/>
    </x:row>
    <x:row r="26">
      <x:c r="A26" s="1" t="s">
        <x:v>134</x:v>
      </x:c>
      <x:c r="B26" s="6" t="n">
        <x:f>B25/B24</x:f>
        <x:v>0.43099273607748134</x:v>
      </x:c>
      <x:c r="C26" s="6" t="n">
        <x:f>C25/C24</x:f>
        <x:v>-0.012665954524645213</x:v>
      </x:c>
      <x:c r="D26" s="6" t="n">
        <x:f>D25/D24</x:f>
        <x:v>0.12979094076655037</x:v>
      </x:c>
      <x:c r="E26" s="6" t="n">
        <x:f>E25/E24</x:f>
        <x:v>0.04200734684204289</x:v>
      </x:c>
      <x:c r="F26" s="6" t="n">
        <x:f>F25/F24</x:f>
        <x:v>-0.05031791273843452</x:v>
      </x:c>
      <x:c r="G26" s="27" t="n">
        <x:f>G25/G24</x:f>
        <x:v>0.24</x:v>
      </x:c>
      <x:c r="H26" s="1"/>
    </x:row>
    <x:row r="27">
      <x:c r="A27" s="19" t="s">
        <x:v>135</x:v>
      </x:c>
      <x:c r="B27" s="14" t="n">
        <x:f>B24-B25</x:f>
        <x:v>164.5000000000003</x:v>
      </x:c>
      <x:c r="C27" s="14" t="n">
        <x:f>C24-C25</x:f>
        <x:v>-663.5999999999993</x:v>
      </x:c>
      <x:c r="D27" s="14" t="n">
        <x:f>D24-D25</x:f>
        <x:v>199.80000000000027</x:v>
      </x:c>
      <x:c r="E27" s="14" t="n">
        <x:f>E24-E25</x:f>
        <x:v>-1616.9000000000003</x:v>
      </x:c>
      <x:c r="F27" s="14" t="n">
        <x:f>F24-F25</x:f>
        <x:v>-1916.2000000000012</x:v>
      </x:c>
      <x:c r="G27" s="15" t="n">
        <x:f>G24-G25</x:f>
        <x:v>137.20843239749536</x:v>
      </x:c>
      <x:c r="H27" s="1"/>
    </x:row>
    <x:row r="28">
      <x:c r="A28" s="1" t="s">
        <x:v>136</x:v>
      </x:c>
      <x:c r="B28" s="11" t="n">
        <x:f>Inputs!B18</x:f>
        <x:v>478.7</x:v>
      </x:c>
      <x:c r="C28" s="11" t="n">
        <x:f>Inputs!C18</x:f>
        <x:v>479</x:v>
      </x:c>
      <x:c r="D28" s="11" t="n">
        <x:f>Inputs!D18</x:f>
        <x:v>479</x:v>
      </x:c>
      <x:c r="E28" s="11" t="n">
        <x:f>Inputs!E18</x:f>
        <x:v>479.2</x:v>
      </x:c>
      <x:c r="F28" s="11" t="n">
        <x:f>Inputs!F18</x:f>
        <x:v>479</x:v>
      </x:c>
      <x:c r="G28" s="36" t="n">
        <x:f>'Share Count'!G11</x:f>
        <x:v>478.8</x:v>
      </x:c>
      <x:c r="H28" s="1"/>
    </x:row>
    <x:row r="29">
      <x:c r="A29" s="1" t="s">
        <x:v>137</x:v>
      </x:c>
      <x:c r="B29" s="11" t="n">
        <x:f>Inputs!B19</x:f>
        <x:v>479.6</x:v>
      </x:c>
      <x:c r="C29" s="11" t="n">
        <x:f>Inputs!C19</x:f>
        <x:v>479</x:v>
      </x:c>
      <x:c r="D29" s="11" t="n">
        <x:f>Inputs!D19</x:f>
        <x:v>479.8</x:v>
      </x:c>
      <x:c r="E29" s="11" t="n">
        <x:f>Inputs!E19</x:f>
        <x:v>479.2</x:v>
      </x:c>
      <x:c r="F29" s="11" t="n">
        <x:f>Inputs!F19</x:f>
        <x:v>479</x:v>
      </x:c>
      <x:c r="G29" s="36" t="n">
        <x:f>'Share Count'!G14</x:f>
        <x:v>479.5</x:v>
      </x:c>
      <x:c r="H29" s="1"/>
    </x:row>
    <x:row r="30">
      <x:c r="A30" s="1" t="s">
        <x:v>138</x:v>
      </x:c>
      <x:c r="B30" s="31" t="n">
        <x:f>B27/B28</x:f>
        <x:v>0.34363902235220456</x:v>
      </x:c>
      <x:c r="C30" s="31" t="n">
        <x:f>C27/C28</x:f>
        <x:v>-1.385386221294362</x:v>
      </x:c>
      <x:c r="D30" s="31" t="n">
        <x:f>D27/D28</x:f>
        <x:v>0.4171189979123179</x:v>
      </x:c>
      <x:c r="E30" s="31" t="n">
        <x:f>E27/E28</x:f>
        <x:v>-3.374165275459099</x:v>
      </x:c>
      <x:c r="F30" s="31" t="n">
        <x:f>F27/F28</x:f>
        <x:v>-4.000417536534449</x:v>
      </x:c>
      <x:c r="G30" s="57" t="n">
        <x:f>G27/G28</x:f>
        <x:v>0.28656731912593014</x:v>
      </x:c>
      <x:c r="H30" s="1"/>
    </x:row>
    <x:row r="31">
      <x:c r="A31" s="19" t="s">
        <x:v>23</x:v>
      </x:c>
      <x:c r="B31" s="54" t="n">
        <x:f>B27/B29</x:f>
        <x:v>0.3429941618015019</x:v>
      </x:c>
      <x:c r="C31" s="54" t="n">
        <x:f>C27/C29</x:f>
        <x:v>-1.385386221294362</x:v>
      </x:c>
      <x:c r="D31" s="54" t="n">
        <x:f>D27/D29</x:f>
        <x:v>0.41642350979574877</x:v>
      </x:c>
      <x:c r="E31" s="54" t="n">
        <x:f>E27/E29</x:f>
        <x:v>-3.374165275459099</x:v>
      </x:c>
      <x:c r="F31" s="54" t="n">
        <x:f>F27/F29</x:f>
        <x:v>-4.000417536534449</x:v>
      </x:c>
      <x:c r="G31" s="56" t="n">
        <x:f>G27/G29</x:f>
        <x:v>0.28614897267465145</x:v>
      </x:c>
      <x:c r="H31" s="1"/>
    </x:row>
    <x:row r="32">
      <x:c r="A32" s="1" t="s">
        <x:v>139</x:v>
      </x:c>
      <x:c r="B32" s="11" t="b">
        <x:f>ABS(B31-Inputs!B21)&lt;0.006</x:f>
        <x:v>1</x:v>
      </x:c>
      <x:c r="C32" s="11" t="b">
        <x:f>ABS(C31-Inputs!C21)&lt;0.006</x:f>
        <x:v>1</x:v>
      </x:c>
      <x:c r="D32" s="11" t="b">
        <x:f>ABS(D31-Inputs!D21)&lt;0.006</x:f>
        <x:v>1</x:v>
      </x:c>
      <x:c r="E32" s="11" t="b">
        <x:f>ABS(E31-Inputs!E21)&lt;0.006</x:f>
        <x:v>1</x:v>
      </x:c>
      <x:c r="F32" s="11" t="b">
        <x:f>ABS(F31-Inputs!F21)&lt;0.006</x:f>
        <x:v>1</x:v>
      </x:c>
      <x:c r="G32" s="17" t="n">
        <x:f>G31-G27/G29</x:f>
        <x:v>0</x:v>
      </x:c>
      <x:c r="H32" s="1"/>
    </x:row>
    <x:row r="33">
      <x:c r="A33" s="1" t="s">
        <x:v>140</x:v>
      </x:c>
      <x:c r="B33" s="2"/>
      <x:c r="C33" s="2"/>
      <x:c r="D33" s="2"/>
      <x:c r="E33" s="2"/>
      <x:c r="F33" s="2"/>
      <x:c r="G33" s="17"/>
      <x:c r="H33" s="1"/>
    </x:row>
    <x:row r="34">
      <x:c r="A34" s="1" t="s">
        <x:v>141</x:v>
      </x:c>
      <x:c r="B34" s="11" t="n">
        <x:f>Inputs!B112</x:f>
        <x:v>0</x:v>
      </x:c>
      <x:c r="C34" s="11" t="n">
        <x:f>Inputs!C112</x:f>
        <x:v>902.9</x:v>
      </x:c>
      <x:c r="D34" s="11" t="n">
        <x:f>Inputs!D112</x:f>
        <x:v>0</x:v>
      </x:c>
      <x:c r="E34" s="11" t="n">
        <x:f>Inputs!E112</x:f>
        <x:v>1828.5</x:v>
      </x:c>
      <x:c r="F34" s="11" t="n">
        <x:f>Inputs!F112</x:f>
        <x:v>2731.4</x:v>
      </x:c>
      <x:c r="G34" s="36" t="n">
        <x:f>Inputs!G55</x:f>
        <x:v>0</x:v>
      </x:c>
      <x:c r="H34" s="1"/>
    </x:row>
    <x:row r="35">
      <x:c r="A35" s="1" t="s">
        <x:v>142</x:v>
      </x:c>
      <x:c r="B35" s="11"/>
      <x:c r="C35" s="11"/>
      <x:c r="D35" s="11"/>
      <x:c r="E35" s="11"/>
      <x:c r="F35" s="11"/>
      <x:c r="G35" s="36"/>
      <x:c r="H35" s="1"/>
    </x:row>
    <x:row r="36">
      <x:c r="A36" s="1" t="s">
        <x:v>143</x:v>
      </x:c>
      <x:c r="B36" s="11" t="n">
        <x:f>Inputs!B113</x:f>
        <x:v>20.4</x:v>
      </x:c>
      <x:c r="C36" s="11" t="n">
        <x:f>Inputs!C113</x:f>
        <x:v>0.2</x:v>
      </x:c>
      <x:c r="D36" s="11" t="n">
        <x:f>Inputs!D113</x:f>
        <x:v>11.1</x:v>
      </x:c>
      <x:c r="E36" s="11" t="n">
        <x:f>Inputs!E113</x:f>
        <x:v>0</x:v>
      </x:c>
      <x:c r="F36" s="11" t="n">
        <x:f>Inputs!F113</x:f>
        <x:v>31.7</x:v>
      </x:c>
      <x:c r="G36" s="36" t="n">
        <x:f>Inputs!G55</x:f>
        <x:v>0</x:v>
      </x:c>
      <x:c r="H36" s="1"/>
    </x:row>
    <x:row r="37">
      <x:c r="A37" s="1" t="s">
        <x:v>144</x:v>
      </x:c>
      <x:c r="B37" s="2" t="n">
        <x:f>SUM(B49:B58)</x:f>
        <x:v>4.300000000000001</x:v>
      </x:c>
      <x:c r="C37" s="2" t="n">
        <x:f>SUM(C49:C58)</x:f>
        <x:v>-21.5</x:v>
      </x:c>
      <x:c r="D37" s="2" t="n">
        <x:f>SUM(D49:D58)</x:f>
        <x:v>-22.699999999999996</x:v>
      </x:c>
      <x:c r="E37" s="2" t="n">
        <x:f>SUM(E49:E58)</x:f>
        <x:v>16.300000000000004</x:v>
      </x:c>
      <x:c r="F37" s="2" t="n">
        <x:f>SUM(F49:F58)</x:f>
        <x:v>-23.599999999999998</x:v>
      </x:c>
      <x:c r="G37" s="17" t="n">
        <x:f>SUM(G49:G58)</x:f>
        <x:v>0</x:v>
      </x:c>
      <x:c r="H37" s="1"/>
    </x:row>
    <x:row r="38">
      <x:c r="A38" s="19" t="s">
        <x:v>145</x:v>
      </x:c>
      <x:c r="B38" s="14" t="n">
        <x:f>SUM(B27,B34:B37)</x:f>
        <x:v>189.2000000000003</x:v>
      </x:c>
      <x:c r="C38" s="14" t="n">
        <x:f>SUM(C27,C34:C37)</x:f>
        <x:v>218.00000000000068</x:v>
      </x:c>
      <x:c r="D38" s="14" t="n">
        <x:f>SUM(D27,D34:D37)</x:f>
        <x:v>188.20000000000027</x:v>
      </x:c>
      <x:c r="E38" s="14" t="n">
        <x:f>SUM(E27,E34:E37)</x:f>
        <x:v>227.89999999999964</x:v>
      </x:c>
      <x:c r="F38" s="14" t="n">
        <x:f>SUM(F27,F34:F37)</x:f>
        <x:v>823.2999999999988</x:v>
      </x:c>
      <x:c r="G38" s="15" t="n">
        <x:f>SUM(G27,G34:G37)</x:f>
        <x:v>137.20843239749536</x:v>
      </x:c>
      <x:c r="H38" s="1"/>
    </x:row>
    <x:row r="39">
      <x:c r="A39" s="1" t="s">
        <x:v>146</x:v>
      </x:c>
      <x:c r="B39" s="11" t="n">
        <x:f>'Share Count'!B15</x:f>
        <x:v>479.6</x:v>
      </x:c>
      <x:c r="C39" s="11" t="n">
        <x:f>'Share Count'!C15</x:f>
        <x:v>479.5</x:v>
      </x:c>
      <x:c r="D39" s="11" t="n">
        <x:f>'Share Count'!D15</x:f>
        <x:v>479.8</x:v>
      </x:c>
      <x:c r="E39" s="11" t="n">
        <x:f>'Share Count'!E15</x:f>
        <x:v>480.2</x:v>
      </x:c>
      <x:c r="F39" s="11" t="n">
        <x:f>'Share Count'!F15</x:f>
        <x:v>479.8</x:v>
      </x:c>
      <x:c r="G39" s="36" t="n">
        <x:f>'Share Count'!G15</x:f>
        <x:v>479.5</x:v>
      </x:c>
      <x:c r="H39" s="1"/>
    </x:row>
    <x:row r="40">
      <x:c r="A40" s="19" t="s">
        <x:v>147</x:v>
      </x:c>
      <x:c r="B40" s="54" t="n">
        <x:f>B38/B39</x:f>
        <x:v>0.39449541284403733</x:v>
      </x:c>
      <x:c r="C40" s="54" t="n">
        <x:f>C38/C39</x:f>
        <x:v>0.45464025026068966</x:v>
      </x:c>
      <x:c r="D40" s="54" t="n">
        <x:f>D38/D39</x:f>
        <x:v>0.39224676948728693</x:v>
      </x:c>
      <x:c r="E40" s="54" t="n">
        <x:f>E38/E39</x:f>
        <x:v>0.47459391920033245</x:v>
      </x:c>
      <x:c r="F40" s="54" t="n">
        <x:f>F38/F39</x:f>
        <x:v>1.7159233013755706</x:v>
      </x:c>
      <x:c r="G40" s="56" t="n">
        <x:f>G38/G39</x:f>
        <x:v>0.28614897267465145</x:v>
      </x:c>
      <x:c r="H40" s="1"/>
    </x:row>
    <x:row r="41">
      <x:c r="A41" s="1" t="s">
        <x:v>148</x:v>
      </x:c>
      <x:c r="B41" s="11" t="b">
        <x:f>ABS(B40-Inputs!B20)&lt;0.005</x:f>
        <x:v>1</x:v>
      </x:c>
      <x:c r="C41" s="11" t="b">
        <x:f>ABS(C40-Inputs!C20)&lt;0.005</x:f>
        <x:v>1</x:v>
      </x:c>
      <x:c r="D41" s="11" t="b">
        <x:f>ABS(D40-Inputs!D20)&lt;0.005</x:f>
        <x:v>1</x:v>
      </x:c>
      <x:c r="E41" s="11" t="b">
        <x:f>ABS(E40-Inputs!E20)&lt;0.005</x:f>
        <x:v>1</x:v>
      </x:c>
      <x:c r="F41" s="11" t="b">
        <x:f>ABS(F40-Inputs!F20)&lt;0.005</x:f>
        <x:v>1</x:v>
      </x:c>
      <x:c r="G41" s="17" t="n">
        <x:f>G40-G38/G39</x:f>
        <x:v>0</x:v>
      </x:c>
      <x:c r="H41" s="1"/>
    </x:row>
    <x:row r="42">
      <x:c r="A42" s="19" t="s">
        <x:v>149</x:v>
      </x:c>
      <x:c r="B42" s="16" t="n">
        <x:f>Inputs!B124</x:f>
        <x:v>310.7</x:v>
      </x:c>
      <x:c r="C42" s="16" t="n">
        <x:f>Inputs!C124</x:f>
        <x:v>335.8</x:v>
      </x:c>
      <x:c r="D42" s="16" t="n">
        <x:f>Inputs!D124</x:f>
        <x:v>295.7</x:v>
      </x:c>
      <x:c r="E42" s="16" t="n">
        <x:f>Inputs!E124</x:f>
        <x:v>336.5</x:v>
      </x:c>
      <x:c r="F42" s="16" t="n">
        <x:f>Inputs!F124</x:f>
        <x:v>1278.7</x:v>
      </x:c>
      <x:c r="G42" s="15" t="n">
        <x:f>G19</x:f>
        <x:v>233.53741104933601</x:v>
      </x:c>
      <x:c r="H42" s="1"/>
    </x:row>
    <x:row r="43">
      <x:c r="A43" s="1" t="s">
        <x:v>150</x:v>
      </x:c>
      <x:c r="B43" s="6" t="n">
        <x:f>B42/B8</x:f>
        <x:v>0.1180202081592342</x:v>
      </x:c>
      <x:c r="C43" s="6" t="n">
        <x:f>C42/C8</x:f>
        <x:v>0.11271860629049041</x:v>
      </x:c>
      <x:c r="D43" s="6" t="n">
        <x:f>D42/D8</x:f>
        <x:v>0.1060693019585336</x:v>
      </x:c>
      <x:c r="E43" s="6" t="n">
        <x:f>E42/E8</x:f>
        <x:v>0.11675514381874329</x:v>
      </x:c>
      <x:c r="F43" s="6" t="n">
        <x:f>F42/F8</x:f>
        <x:v>0.11334385193589562</x:v>
      </x:c>
      <x:c r="G43" s="27" t="n">
        <x:f>G42/G8</x:f>
        <x:v>0.09000000000000001</x:v>
      </x:c>
      <x:c r="H43" s="1"/>
    </x:row>
    <x:row r="44">
      <x:c r="A44" s="1" t="s">
        <x:v>151</x:v>
      </x:c>
      <x:c r="B44" s="2"/>
      <x:c r="C44" s="2" t="n">
        <x:f>(C43-B43)*10000</x:f>
        <x:v>-53.016018687437885</x:v>
      </x:c>
      <x:c r="D44" s="2" t="n">
        <x:f>(D43-C43)*10000</x:f>
        <x:v>-66.49304331956805</x:v>
      </x:c>
      <x:c r="E44" s="2" t="n">
        <x:f>(E43-D43)*10000</x:f>
        <x:v>106.85841860209683</x:v>
      </x:c>
      <x:c r="F44" s="2"/>
      <x:c r="G44" s="17" t="n">
        <x:f>(G43-B43)*10000</x:f>
        <x:v>-280.20208159234187</x:v>
      </x:c>
      <x:c r="H44" s="1"/>
    </x:row>
    <x:row r="45">
      <x:c r="A45" s="1"/>
      <x:c r="B45" s="1"/>
      <x:c r="C45" s="1"/>
      <x:c r="D45" s="1"/>
      <x:c r="E45" s="1"/>
      <x:c r="F45" s="1"/>
      <x:c r="G45" s="1"/>
      <x:c r="H45" s="1"/>
    </x:row>
    <x:row r="46">
      <x:c r="A46" s="4" t="s">
        <x:v>152</x:v>
      </x:c>
      <x:c r="B46" s="4"/>
      <x:c r="C46" s="4"/>
      <x:c r="D46" s="4"/>
      <x:c r="E46" s="4"/>
      <x:c r="F46" s="10" t="n">
        <x:f>F10-SUM(B10:E10)</x:f>
        <x:v>0</x:v>
      </x:c>
      <x:c r="G46" s="1"/>
      <x:c r="H46" s="1"/>
    </x:row>
    <x:row r="47">
      <x:c r="A47" s="4" t="s">
        <x:v>153</x:v>
      </x:c>
      <x:c r="B47" s="4"/>
      <x:c r="C47" s="4"/>
      <x:c r="D47" s="4"/>
      <x:c r="E47" s="4"/>
      <x:c r="F47" s="10" t="n">
        <x:f>F11-SUM(B11:E11)</x:f>
        <x:v>-1.3642420526593924e-12</x:v>
      </x:c>
      <x:c r="G47" s="1"/>
      <x:c r="H47" s="1"/>
    </x:row>
    <x:row r="48">
      <x:c r="A48" s="55" t="s">
        <x:v>154</x:v>
      </x:c>
      <x:c r="B48" s="55"/>
      <x:c r="C48" s="55"/>
      <x:c r="D48" s="55"/>
      <x:c r="E48" s="55"/>
      <x:c r="F48" s="55"/>
      <x:c r="G48" s="55"/>
      <x:c r="H48" s="1"/>
    </x:row>
    <x:row r="49">
      <x:c r="A49" s="1" t="s">
        <x:v>155</x:v>
      </x:c>
      <x:c r="B49" s="11" t="n">
        <x:f>Inputs!B114</x:f>
        <x:v>3.3</x:v>
      </x:c>
      <x:c r="C49" s="11" t="n">
        <x:f>Inputs!C114</x:f>
        <x:v>-1.1</x:v>
      </x:c>
      <x:c r="D49" s="11" t="n">
        <x:f>Inputs!D114</x:f>
        <x:v>9.8</x:v>
      </x:c>
      <x:c r="E49" s="11" t="n">
        <x:f>Inputs!E114</x:f>
        <x:v>22.6</x:v>
      </x:c>
      <x:c r="F49" s="11" t="n">
        <x:f>Inputs!F114</x:f>
        <x:v>34.6</x:v>
      </x:c>
      <x:c r="G49" s="36" t="n">
        <x:f>Inputs!G55</x:f>
        <x:v>0</x:v>
      </x:c>
      <x:c r="H49" s="1"/>
    </x:row>
    <x:row r="50">
      <x:c r="A50" s="1" t="s">
        <x:v>156</x:v>
      </x:c>
      <x:c r="B50" s="11" t="n">
        <x:f>Inputs!B115</x:f>
        <x:v>1.1</x:v>
      </x:c>
      <x:c r="C50" s="11" t="n">
        <x:f>Inputs!C115</x:f>
        <x:v>0</x:v>
      </x:c>
      <x:c r="D50" s="11" t="n">
        <x:f>Inputs!D115</x:f>
        <x:v>0</x:v>
      </x:c>
      <x:c r="E50" s="11" t="n">
        <x:f>Inputs!E115</x:f>
        <x:v>0</x:v>
      </x:c>
      <x:c r="F50" s="11" t="n">
        <x:f>Inputs!F115</x:f>
        <x:v>1.1</x:v>
      </x:c>
      <x:c r="G50" s="36" t="n">
        <x:f>Inputs!G55</x:f>
        <x:v>0</x:v>
      </x:c>
      <x:c r="H50" s="1"/>
    </x:row>
    <x:row r="51">
      <x:c r="A51" s="1" t="s">
        <x:v>157</x:v>
      </x:c>
      <x:c r="B51" s="11" t="n">
        <x:f>Inputs!B116</x:f>
        <x:v>-1.8</x:v>
      </x:c>
      <x:c r="C51" s="11" t="n">
        <x:f>Inputs!C116</x:f>
        <x:v>-26.5</x:v>
      </x:c>
      <x:c r="D51" s="11" t="n">
        <x:f>Inputs!D116</x:f>
        <x:v>0</x:v>
      </x:c>
      <x:c r="E51" s="11" t="n">
        <x:f>Inputs!E116</x:f>
        <x:v>0</x:v>
      </x:c>
      <x:c r="F51" s="11" t="n">
        <x:f>Inputs!F116</x:f>
        <x:v>-28.3</x:v>
      </x:c>
      <x:c r="G51" s="36" t="n">
        <x:f>Inputs!G55</x:f>
        <x:v>0</x:v>
      </x:c>
      <x:c r="H51" s="1"/>
    </x:row>
    <x:row r="52">
      <x:c r="A52" s="1" t="s">
        <x:v>158</x:v>
      </x:c>
      <x:c r="B52" s="11" t="n">
        <x:f>Inputs!B117</x:f>
        <x:v>0</x:v>
      </x:c>
      <x:c r="C52" s="11" t="n">
        <x:f>Inputs!C117</x:f>
        <x:v>5.1</x:v>
      </x:c>
      <x:c r="D52" s="11" t="n">
        <x:f>Inputs!D117</x:f>
        <x:v>-0.7</x:v>
      </x:c>
      <x:c r="E52" s="11" t="n">
        <x:f>Inputs!E117</x:f>
        <x:v>1.3</x:v>
      </x:c>
      <x:c r="F52" s="11" t="n">
        <x:f>Inputs!F117</x:f>
        <x:v>5.7</x:v>
      </x:c>
      <x:c r="G52" s="36" t="n">
        <x:f>Inputs!G55</x:f>
        <x:v>0</x:v>
      </x:c>
      <x:c r="H52" s="1"/>
    </x:row>
    <x:row r="53">
      <x:c r="A53" s="1" t="s">
        <x:v>159</x:v>
      </x:c>
      <x:c r="B53" s="11" t="n">
        <x:f>Inputs!B118</x:f>
        <x:v>0</x:v>
      </x:c>
      <x:c r="C53" s="11" t="n">
        <x:f>Inputs!C118</x:f>
        <x:v>0</x:v>
      </x:c>
      <x:c r="D53" s="11" t="n">
        <x:f>Inputs!D118</x:f>
        <x:v>0</x:v>
      </x:c>
      <x:c r="E53" s="11" t="n">
        <x:f>Inputs!E118</x:f>
        <x:v>1.8</x:v>
      </x:c>
      <x:c r="F53" s="11" t="n">
        <x:f>Inputs!F118</x:f>
        <x:v>1.8</x:v>
      </x:c>
      <x:c r="G53" s="36" t="n">
        <x:f>Inputs!G55</x:f>
        <x:v>0</x:v>
      </x:c>
      <x:c r="H53" s="1"/>
    </x:row>
    <x:row r="54">
      <x:c r="A54" s="1" t="s">
        <x:v>160</x:v>
      </x:c>
      <x:c r="B54" s="11" t="n">
        <x:f>Inputs!B119</x:f>
        <x:v>0</x:v>
      </x:c>
      <x:c r="C54" s="11" t="n">
        <x:f>Inputs!C119</x:f>
        <x:v>0</x:v>
      </x:c>
      <x:c r="D54" s="11" t="n">
        <x:f>Inputs!D119</x:f>
        <x:v>4.1</x:v>
      </x:c>
      <x:c r="E54" s="11" t="n">
        <x:f>Inputs!E119</x:f>
        <x:v>0</x:v>
      </x:c>
      <x:c r="F54" s="11" t="n">
        <x:f>Inputs!F119</x:f>
        <x:v>4.1</x:v>
      </x:c>
      <x:c r="G54" s="36" t="n">
        <x:f>Inputs!G55</x:f>
        <x:v>0</x:v>
      </x:c>
      <x:c r="H54" s="1"/>
    </x:row>
    <x:row r="55">
      <x:c r="A55" s="1" t="s">
        <x:v>161</x:v>
      </x:c>
      <x:c r="B55" s="11" t="n">
        <x:f>Inputs!B120</x:f>
        <x:v>0</x:v>
      </x:c>
      <x:c r="C55" s="11" t="n">
        <x:f>Inputs!C120</x:f>
        <x:v>0</x:v>
      </x:c>
      <x:c r="D55" s="11" t="n">
        <x:f>Inputs!D120</x:f>
        <x:v>0</x:v>
      </x:c>
      <x:c r="E55" s="11" t="n">
        <x:f>Inputs!E120</x:f>
        <x:v>8.1</x:v>
      </x:c>
      <x:c r="F55" s="11" t="n">
        <x:f>Inputs!F120</x:f>
        <x:v>8.1</x:v>
      </x:c>
      <x:c r="G55" s="36" t="n">
        <x:f>Inputs!G55</x:f>
        <x:v>0</x:v>
      </x:c>
      <x:c r="H55" s="1"/>
    </x:row>
    <x:row r="56">
      <x:c r="A56" s="1" t="s">
        <x:v>162</x:v>
      </x:c>
      <x:c r="B56" s="11" t="n">
        <x:f>Inputs!B121</x:f>
        <x:v>1.7</x:v>
      </x:c>
      <x:c r="C56" s="11" t="n">
        <x:f>Inputs!C121</x:f>
        <x:v>1</x:v>
      </x:c>
      <x:c r="D56" s="11" t="n">
        <x:f>Inputs!D121</x:f>
        <x:v>-2</x:v>
      </x:c>
      <x:c r="E56" s="11" t="n">
        <x:f>Inputs!E121</x:f>
        <x:v>-3.4</x:v>
      </x:c>
      <x:c r="F56" s="11" t="n">
        <x:f>Inputs!F121</x:f>
        <x:v>-2.7</x:v>
      </x:c>
      <x:c r="G56" s="36" t="n">
        <x:f>Inputs!G55</x:f>
        <x:v>0</x:v>
      </x:c>
      <x:c r="H56" s="1"/>
    </x:row>
    <x:row r="57">
      <x:c r="A57" s="1" t="s">
        <x:v>163</x:v>
      </x:c>
      <x:c r="B57" s="11" t="n">
        <x:f>Inputs!B122</x:f>
        <x:v>0</x:v>
      </x:c>
      <x:c r="C57" s="11" t="n">
        <x:f>Inputs!C122</x:f>
        <x:v>0</x:v>
      </x:c>
      <x:c r="D57" s="11" t="n">
        <x:f>Inputs!D122</x:f>
        <x:v>0</x:v>
      </x:c>
      <x:c r="E57" s="11" t="n">
        <x:f>Inputs!E122</x:f>
        <x:v>-17.1</x:v>
      </x:c>
      <x:c r="F57" s="11" t="n">
        <x:f>Inputs!F122</x:f>
        <x:v>-17.1</x:v>
      </x:c>
      <x:c r="G57" s="36" t="n">
        <x:f>Inputs!G55</x:f>
        <x:v>0</x:v>
      </x:c>
      <x:c r="H57" s="1"/>
    </x:row>
    <x:row r="58">
      <x:c r="A58" s="1" t="s">
        <x:v>164</x:v>
      </x:c>
      <x:c r="B58" s="11" t="n">
        <x:f>Inputs!B123</x:f>
        <x:v>0</x:v>
      </x:c>
      <x:c r="C58" s="11" t="n">
        <x:f>Inputs!C123</x:f>
        <x:v>0</x:v>
      </x:c>
      <x:c r="D58" s="11" t="n">
        <x:f>Inputs!D123</x:f>
        <x:v>-33.9</x:v>
      </x:c>
      <x:c r="E58" s="11" t="n">
        <x:f>Inputs!E123</x:f>
        <x:v>3</x:v>
      </x:c>
      <x:c r="F58" s="11" t="n">
        <x:f>Inputs!F123</x:f>
        <x:v>-30.9</x:v>
      </x:c>
      <x:c r="G58" s="36" t="n">
        <x:f>Inputs!G55</x:f>
        <x:v>0</x:v>
      </x:c>
      <x:c r="H58" s="1"/>
    </x:row>
    <x:row r="59">
      <x:c r="A59" s="1"/>
      <x:c r="B59" s="2"/>
      <x:c r="C59" s="2"/>
      <x:c r="D59" s="2"/>
      <x:c r="E59" s="2"/>
      <x:c r="F59" s="2"/>
      <x:c r="G59" s="17"/>
      <x:c r="H59" s="1"/>
    </x:row>
    <x:row r="60">
      <x:c r="A60" s="46" t="s">
        <x:v>165</x:v>
      </x:c>
      <x:c r="B60" s="49" t="n">
        <x:f>B38-Inputs!B111</x:f>
        <x:v>3.126388037344441e-13</x:v>
      </x:c>
      <x:c r="C60" s="49" t="n">
        <x:f>C38-Inputs!C111</x:f>
        <x:v>6.821210263296962e-13</x:v>
      </x:c>
      <x:c r="D60" s="49" t="n">
        <x:f>D38-Inputs!D111</x:f>
        <x:v>2.8421709430404007e-13</x:v>
      </x:c>
      <x:c r="E60" s="49" t="n">
        <x:f>E38-Inputs!E111</x:f>
        <x:v>-3.694822225952521e-13</x:v>
      </x:c>
      <x:c r="F60" s="49" t="n">
        <x:f>F38-Inputs!F111</x:f>
        <x:v>-1.1368683772161603e-12</x:v>
      </x:c>
      <x:c r="G60" s="44" t="n">
        <x:f>G38-G27-SUM(G34:G37)</x:f>
        <x:v>0</x:v>
      </x:c>
      <x:c r="H60" s="1"/>
    </x:row>
  </x:sheetData>
  <x:pageMargins left="0.7" right="0.7" top="0.75" bottom="0.75" header="0.3" footer="0.3"/>
</x:worksheet>
</file>

<file path=xl/worksheets/sheet8.xml><?xml version="1.0" encoding="utf-8"?>
<x:worksheet xmlns:x="http://schemas.openxmlformats.org/spreadsheetml/2006/main">
  <x:sheetViews>
    <x:sheetView showGridLines="0" workbookViewId="0"/>
  </x:sheetViews>
  <x:sheetFormatPr defaultColWidth="8.42578125" defaultRowHeight="15"/>
  <x:cols>
    <x:col min="1" max="1" width="32" customWidth="1"/>
    <x:col min="2" max="7" width="12" customWidth="1"/>
    <x:col min="8" max="8" width="27" customWidth="1"/>
    <x:col min="10" max="10" width="65" hidden="0" customWidth="1"/>
  </x:cols>
  <x:sheetData>
    <x:row r="1">
      <x:c r="A1" s="1" t="s">
        <x:v>0</x:v>
      </x:c>
      <x:c r="B1" s="1"/>
      <x:c r="C1" s="1"/>
      <x:c r="D1" s="1"/>
      <x:c r="E1" s="1"/>
      <x:c r="F1" s="1"/>
      <x:c r="G1" s="1"/>
      <x:c r="H1" s="1"/>
    </x:row>
    <x:row r="2">
      <x:c r="A2" s="4" t="s">
        <x:v>166</x:v>
      </x:c>
      <x:c r="B2" s="4"/>
      <x:c r="C2" s="4"/>
      <x:c r="D2" s="4"/>
      <x:c r="E2" s="4"/>
      <x:c r="F2" s="4"/>
      <x:c r="G2" s="4"/>
      <x:c r="H2" s="1"/>
    </x:row>
    <x:row r="3">
      <x:c r="A3" s="1" t="s">
        <x:v>2</x:v>
      </x:c>
      <x:c r="B3" s="1"/>
      <x:c r="C3" s="1"/>
      <x:c r="D3" s="1"/>
      <x:c r="E3" s="1"/>
      <x:c r="F3" s="1"/>
      <x:c r="G3" s="1"/>
      <x:c r="H3" s="1"/>
    </x:row>
    <x:row r="4">
      <x:c r="A4" s="12"/>
      <x:c r="B4" s="70" t="s">
        <x:v>3</x:v>
      </x:c>
      <x:c r="C4" s="70" t="s">
        <x:v>4</x:v>
      </x:c>
      <x:c r="D4" s="70" t="s">
        <x:v>5</x:v>
      </x:c>
      <x:c r="E4" s="70" t="s">
        <x:v>6</x:v>
      </x:c>
      <x:c r="F4" s="70" t="s">
        <x:v>7</x:v>
      </x:c>
      <x:c r="G4" s="70" t="s">
        <x:v>8</x:v>
      </x:c>
      <x:c r="H4" s="1"/>
    </x:row>
    <x:row r="5">
      <x:c r="A5" s="12"/>
      <x:c r="B5" s="71">
        <x:v>45893</x:v>
      </x:c>
      <x:c r="C5" s="71">
        <x:v>45984</x:v>
      </x:c>
      <x:c r="D5" s="71">
        <x:v>46075</x:v>
      </x:c>
      <x:c r="E5" s="71">
        <x:v>46173</x:v>
      </x:c>
      <x:c r="F5" s="71">
        <x:v>46173</x:v>
      </x:c>
      <x:c r="G5" s="71" t="n">
        <x:v>46264</x:v>
      </x:c>
      <x:c r="H5" s="1"/>
    </x:row>
    <x:row r="6">
      <x:c r="A6" s="12"/>
      <x:c r="B6" s="70">
        <x:v>91</x:v>
      </x:c>
      <x:c r="C6" s="70">
        <x:v>91</x:v>
      </x:c>
      <x:c r="D6" s="70">
        <x:v>91</x:v>
      </x:c>
      <x:c r="E6" s="70">
        <x:v>98</x:v>
      </x:c>
      <x:c r="F6" s="70">
        <x:v>371</x:v>
      </x:c>
      <x:c r="G6" s="70" t="n">
        <x:v>91</x:v>
      </x:c>
      <x:c r="H6" s="1"/>
    </x:row>
    <x:row r="7">
      <x:c r="A7" s="1"/>
      <x:c r="B7" s="1"/>
      <x:c r="C7" s="1"/>
      <x:c r="D7" s="1"/>
      <x:c r="E7" s="1"/>
      <x:c r="F7" s="1"/>
      <x:c r="G7" s="26"/>
      <x:c r="H7" s="1"/>
    </x:row>
    <x:row r="8">
      <x:c r="A8" s="1" t="s">
        <x:v>167</x:v>
      </x:c>
      <x:c r="B8" s="11" t="n">
        <x:f>Inputs!B26</x:f>
        <x:v>698.1</x:v>
      </x:c>
      <x:c r="C8" s="11" t="n">
        <x:f>Inputs!C26</x:f>
        <x:v>46.6</x:v>
      </x:c>
      <x:c r="D8" s="11" t="n">
        <x:f>Inputs!D26</x:f>
        <x:v>55.1</x:v>
      </x:c>
      <x:c r="E8" s="11" t="n">
        <x:f>Inputs!E26</x:f>
        <x:v>218</x:v>
      </x:c>
      <x:c r="F8" s="11" t="n">
        <x:f>Inputs!F26</x:f>
        <x:v>218</x:v>
      </x:c>
      <x:c r="G8" s="36" t="n">
        <x:f>'Cash Flow Statement'!G14</x:f>
        <x:v>182</x:v>
      </x:c>
      <x:c r="H8" s="1"/>
    </x:row>
    <x:row r="9">
      <x:c r="A9" s="1" t="s">
        <x:v>168</x:v>
      </x:c>
      <x:c r="B9" s="11" t="n">
        <x:f>Inputs!B27-B8</x:f>
        <x:v>20474.7</x:v>
      </x:c>
      <x:c r="C9" s="11" t="n">
        <x:f>Inputs!C27-C8</x:f>
        <x:v>19493.7</x:v>
      </x:c>
      <x:c r="D9" s="11" t="n">
        <x:f>Inputs!D27-D8</x:f>
        <x:v>19157.2</x:v>
      </x:c>
      <x:c r="E9" s="11" t="n">
        <x:f>Inputs!E27-E8</x:f>
        <x:v>17056.4</x:v>
      </x:c>
      <x:c r="F9" s="11" t="n">
        <x:f>Inputs!F27-F8</x:f>
        <x:v>17056.4</x:v>
      </x:c>
      <x:c r="G9" s="17" t="n">
        <x:f>E9</x:f>
        <x:v>17056.4</x:v>
      </x:c>
      <x:c r="H9" s="1"/>
    </x:row>
    <x:row r="10">
      <x:c r="A10" s="19" t="s">
        <x:v>169</x:v>
      </x:c>
      <x:c r="B10" s="16" t="n">
        <x:f>Inputs!B27</x:f>
        <x:v>21172.8</x:v>
      </x:c>
      <x:c r="C10" s="16" t="n">
        <x:f>Inputs!C27</x:f>
        <x:v>19540.3</x:v>
      </x:c>
      <x:c r="D10" s="16" t="n">
        <x:f>Inputs!D27</x:f>
        <x:v>19212.3</x:v>
      </x:c>
      <x:c r="E10" s="16" t="n">
        <x:f>Inputs!E27</x:f>
        <x:v>17274.4</x:v>
      </x:c>
      <x:c r="F10" s="16" t="n">
        <x:f>Inputs!F27</x:f>
        <x:v>17274.4</x:v>
      </x:c>
      <x:c r="G10" s="15" t="n">
        <x:f>SUM(G8:G9)</x:f>
        <x:v>17238.4</x:v>
      </x:c>
      <x:c r="H10" s="1"/>
    </x:row>
    <x:row r="11">
      <x:c r="A11" s="19" t="s">
        <x:v>170</x:v>
      </x:c>
      <x:c r="B11" s="16" t="n">
        <x:f>B10-Inputs!B28</x:f>
        <x:v>12257</x:v>
      </x:c>
      <x:c r="C11" s="16" t="n">
        <x:f>C10-Inputs!C28</x:f>
        <x:v>11449.5</x:v>
      </x:c>
      <x:c r="D11" s="16" t="n">
        <x:f>D10-Inputs!D28</x:f>
        <x:v>11048.199999999999</x:v>
      </x:c>
      <x:c r="E11" s="16" t="n">
        <x:f>E10-Inputs!E28</x:f>
        <x:v>10916.800000000001</x:v>
      </x:c>
      <x:c r="F11" s="16" t="n">
        <x:f>F10-Inputs!F28</x:f>
        <x:v>10916.800000000001</x:v>
      </x:c>
      <x:c r="G11" s="13" t="n">
        <x:f>E11+Inputs!G104</x:f>
        <x:v>10827.300000000001</x:v>
      </x:c>
      <x:c r="H11" s="1" t="s">
        <x:v>171</x:v>
      </x:c>
    </x:row>
    <x:row r="12">
      <x:c r="A12" s="1" t="s">
        <x:v>172</x:v>
      </x:c>
      <x:c r="B12" s="11" t="str">
        <x:v>unavailable</x:v>
      </x:c>
      <x:c r="C12" s="11" t="n">
        <x:f>B15</x:f>
        <x:v>8915.8</x:v>
      </x:c>
      <x:c r="D12" s="11" t="n">
        <x:f>C15</x:f>
        <x:v>8090.8</x:v>
      </x:c>
      <x:c r="E12" s="11" t="n">
        <x:f>D15</x:f>
        <x:v>8164.1</x:v>
      </x:c>
      <x:c r="F12" s="11" t="str">
        <x:v>unavailable</x:v>
      </x:c>
      <x:c r="G12" s="17" t="n">
        <x:f>E15</x:f>
        <x:v>6357.6</x:v>
      </x:c>
      <x:c r="H12" s="1"/>
    </x:row>
    <x:row r="13">
      <x:c r="A13" s="1" t="s">
        <x:v>173</x:v>
      </x:c>
      <x:c r="B13" s="11" t="n">
        <x:f>'Income Statement'!B27</x:f>
        <x:v>164.5000000000003</x:v>
      </x:c>
      <x:c r="C13" s="11" t="n">
        <x:f>'Income Statement'!C27</x:f>
        <x:v>-663.5999999999993</x:v>
      </x:c>
      <x:c r="D13" s="11" t="n">
        <x:f>'Income Statement'!D27</x:f>
        <x:v>199.80000000000027</x:v>
      </x:c>
      <x:c r="E13" s="11" t="n">
        <x:f>'Income Statement'!E27</x:f>
        <x:v>-1616.9000000000003</x:v>
      </x:c>
      <x:c r="F13" s="11" t="n">
        <x:f>'Income Statement'!F27</x:f>
        <x:v>-1916.2000000000012</x:v>
      </x:c>
      <x:c r="G13" s="36" t="n">
        <x:f>'Income Statement'!G27</x:f>
        <x:v>137.20843239749536</x:v>
      </x:c>
      <x:c r="H13" s="1"/>
    </x:row>
    <x:row r="14">
      <x:c r="A14" s="1" t="s">
        <x:v>174</x:v>
      </x:c>
      <x:c r="B14" s="11" t="str">
        <x:v>unavailable</x:v>
      </x:c>
      <x:c r="C14" s="11" t="str">
        <x:v>unavailable</x:v>
      </x:c>
      <x:c r="D14" s="11" t="str">
        <x:v>unavailable</x:v>
      </x:c>
      <x:c r="E14" s="11" t="str">
        <x:v>unavailable</x:v>
      </x:c>
      <x:c r="F14" s="11" t="str">
        <x:v>unavailable</x:v>
      </x:c>
      <x:c r="G14" s="36" t="n">
        <x:f>Inputs!G61</x:f>
        <x:v>83.7</x:v>
      </x:c>
      <x:c r="H14" s="1"/>
    </x:row>
    <x:row r="15">
      <x:c r="A15" s="19" t="s">
        <x:v>175</x:v>
      </x:c>
      <x:c r="B15" s="16" t="n">
        <x:f>Inputs!B28</x:f>
        <x:v>8915.8</x:v>
      </x:c>
      <x:c r="C15" s="16" t="n">
        <x:f>Inputs!C28</x:f>
        <x:v>8090.8</x:v>
      </x:c>
      <x:c r="D15" s="16" t="n">
        <x:f>Inputs!D28</x:f>
        <x:v>8164.1</x:v>
      </x:c>
      <x:c r="E15" s="16" t="n">
        <x:f>Inputs!E28</x:f>
        <x:v>6357.6</x:v>
      </x:c>
      <x:c r="F15" s="16" t="n">
        <x:f>Inputs!F28</x:f>
        <x:v>6357.6</x:v>
      </x:c>
      <x:c r="G15" s="15" t="n">
        <x:f>G12+G13-G14</x:f>
        <x:v>6411.108432397496</x:v>
      </x:c>
      <x:c r="H15" s="1"/>
    </x:row>
    <x:row r="16">
      <x:c r="A16" s="19" t="s">
        <x:v>176</x:v>
      </x:c>
      <x:c r="B16" s="14" t="n">
        <x:f>B10-B11-B15</x:f>
        <x:v>0</x:v>
      </x:c>
      <x:c r="C16" s="14" t="n">
        <x:f>C10-C11-C15</x:f>
        <x:v>-9.094947017729282e-13</x:v>
      </x:c>
      <x:c r="D16" s="14" t="n">
        <x:f>D10-D11-D15</x:f>
        <x:v>0</x:v>
      </x:c>
      <x:c r="E16" s="14" t="n">
        <x:f>E10-E11-E15</x:f>
        <x:v>0</x:v>
      </x:c>
      <x:c r="F16" s="14" t="n">
        <x:f>F10-F11-F15</x:f>
        <x:v>0</x:v>
      </x:c>
      <x:c r="G16" s="15" t="n">
        <x:f>G10-G11-G15</x:f>
        <x:v>-0.00843239749519853</x:v>
      </x:c>
      <x:c r="H16" s="1" t="s">
        <x:v>177</x:v>
      </x:c>
    </x:row>
    <x:row r="17">
      <x:c r="A17" s="1" t="s">
        <x:v>178</x:v>
      </x:c>
      <x:c r="B17" s="2" t="b">
        <x:f>ABS(B16)&lt;0.00001</x:f>
        <x:v>1</x:v>
      </x:c>
      <x:c r="C17" s="2" t="b">
        <x:f>ABS(C16)&lt;0.00001</x:f>
        <x:v>1</x:v>
      </x:c>
      <x:c r="D17" s="2" t="b">
        <x:f>ABS(D16)&lt;0.00001</x:f>
        <x:v>1</x:v>
      </x:c>
      <x:c r="E17" s="2" t="b">
        <x:f>ABS(E16)&lt;0.00001</x:f>
        <x:v>1</x:v>
      </x:c>
      <x:c r="F17" s="2" t="b">
        <x:f>ABS(F16)&lt;0.00001</x:f>
        <x:v>1</x:v>
      </x:c>
      <x:c r="G17" s="17" t="b">
        <x:f>ABS(G16)&lt;0.05</x:f>
        <x:v>1</x:v>
      </x:c>
      <x:c r="H17" s="1"/>
    </x:row>
    <x:row r="18">
      <x:c r="A18" s="4" t="s">
        <x:v>179</x:v>
      </x:c>
      <x:c r="B18" s="10"/>
      <x:c r="C18" s="10"/>
      <x:c r="D18" s="10"/>
      <x:c r="E18" s="10"/>
      <x:c r="F18" s="10"/>
      <x:c r="G18" s="39" t="b">
        <x:f>G16=0</x:f>
        <x:v>0</x:v>
      </x:c>
      <x:c r="H18" s="4" t="s">
        <x:v>180</x:v>
      </x:c>
    </x:row>
    <x:row r="19">
      <x:c r="A19" s="1"/>
      <x:c r="B19" s="1"/>
      <x:c r="C19" s="1"/>
      <x:c r="D19" s="1"/>
      <x:c r="E19" s="1"/>
      <x:c r="F19" s="1"/>
      <x:c r="G19" s="1"/>
      <x:c r="H19" s="1"/>
    </x:row>
    <x:row r="20">
      <x:c r="A20" s="1"/>
      <x:c r="B20" s="1"/>
      <x:c r="C20" s="1"/>
      <x:c r="D20" s="1"/>
      <x:c r="E20" s="1"/>
      <x:c r="F20" s="1"/>
      <x:c r="G20" s="1"/>
      <x:c r="H20" s="1"/>
    </x:row>
    <x:row r="21">
      <x:c r="A21" s="1"/>
      <x:c r="B21" s="1"/>
      <x:c r="C21" s="1"/>
      <x:c r="D21" s="1"/>
      <x:c r="E21" s="1"/>
      <x:c r="F21" s="1"/>
      <x:c r="G21" s="1"/>
      <x:c r="H21" s="1"/>
    </x:row>
    <x:row r="22">
      <x:c r="A22" s="1"/>
      <x:c r="B22" s="1"/>
      <x:c r="C22" s="1"/>
      <x:c r="D22" s="1"/>
      <x:c r="E22" s="1"/>
      <x:c r="F22" s="1"/>
      <x:c r="G22" s="1"/>
      <x:c r="H22" s="1"/>
    </x:row>
    <x:row r="104" ht="48" customHeight="1">
      <x:c r="J104" s="78" t="str">
        <x:v>Forecast liabilities contain a balancing residual. Supplemental balance sheet is not an independently integrated cash-flow forecast.</x:v>
      </x:c>
    </x:row>
  </x:sheetData>
  <x:pageMargins left="0.7" right="0.7" top="0.75" bottom="0.75" header="0.3" footer="0.3"/>
</x:worksheet>
</file>

<file path=xl/worksheets/sheet9.xml><?xml version="1.0" encoding="utf-8"?>
<x:worksheet xmlns:x="http://schemas.openxmlformats.org/spreadsheetml/2006/main">
  <x:sheetViews>
    <x:sheetView showGridLines="0" workbookViewId="0"/>
  </x:sheetViews>
  <x:sheetFormatPr defaultColWidth="8.42578125" defaultRowHeight="15"/>
  <x:cols>
    <x:col min="1" max="1" width="32" customWidth="1"/>
    <x:col min="2" max="7" width="12" customWidth="1"/>
    <x:col min="8" max="8" width="27" customWidth="1"/>
  </x:cols>
  <x:sheetData>
    <x:row r="1">
      <x:c r="A1" s="1" t="s">
        <x:v>0</x:v>
      </x:c>
      <x:c r="B1" s="1"/>
      <x:c r="C1" s="1"/>
      <x:c r="D1" s="1"/>
      <x:c r="E1" s="1"/>
      <x:c r="F1" s="1"/>
      <x:c r="G1" s="1"/>
      <x:c r="H1" s="1"/>
    </x:row>
    <x:row r="2">
      <x:c r="A2" s="4" t="s">
        <x:v>181</x:v>
      </x:c>
      <x:c r="B2" s="4"/>
      <x:c r="C2" s="4"/>
      <x:c r="D2" s="4"/>
      <x:c r="E2" s="4"/>
      <x:c r="F2" s="4"/>
      <x:c r="G2" s="4"/>
      <x:c r="H2" s="1"/>
    </x:row>
    <x:row r="3">
      <x:c r="A3" s="1" t="s">
        <x:v>2</x:v>
      </x:c>
      <x:c r="B3" s="1"/>
      <x:c r="C3" s="1"/>
      <x:c r="D3" s="1"/>
      <x:c r="E3" s="1"/>
      <x:c r="F3" s="1"/>
      <x:c r="G3" s="1"/>
      <x:c r="H3" s="1"/>
    </x:row>
    <x:row r="4">
      <x:c r="A4" s="12"/>
      <x:c r="B4" s="70" t="s">
        <x:v>3</x:v>
      </x:c>
      <x:c r="C4" s="70" t="s">
        <x:v>4</x:v>
      </x:c>
      <x:c r="D4" s="70" t="s">
        <x:v>5</x:v>
      </x:c>
      <x:c r="E4" s="70" t="s">
        <x:v>6</x:v>
      </x:c>
      <x:c r="F4" s="70" t="s">
        <x:v>7</x:v>
      </x:c>
      <x:c r="G4" s="70" t="s">
        <x:v>8</x:v>
      </x:c>
      <x:c r="H4" s="1"/>
    </x:row>
    <x:row r="5">
      <x:c r="A5" s="12"/>
      <x:c r="B5" s="71">
        <x:v>45893</x:v>
      </x:c>
      <x:c r="C5" s="71">
        <x:v>45984</x:v>
      </x:c>
      <x:c r="D5" s="71">
        <x:v>46075</x:v>
      </x:c>
      <x:c r="E5" s="71">
        <x:v>46173</x:v>
      </x:c>
      <x:c r="F5" s="71">
        <x:v>46173</x:v>
      </x:c>
      <x:c r="G5" s="71" t="n">
        <x:v>46264</x:v>
      </x:c>
      <x:c r="H5" s="1"/>
    </x:row>
    <x:row r="6">
      <x:c r="A6" s="12"/>
      <x:c r="B6" s="70">
        <x:v>91</x:v>
      </x:c>
      <x:c r="C6" s="70">
        <x:v>91</x:v>
      </x:c>
      <x:c r="D6" s="70">
        <x:v>91</x:v>
      </x:c>
      <x:c r="E6" s="70">
        <x:v>98</x:v>
      </x:c>
      <x:c r="F6" s="70">
        <x:v>371</x:v>
      </x:c>
      <x:c r="G6" s="70" t="n">
        <x:v>91</x:v>
      </x:c>
      <x:c r="H6" s="1"/>
    </x:row>
    <x:row r="7">
      <x:c r="A7" s="1"/>
      <x:c r="B7" s="1"/>
      <x:c r="C7" s="1"/>
      <x:c r="D7" s="1"/>
      <x:c r="E7" s="1"/>
      <x:c r="F7" s="1"/>
      <x:c r="G7" s="26"/>
      <x:c r="H7" s="1"/>
    </x:row>
    <x:row r="8">
      <x:c r="A8" s="19" t="s">
        <x:v>182</x:v>
      </x:c>
      <x:c r="B8" s="16" t="n">
        <x:f>Inputs!B22</x:f>
        <x:v>120.6</x:v>
      </x:c>
      <x:c r="C8" s="16" t="n">
        <x:f>Inputs!C22-Inputs!B22</x:f>
        <x:v>210.6</x:v>
      </x:c>
      <x:c r="D8" s="16" t="n">
        <x:f>Inputs!D22-Inputs!C22</x:f>
        <x:v>564.4000000000001</x:v>
      </x:c>
      <x:c r="E8" s="16" t="n">
        <x:f>Inputs!E22-Inputs!D22</x:f>
        <x:v>506.4999999999999</x:v>
      </x:c>
      <x:c r="F8" s="16" t="n">
        <x:f>Inputs!F22</x:f>
        <x:v>1402.1</x:v>
      </x:c>
      <x:c r="G8" s="13" t="n">
        <x:f>Inputs!G57</x:f>
        <x:v>196</x:v>
      </x:c>
      <x:c r="H8" s="1"/>
    </x:row>
    <x:row r="9">
      <x:c r="A9" s="1" t="s">
        <x:v>183</x:v>
      </x:c>
      <x:c r="B9" s="11" t="n">
        <x:f>Inputs!B23</x:f>
        <x:v>502</x:v>
      </x:c>
      <x:c r="C9" s="11" t="n">
        <x:f>Inputs!C23-Inputs!B23</x:f>
        <x:v>-34.80000000000001</x:v>
      </x:c>
      <x:c r="D9" s="11" t="n">
        <x:f>Inputs!D23-Inputs!C23</x:f>
        <x:v>-96.09999999999997</x:v>
      </x:c>
      <x:c r="E9" s="11" t="n">
        <x:f>Inputs!E23-Inputs!D23</x:f>
        <x:v>-108.5</x:v>
      </x:c>
      <x:c r="F9" s="11" t="n">
        <x:f>Inputs!F23</x:f>
        <x:v>262.6</x:v>
      </x:c>
      <x:c r="G9" s="36" t="n">
        <x:f>Inputs!G58</x:f>
        <x:v>-142</x:v>
      </x:c>
      <x:c r="H9" s="1"/>
    </x:row>
    <x:row r="10">
      <x:c r="A10" s="1" t="s">
        <x:v>184</x:v>
      </x:c>
      <x:c r="B10" s="11" t="n">
        <x:f>Inputs!B24</x:f>
        <x:v>7.2</x:v>
      </x:c>
      <x:c r="C10" s="11" t="n">
        <x:f>Inputs!C24-Inputs!B24</x:f>
        <x:v>-827.1</x:v>
      </x:c>
      <x:c r="D10" s="11" t="n">
        <x:f>Inputs!D24-Inputs!C24</x:f>
        <x:v>-461.6</x:v>
      </x:c>
      <x:c r="E10" s="11" t="n">
        <x:f>Inputs!E24-Inputs!D24</x:f>
        <x:v>-234.5999999999999</x:v>
      </x:c>
      <x:c r="F10" s="11" t="n">
        <x:f>Inputs!F24</x:f>
        <x:v>-1516.1</x:v>
      </x:c>
      <x:c r="G10" s="36" t="n">
        <x:f>Inputs!G59</x:f>
        <x:v>-90</x:v>
      </x:c>
      <x:c r="H10" s="1"/>
    </x:row>
    <x:row r="11">
      <x:c r="A11" s="1" t="s">
        <x:v>185</x:v>
      </x:c>
      <x:c r="B11" s="11" t="n">
        <x:f>Inputs!B25</x:f>
        <x:v>0.3</x:v>
      </x:c>
      <x:c r="C11" s="11" t="n">
        <x:f>Inputs!C25-Inputs!B25</x:f>
        <x:v>-0.19999999999999998</x:v>
      </x:c>
      <x:c r="D11" s="11" t="n">
        <x:f>Inputs!D25-Inputs!C25</x:f>
        <x:v>1.7999999999999998</x:v>
      </x:c>
      <x:c r="E11" s="11" t="n">
        <x:f>Inputs!E25-Inputs!D25</x:f>
        <x:v>-0.5</x:v>
      </x:c>
      <x:c r="F11" s="11" t="n">
        <x:f>Inputs!F25</x:f>
        <x:v>1.4</x:v>
      </x:c>
      <x:c r="G11" s="36" t="n">
        <x:f>Inputs!G60</x:f>
        <x:v>0</x:v>
      </x:c>
      <x:c r="H11" s="1"/>
    </x:row>
    <x:row r="12">
      <x:c r="A12" s="19" t="s">
        <x:v>186</x:v>
      </x:c>
      <x:c r="B12" s="14" t="n">
        <x:f>SUM(B8:B11)</x:f>
        <x:v>630.1</x:v>
      </x:c>
      <x:c r="C12" s="14" t="n">
        <x:f>SUM(C8:C11)</x:f>
        <x:v>-651.5000000000001</x:v>
      </x:c>
      <x:c r="D12" s="14" t="n">
        <x:f>SUM(D8:D11)</x:f>
        <x:v>8.500000000000103</x:v>
      </x:c>
      <x:c r="E12" s="14" t="n">
        <x:f>SUM(E8:E11)</x:f>
        <x:v>162.89999999999998</x:v>
      </x:c>
      <x:c r="F12" s="14" t="n">
        <x:f>SUM(F8:F11)</x:f>
        <x:v>149.99999999999991</x:v>
      </x:c>
      <x:c r="G12" s="15" t="n">
        <x:f>SUM(G8:G11)</x:f>
        <x:v>-36</x:v>
      </x:c>
      <x:c r="H12" s="1"/>
    </x:row>
    <x:row r="13">
      <x:c r="A13" s="1" t="s">
        <x:v>187</x:v>
      </x:c>
      <x:c r="B13" s="11" t="n">
        <x:f>Inputs!B97</x:f>
        <x:v>68</x:v>
      </x:c>
      <x:c r="C13" s="11" t="n">
        <x:f>'Balance Sheet'!B8</x:f>
        <x:v>698.1</x:v>
      </x:c>
      <x:c r="D13" s="11" t="n">
        <x:f>'Balance Sheet'!C8</x:f>
        <x:v>46.6</x:v>
      </x:c>
      <x:c r="E13" s="11" t="n">
        <x:f>'Balance Sheet'!D8</x:f>
        <x:v>55.1</x:v>
      </x:c>
      <x:c r="F13" s="11" t="n">
        <x:f>Inputs!B97</x:f>
        <x:v>68</x:v>
      </x:c>
      <x:c r="G13" s="36" t="n">
        <x:f>'Balance Sheet'!E8</x:f>
        <x:v>218</x:v>
      </x:c>
      <x:c r="H13" s="1"/>
    </x:row>
    <x:row r="14">
      <x:c r="A14" s="19" t="s">
        <x:v>188</x:v>
      </x:c>
      <x:c r="B14" s="14" t="n">
        <x:f>B12+B13</x:f>
        <x:v>698.1</x:v>
      </x:c>
      <x:c r="C14" s="14" t="n">
        <x:f>C12+C13</x:f>
        <x:v>46.59999999999991</x:v>
      </x:c>
      <x:c r="D14" s="14" t="n">
        <x:f>D12+D13</x:f>
        <x:v>55.10000000000011</x:v>
      </x:c>
      <x:c r="E14" s="14" t="n">
        <x:f>E12+E13</x:f>
        <x:v>217.99999999999997</x:v>
      </x:c>
      <x:c r="F14" s="14" t="n">
        <x:f>F12+F13</x:f>
        <x:v>217.99999999999991</x:v>
      </x:c>
      <x:c r="G14" s="15" t="n">
        <x:f>G12+G13</x:f>
        <x:v>182</x:v>
      </x:c>
      <x:c r="H14" s="1"/>
    </x:row>
    <x:row r="15">
      <x:c r="A15" s="19" t="s">
        <x:v>189</x:v>
      </x:c>
      <x:c r="B15" s="16" t="n">
        <x:f>B14-'Balance Sheet'!B8</x:f>
        <x:v>0</x:v>
      </x:c>
      <x:c r="C15" s="16" t="n">
        <x:f>C14-'Balance Sheet'!C8</x:f>
        <x:v>-9.237055564881302e-14</x:v>
      </x:c>
      <x:c r="D15" s="16" t="n">
        <x:f>D14-'Balance Sheet'!D8</x:f>
        <x:v>1.0658141036401503e-13</x:v>
      </x:c>
      <x:c r="E15" s="16" t="n">
        <x:f>E14-'Balance Sheet'!E8</x:f>
        <x:v>-2.842170943040401e-14</x:v>
      </x:c>
      <x:c r="F15" s="16" t="n">
        <x:f>F14-'Balance Sheet'!F8</x:f>
        <x:v>-8.526512829121202e-14</x:v>
      </x:c>
      <x:c r="G15" s="13" t="n">
        <x:f>G14-'Balance Sheet'!G8</x:f>
        <x:v>0</x:v>
      </x:c>
      <x:c r="H15" s="1"/>
    </x:row>
    <x:row r="16">
      <x:c r="A16" s="1" t="s">
        <x:v>190</x:v>
      </x:c>
      <x:c r="B16" s="2" t="b">
        <x:f>ABS(B15)&lt;0.00001</x:f>
        <x:v>1</x:v>
      </x:c>
      <x:c r="C16" s="2" t="b">
        <x:f>ABS(C15)&lt;0.00001</x:f>
        <x:v>1</x:v>
      </x:c>
      <x:c r="D16" s="2" t="b">
        <x:f>ABS(D15)&lt;0.00001</x:f>
        <x:v>1</x:v>
      </x:c>
      <x:c r="E16" s="2" t="b">
        <x:f>ABS(E15)&lt;0.00001</x:f>
        <x:v>1</x:v>
      </x:c>
      <x:c r="F16" s="2" t="b">
        <x:f>ABS(F15)&lt;0.00001</x:f>
        <x:v>1</x:v>
      </x:c>
      <x:c r="G16" s="17" t="b">
        <x:f>ABS(G15)&lt;0.00001</x:f>
        <x:v>1</x:v>
      </x:c>
      <x:c r="H16" s="1"/>
    </x:row>
    <x:row r="17">
      <x:c r="A17" s="1"/>
      <x:c r="B17" s="2"/>
      <x:c r="C17" s="2"/>
      <x:c r="D17" s="2"/>
      <x:c r="E17" s="2"/>
      <x:c r="F17" s="2"/>
      <x:c r="G17" s="17"/>
      <x:c r="H17" s="1"/>
    </x:row>
    <x:row r="18">
      <x:c r="A18" s="1"/>
      <x:c r="B18" s="2"/>
      <x:c r="C18" s="2"/>
      <x:c r="D18" s="2"/>
      <x:c r="E18" s="2"/>
      <x:c r="F18" s="2"/>
      <x:c r="G18" s="17"/>
      <x:c r="H18" s="1"/>
    </x:row>
    <x:row r="19">
      <x:c r="A19" s="1"/>
      <x:c r="B19" s="1"/>
      <x:c r="C19" s="1"/>
      <x:c r="D19" s="1"/>
      <x:c r="E19" s="1"/>
      <x:c r="F19" s="1"/>
      <x:c r="G19" s="1"/>
      <x:c r="H19" s="1"/>
    </x:row>
    <x:row r="20">
      <x:c r="A20" s="1"/>
      <x:c r="B20" s="1"/>
      <x:c r="C20" s="1"/>
      <x:c r="D20" s="1"/>
      <x:c r="E20" s="1"/>
      <x:c r="F20" s="1"/>
      <x:c r="G20" s="1"/>
      <x:c r="H20" s="1"/>
    </x:row>
    <x:row r="21">
      <x:c r="A21" s="1"/>
      <x:c r="B21" s="1"/>
      <x:c r="C21" s="1"/>
      <x:c r="D21" s="1"/>
      <x:c r="E21" s="1"/>
      <x:c r="F21" s="1"/>
      <x:c r="G21" s="1"/>
      <x:c r="H21" s="1"/>
    </x:row>
    <x:row r="22">
      <x:c r="A22" s="1"/>
      <x:c r="B22" s="1"/>
      <x:c r="C22" s="1"/>
      <x:c r="D22" s="1"/>
      <x:c r="E22" s="1"/>
      <x:c r="F22" s="1"/>
      <x:c r="G22" s="1"/>
      <x:c r="H22" s="1"/>
    </x:row>
  </x:sheetData>
  <x:pageMargins left="0.7" right="0.7" top="0.75" bottom="0.75" header="0.3" footer="0.3"/>
</x:worksheet>
</file>

<file path=xl/worksheets/sheet10.xml><?xml version="1.0" encoding="utf-8"?>
<x:worksheet xmlns:x="http://schemas.openxmlformats.org/spreadsheetml/2006/main">
  <x:sheetViews>
    <x:sheetView showGridLines="0" workbookViewId="0"/>
  </x:sheetViews>
  <x:sheetFormatPr defaultColWidth="8.42578125" defaultRowHeight="15"/>
  <x:cols>
    <x:col min="1" max="1" width="32" customWidth="1"/>
    <x:col min="2" max="7" width="12" customWidth="1"/>
    <x:col min="8" max="8" width="27" customWidth="1"/>
  </x:cols>
  <x:sheetData>
    <x:row r="1">
      <x:c r="A1" s="1" t="s">
        <x:v>0</x:v>
      </x:c>
      <x:c r="B1" s="1"/>
      <x:c r="C1" s="1"/>
      <x:c r="D1" s="1"/>
      <x:c r="E1" s="1"/>
      <x:c r="F1" s="1"/>
      <x:c r="G1" s="1"/>
      <x:c r="H1" s="1"/>
    </x:row>
    <x:row r="2">
      <x:c r="A2" s="4" t="s">
        <x:v>191</x:v>
      </x:c>
      <x:c r="B2" s="4"/>
      <x:c r="C2" s="4"/>
      <x:c r="D2" s="4"/>
      <x:c r="E2" s="4"/>
      <x:c r="F2" s="4"/>
      <x:c r="G2" s="4"/>
      <x:c r="H2" s="1"/>
    </x:row>
    <x:row r="3">
      <x:c r="A3" s="1" t="s">
        <x:v>2</x:v>
      </x:c>
      <x:c r="B3" s="1"/>
      <x:c r="C3" s="1"/>
      <x:c r="D3" s="1"/>
      <x:c r="E3" s="1"/>
      <x:c r="F3" s="1"/>
      <x:c r="G3" s="1"/>
      <x:c r="H3" s="1"/>
    </x:row>
    <x:row r="4">
      <x:c r="A4" s="12"/>
      <x:c r="B4" s="70" t="s">
        <x:v>3</x:v>
      </x:c>
      <x:c r="C4" s="70" t="s">
        <x:v>4</x:v>
      </x:c>
      <x:c r="D4" s="70" t="s">
        <x:v>5</x:v>
      </x:c>
      <x:c r="E4" s="70" t="s">
        <x:v>6</x:v>
      </x:c>
      <x:c r="F4" s="70" t="s">
        <x:v>7</x:v>
      </x:c>
      <x:c r="G4" s="70" t="s">
        <x:v>8</x:v>
      </x:c>
      <x:c r="H4" s="1"/>
    </x:row>
    <x:row r="5">
      <x:c r="A5" s="12"/>
      <x:c r="B5" s="71">
        <x:v>45893</x:v>
      </x:c>
      <x:c r="C5" s="71">
        <x:v>45984</x:v>
      </x:c>
      <x:c r="D5" s="71">
        <x:v>46075</x:v>
      </x:c>
      <x:c r="E5" s="71">
        <x:v>46173</x:v>
      </x:c>
      <x:c r="F5" s="71">
        <x:v>46173</x:v>
      </x:c>
      <x:c r="G5" s="71" t="n">
        <x:v>46264</x:v>
      </x:c>
      <x:c r="H5" s="1"/>
    </x:row>
    <x:row r="6">
      <x:c r="A6" s="12"/>
      <x:c r="B6" s="70">
        <x:v>91</x:v>
      </x:c>
      <x:c r="C6" s="70">
        <x:v>91</x:v>
      </x:c>
      <x:c r="D6" s="70">
        <x:v>91</x:v>
      </x:c>
      <x:c r="E6" s="70">
        <x:v>98</x:v>
      </x:c>
      <x:c r="F6" s="70">
        <x:v>371</x:v>
      </x:c>
      <x:c r="G6" s="70" t="n">
        <x:v>91</x:v>
      </x:c>
      <x:c r="H6" s="1"/>
    </x:row>
    <x:row r="7">
      <x:c r="A7" s="1"/>
      <x:c r="B7" s="1"/>
      <x:c r="C7" s="1"/>
      <x:c r="D7" s="1"/>
      <x:c r="E7" s="1"/>
      <x:c r="F7" s="1"/>
      <x:c r="G7" s="26"/>
      <x:c r="H7" s="1"/>
    </x:row>
    <x:row r="8">
      <x:c r="A8" s="1" t="s">
        <x:v>192</x:v>
      </x:c>
      <x:c r="B8" s="2"/>
      <x:c r="C8" s="2"/>
      <x:c r="D8" s="2"/>
      <x:c r="E8" s="2"/>
      <x:c r="F8" s="2"/>
      <x:c r="G8" s="36" t="n">
        <x:f>Inputs!E18</x:f>
        <x:v>479.2</x:v>
      </x:c>
      <x:c r="H8" s="1"/>
    </x:row>
    <x:row r="9">
      <x:c r="A9" s="1" t="s">
        <x:v>193</x:v>
      </x:c>
      <x:c r="B9" s="2"/>
      <x:c r="C9" s="2"/>
      <x:c r="D9" s="2"/>
      <x:c r="E9" s="2"/>
      <x:c r="F9" s="2"/>
      <x:c r="G9" s="17"/>
      <x:c r="H9" s="1" t="s">
        <x:v>194</x:v>
      </x:c>
    </x:row>
    <x:row r="10">
      <x:c r="A10" s="1" t="s">
        <x:v>195</x:v>
      </x:c>
      <x:c r="B10" s="2"/>
      <x:c r="C10" s="2"/>
      <x:c r="D10" s="2"/>
      <x:c r="E10" s="2"/>
      <x:c r="F10" s="2"/>
      <x:c r="G10" s="17"/>
      <x:c r="H10" s="1"/>
    </x:row>
    <x:row r="11">
      <x:c r="A11" s="19" t="s">
        <x:v>196</x:v>
      </x:c>
      <x:c r="B11" s="16" t="n">
        <x:f>Inputs!B18</x:f>
        <x:v>478.7</x:v>
      </x:c>
      <x:c r="C11" s="16" t="n">
        <x:f>Inputs!C18</x:f>
        <x:v>479</x:v>
      </x:c>
      <x:c r="D11" s="16" t="n">
        <x:f>Inputs!D18</x:f>
        <x:v>479</x:v>
      </x:c>
      <x:c r="E11" s="16" t="n">
        <x:f>Inputs!E18</x:f>
        <x:v>479.2</x:v>
      </x:c>
      <x:c r="F11" s="16" t="n">
        <x:f>Inputs!F18</x:f>
        <x:v>479</x:v>
      </x:c>
      <x:c r="G11" s="13" t="n">
        <x:f>Inputs!G95</x:f>
        <x:v>478.8</x:v>
      </x:c>
      <x:c r="H11" s="1"/>
    </x:row>
    <x:row r="12">
      <x:c r="A12" s="1" t="s">
        <x:v>197</x:v>
      </x:c>
      <x:c r="B12" s="6"/>
      <x:c r="C12" s="6"/>
      <x:c r="D12" s="6"/>
      <x:c r="E12" s="6"/>
      <x:c r="F12" s="6"/>
      <x:c r="G12" s="27" t="n">
        <x:f>G11/B11-1</x:f>
        <x:v>0.00020889910173393922</x:v>
      </x:c>
      <x:c r="H12" s="1"/>
    </x:row>
    <x:row r="13">
      <x:c r="A13" s="1" t="s">
        <x:v>198</x:v>
      </x:c>
      <x:c r="B13" s="2" t="n">
        <x:f>B14-B11</x:f>
        <x:v>0.9000000000000341</x:v>
      </x:c>
      <x:c r="C13" s="2" t="n">
        <x:f>C14-C11</x:f>
        <x:v>0</x:v>
      </x:c>
      <x:c r="D13" s="2" t="n">
        <x:f>D14-D11</x:f>
        <x:v>0.8000000000000114</x:v>
      </x:c>
      <x:c r="E13" s="2" t="n">
        <x:f>E14-E11</x:f>
        <x:v>0</x:v>
      </x:c>
      <x:c r="F13" s="2" t="n">
        <x:f>F14-F11</x:f>
        <x:v>0</x:v>
      </x:c>
      <x:c r="G13" s="17" t="n">
        <x:f>G14-G11</x:f>
        <x:v>0.6999999999999886</x:v>
      </x:c>
      <x:c r="H13" s="1"/>
    </x:row>
    <x:row r="14">
      <x:c r="A14" s="19" t="s">
        <x:v>199</x:v>
      </x:c>
      <x:c r="B14" s="16" t="n">
        <x:f>Inputs!B19</x:f>
        <x:v>479.6</x:v>
      </x:c>
      <x:c r="C14" s="16" t="n">
        <x:f>Inputs!C19</x:f>
        <x:v>479</x:v>
      </x:c>
      <x:c r="D14" s="16" t="n">
        <x:f>Inputs!D19</x:f>
        <x:v>479.8</x:v>
      </x:c>
      <x:c r="E14" s="16" t="n">
        <x:f>Inputs!E19</x:f>
        <x:v>479.2</x:v>
      </x:c>
      <x:c r="F14" s="16" t="n">
        <x:f>Inputs!F19</x:f>
        <x:v>479</x:v>
      </x:c>
      <x:c r="G14" s="13" t="n">
        <x:f>G11+Inputs!G96</x:f>
        <x:v>479.5</x:v>
      </x:c>
      <x:c r="H14" s="1"/>
    </x:row>
    <x:row r="15">
      <x:c r="A15" s="19" t="s">
        <x:v>200</x:v>
      </x:c>
      <x:c r="B15" s="9">
        <x:v>479.6</x:v>
      </x:c>
      <x:c r="C15" s="9">
        <x:v>479.5</x:v>
      </x:c>
      <x:c r="D15" s="9">
        <x:v>479.8</x:v>
      </x:c>
      <x:c r="E15" s="9">
        <x:v>480.2</x:v>
      </x:c>
      <x:c r="F15" s="9">
        <x:v>479.8</x:v>
      </x:c>
      <x:c r="G15" s="15" t="n">
        <x:f>G14</x:f>
        <x:v>479.5</x:v>
      </x:c>
      <x:c r="H15" s="1"/>
    </x:row>
    <x:row r="16">
      <x:c r="A16" s="1" t="s">
        <x:v>201</x:v>
      </x:c>
      <x:c r="B16" s="6" t="str">
        <x:v>unavailable</x:v>
      </x:c>
      <x:c r="C16" s="6" t="str">
        <x:v>unavailable</x:v>
      </x:c>
      <x:c r="D16" s="6" t="str">
        <x:v>unavailable</x:v>
      </x:c>
      <x:c r="E16" s="6" t="str">
        <x:v>unavailable</x:v>
      </x:c>
      <x:c r="F16" s="6"/>
      <x:c r="G16" s="27" t="n">
        <x:f>G15/B15-1</x:f>
        <x:v>-0.0002085070892410279</x:v>
      </x:c>
      <x:c r="H16" s="1"/>
    </x:row>
    <x:row r="17">
      <x:c r="A17" s="19" t="s">
        <x:v>202</x:v>
      </x:c>
      <x:c r="B17" s="14" t="n">
        <x:f>B15</x:f>
        <x:v>479.6</x:v>
      </x:c>
      <x:c r="C17" s="14" t="n">
        <x:f>C15</x:f>
        <x:v>479.5</x:v>
      </x:c>
      <x:c r="D17" s="14" t="n">
        <x:f>D15</x:f>
        <x:v>479.8</x:v>
      </x:c>
      <x:c r="E17" s="14" t="n">
        <x:f>E15</x:f>
        <x:v>480.2</x:v>
      </x:c>
      <x:c r="F17" s="14" t="n">
        <x:f>F15</x:f>
        <x:v>479.8</x:v>
      </x:c>
      <x:c r="G17" s="15" t="n">
        <x:f>G15</x:f>
        <x:v>479.5</x:v>
      </x:c>
      <x:c r="H17" s="1"/>
    </x:row>
    <x:row r="18">
      <x:c r="A18" s="1" t="s">
        <x:v>203</x:v>
      </x:c>
      <x:c r="B18" s="2" t="n">
        <x:f>B17-B15</x:f>
        <x:v>0</x:v>
      </x:c>
      <x:c r="C18" s="2" t="n">
        <x:f>C17-C15</x:f>
        <x:v>0</x:v>
      </x:c>
      <x:c r="D18" s="2" t="n">
        <x:f>D17-D15</x:f>
        <x:v>0</x:v>
      </x:c>
      <x:c r="E18" s="2" t="n">
        <x:f>E17-E15</x:f>
        <x:v>0</x:v>
      </x:c>
      <x:c r="F18" s="2" t="n">
        <x:f>F17-F15</x:f>
        <x:v>0</x:v>
      </x:c>
      <x:c r="G18" s="17" t="n">
        <x:f>G17-G15</x:f>
        <x:v>0</x:v>
      </x:c>
      <x:c r="H18" s="1"/>
    </x:row>
    <x:row r="19">
      <x:c r="A19" s="1"/>
      <x:c r="B19" s="1"/>
      <x:c r="C19" s="1"/>
      <x:c r="D19" s="1"/>
      <x:c r="E19" s="1"/>
      <x:c r="F19" s="1"/>
      <x:c r="G19" s="1"/>
      <x:c r="H19" s="1"/>
    </x:row>
    <x:row r="20">
      <x:c r="A20" s="1"/>
      <x:c r="B20" s="1"/>
      <x:c r="C20" s="1"/>
      <x:c r="D20" s="1"/>
      <x:c r="E20" s="1"/>
      <x:c r="F20" s="1"/>
      <x:c r="G20" s="1"/>
      <x:c r="H20" s="1"/>
    </x:row>
    <x:row r="21">
      <x:c r="A21" s="1"/>
      <x:c r="B21" s="1"/>
      <x:c r="C21" s="1"/>
      <x:c r="D21" s="1"/>
      <x:c r="E21" s="1"/>
      <x:c r="F21" s="1"/>
      <x:c r="G21" s="1"/>
      <x:c r="H21" s="1"/>
    </x:row>
    <x:row r="22">
      <x:c r="A22" s="1"/>
      <x:c r="B22" s="1"/>
      <x:c r="C22" s="1"/>
      <x:c r="D22" s="1"/>
      <x:c r="E22" s="1"/>
      <x:c r="F22" s="1"/>
      <x:c r="G22" s="1"/>
      <x:c r="H22" s="1"/>
    </x:row>
  </x:sheetData>
  <x:pageMargins left="0.7" right="0.7" top="0.75" bottom="0.75" header="0.3" footer="0.3"/>
</x:worksheet>
</file>

<file path=xl/worksheets/sheet11.xml><?xml version="1.0" encoding="utf-8"?>
<x:worksheet xmlns:x="http://schemas.openxmlformats.org/spreadsheetml/2006/main">
  <x:sheetViews>
    <x:sheetView showGridLines="0" workbookViewId="0"/>
  </x:sheetViews>
  <x:sheetFormatPr defaultColWidth="8.42578125" defaultRowHeight="15"/>
  <x:cols>
    <x:col min="1" max="1" width="32" customWidth="1"/>
    <x:col min="2" max="7" width="12" customWidth="1"/>
    <x:col min="8" max="8" width="19" customWidth="1"/>
    <x:col min="9" max="9" width="15" customWidth="1"/>
  </x:cols>
  <x:sheetData>
    <x:row r="1">
      <x:c r="A1" s="1" t="s">
        <x:v>0</x:v>
      </x:c>
      <x:c r="B1" s="1"/>
      <x:c r="C1" s="1"/>
      <x:c r="D1" s="1"/>
      <x:c r="E1" s="1"/>
      <x:c r="F1" s="1"/>
      <x:c r="G1" s="1"/>
      <x:c r="H1" s="1"/>
      <x:c r="I1" s="1"/>
    </x:row>
    <x:row r="2">
      <x:c r="A2" s="4" t="s">
        <x:v>204</x:v>
      </x:c>
      <x:c r="B2" s="4"/>
      <x:c r="C2" s="4"/>
      <x:c r="D2" s="4"/>
      <x:c r="E2" s="4"/>
      <x:c r="F2" s="4"/>
      <x:c r="G2" s="4"/>
      <x:c r="H2" s="1"/>
      <x:c r="I2" s="1"/>
    </x:row>
    <x:row r="3">
      <x:c r="A3" s="1" t="s">
        <x:v>2</x:v>
      </x:c>
      <x:c r="B3" s="1"/>
      <x:c r="C3" s="1"/>
      <x:c r="D3" s="1"/>
      <x:c r="E3" s="1"/>
      <x:c r="F3" s="1"/>
      <x:c r="G3" s="1"/>
      <x:c r="H3" s="1"/>
      <x:c r="I3" s="1"/>
    </x:row>
    <x:row r="4">
      <x:c r="A4" s="12"/>
      <x:c r="B4" s="70" t="s">
        <x:v>3</x:v>
      </x:c>
      <x:c r="C4" s="70" t="s">
        <x:v>4</x:v>
      </x:c>
      <x:c r="D4" s="70" t="s">
        <x:v>5</x:v>
      </x:c>
      <x:c r="E4" s="70" t="s">
        <x:v>6</x:v>
      </x:c>
      <x:c r="F4" s="70" t="s">
        <x:v>7</x:v>
      </x:c>
      <x:c r="G4" s="70" t="s">
        <x:v>8</x:v>
      </x:c>
      <x:c r="H4" s="1"/>
      <x:c r="I4" s="1"/>
    </x:row>
    <x:row r="5">
      <x:c r="A5" s="12"/>
      <x:c r="B5" s="71">
        <x:v>45893</x:v>
      </x:c>
      <x:c r="C5" s="71">
        <x:v>45984</x:v>
      </x:c>
      <x:c r="D5" s="71">
        <x:v>46075</x:v>
      </x:c>
      <x:c r="E5" s="71">
        <x:v>46173</x:v>
      </x:c>
      <x:c r="F5" s="71">
        <x:v>46173</x:v>
      </x:c>
      <x:c r="G5" s="71" t="n">
        <x:v>46264</x:v>
      </x:c>
      <x:c r="H5" s="1"/>
      <x:c r="I5" s="1"/>
    </x:row>
    <x:row r="6">
      <x:c r="A6" s="12"/>
      <x:c r="B6" s="70">
        <x:v>91</x:v>
      </x:c>
      <x:c r="C6" s="70">
        <x:v>91</x:v>
      </x:c>
      <x:c r="D6" s="70">
        <x:v>91</x:v>
      </x:c>
      <x:c r="E6" s="70">
        <x:v>98</x:v>
      </x:c>
      <x:c r="F6" s="70">
        <x:v>371</x:v>
      </x:c>
      <x:c r="G6" s="70" t="n">
        <x:v>91</x:v>
      </x:c>
      <x:c r="H6" s="1"/>
      <x:c r="I6" s="1"/>
    </x:row>
    <x:row r="7">
      <x:c r="A7" s="1"/>
      <x:c r="B7" s="1"/>
      <x:c r="C7" s="1"/>
      <x:c r="D7" s="1"/>
      <x:c r="E7" s="1"/>
      <x:c r="F7" s="1"/>
      <x:c r="G7" s="26"/>
      <x:c r="H7" s="1"/>
      <x:c r="I7" s="1"/>
    </x:row>
    <x:row r="8">
      <x:c r="A8" s="23" t="s">
        <x:v>205</x:v>
      </x:c>
      <x:c r="B8" s="72" t="s">
        <x:v>206</x:v>
      </x:c>
      <x:c r="C8" s="3" t="s">
        <x:v>207</x:v>
      </x:c>
      <x:c r="D8" s="72" t="s">
        <x:v>208</x:v>
      </x:c>
      <x:c r="E8" s="72" t="s">
        <x:v>209</x:v>
      </x:c>
      <x:c r="F8" s="72" t="s">
        <x:v>210</x:v>
      </x:c>
      <x:c r="G8" s="72" t="s">
        <x:v>211</x:v>
      </x:c>
      <x:c r="H8" s="23" t="s">
        <x:v>212</x:v>
      </x:c>
      <x:c r="I8" s="73" t="s">
        <x:v>213</x:v>
      </x:c>
    </x:row>
    <x:row r="9">
      <x:c r="A9" s="1" t="s">
        <x:v>214</x:v>
      </x:c>
      <x:c r="B9" s="24">
        <x:v>46218</x:v>
      </x:c>
      <x:c r="C9" s="2" t="s">
        <x:v>215</x:v>
      </x:c>
      <x:c r="D9" s="22">
        <x:v>-0.03</x:v>
      </x:c>
      <x:c r="E9" s="22">
        <x:v>-0.01</x:v>
      </x:c>
      <x:c r="F9" s="25" t="n">
        <x:f>AVERAGE(D9:E9)</x:f>
        <x:v>-0.02</x:v>
      </x:c>
      <x:c r="G9" s="38"/>
      <x:c r="H9" s="1"/>
      <x:c r="I9" s="1"/>
    </x:row>
    <x:row r="10">
      <x:c r="A10" s="1" t="s">
        <x:v>216</x:v>
      </x:c>
      <x:c r="B10" s="24">
        <x:v>46218</x:v>
      </x:c>
      <x:c r="C10" s="2" t="s">
        <x:v>215</x:v>
      </x:c>
      <x:c r="D10" s="22">
        <x:v>0.1</x:v>
      </x:c>
      <x:c r="E10" s="22">
        <x:v>0.105</x:v>
      </x:c>
      <x:c r="F10" s="25" t="n">
        <x:f>AVERAGE(D10:E10)</x:f>
        <x:v>0.10250000000000001</x:v>
      </x:c>
      <x:c r="G10" s="38"/>
      <x:c r="H10" s="1"/>
      <x:c r="I10" s="1"/>
    </x:row>
    <x:row r="11">
      <x:c r="A11" s="1" t="s">
        <x:v>217</x:v>
      </x:c>
      <x:c r="B11" s="24">
        <x:v>46218</x:v>
      </x:c>
      <x:c r="C11" s="2" t="s">
        <x:v>215</x:v>
      </x:c>
      <x:c r="D11" s="48">
        <x:v>1.4</x:v>
      </x:c>
      <x:c r="E11" s="48">
        <x:v>1.5</x:v>
      </x:c>
      <x:c r="F11" s="31" t="n">
        <x:f>AVERAGE(D11:E11)</x:f>
        <x:v>1.45</x:v>
      </x:c>
      <x:c r="G11" s="17"/>
      <x:c r="H11" s="1"/>
      <x:c r="I11" s="1"/>
    </x:row>
    <x:row r="12">
      <x:c r="A12" s="1" t="s">
        <x:v>218</x:v>
      </x:c>
      <x:c r="B12" s="24">
        <x:v>46218</x:v>
      </x:c>
      <x:c r="C12" s="2" t="s">
        <x:v>215</x:v>
      </x:c>
      <x:c r="D12" s="22">
        <x:v>0.05</x:v>
      </x:c>
      <x:c r="E12" s="22">
        <x:v>0.06</x:v>
      </x:c>
      <x:c r="F12" s="25" t="n">
        <x:f>AVERAGE(D12:E12)</x:f>
        <x:v>0.055</x:v>
      </x:c>
      <x:c r="G12" s="38"/>
      <x:c r="H12" s="1"/>
      <x:c r="I12" s="1"/>
    </x:row>
    <x:row r="13">
      <x:c r="A13" s="1" t="s">
        <x:v>219</x:v>
      </x:c>
      <x:c r="B13" s="24">
        <x:v>46218</x:v>
      </x:c>
      <x:c r="C13" s="2" t="s">
        <x:v>215</x:v>
      </x:c>
      <x:c r="D13" s="22">
        <x:v>0.03</x:v>
      </x:c>
      <x:c r="E13" s="22">
        <x:v>0.03</x:v>
      </x:c>
      <x:c r="F13" s="25" t="n">
        <x:f>AVERAGE(D13:E13)</x:f>
        <x:v>0.03</x:v>
      </x:c>
      <x:c r="G13" s="38"/>
      <x:c r="H13" s="1"/>
      <x:c r="I13" s="1"/>
    </x:row>
    <x:row r="14">
      <x:c r="A14" s="1" t="s">
        <x:v>220</x:v>
      </x:c>
      <x:c r="B14" s="24">
        <x:v>46218</x:v>
      </x:c>
      <x:c r="C14" s="2" t="s">
        <x:v>215</x:v>
      </x:c>
      <x:c r="D14" s="22">
        <x:v>0.24</x:v>
      </x:c>
      <x:c r="E14" s="22">
        <x:v>0.24</x:v>
      </x:c>
      <x:c r="F14" s="25" t="n">
        <x:f>AVERAGE(D14:E14)</x:f>
        <x:v>0.24</x:v>
      </x:c>
      <x:c r="G14" s="38"/>
      <x:c r="H14" s="1"/>
      <x:c r="I14" s="1"/>
    </x:row>
    <x:row r="15">
      <x:c r="A15" s="1" t="s">
        <x:v>221</x:v>
      </x:c>
      <x:c r="B15" s="24">
        <x:v>46218</x:v>
      </x:c>
      <x:c r="C15" s="2" t="s">
        <x:v>215</x:v>
      </x:c>
      <x:c r="D15" s="24">
        <x:v>140</x:v>
      </x:c>
      <x:c r="E15" s="24">
        <x:v>140</x:v>
      </x:c>
      <x:c r="F15" s="2" t="n">
        <x:f>AVERAGE(D15:E15)</x:f>
        <x:v>140</x:v>
      </x:c>
      <x:c r="G15" s="17"/>
      <x:c r="H15" s="1"/>
      <x:c r="I15" s="1"/>
    </x:row>
    <x:row r="16">
      <x:c r="A16" s="1" t="s">
        <x:v>222</x:v>
      </x:c>
      <x:c r="B16" s="24">
        <x:v>46218</x:v>
      </x:c>
      <x:c r="C16" s="2" t="s">
        <x:v>215</x:v>
      </x:c>
      <x:c r="D16" s="24">
        <x:v>25</x:v>
      </x:c>
      <x:c r="E16" s="24">
        <x:v>25</x:v>
      </x:c>
      <x:c r="F16" s="2" t="n">
        <x:f>AVERAGE(D16:E16)</x:f>
        <x:v>25</x:v>
      </x:c>
      <x:c r="G16" s="17"/>
      <x:c r="H16" s="1"/>
      <x:c r="I16" s="1"/>
    </x:row>
    <x:row r="17">
      <x:c r="A17" s="1" t="s">
        <x:v>223</x:v>
      </x:c>
      <x:c r="B17" s="24">
        <x:v>46218</x:v>
      </x:c>
      <x:c r="C17" s="2" t="s">
        <x:v>215</x:v>
      </x:c>
      <x:c r="D17" s="24">
        <x:v>360</x:v>
      </x:c>
      <x:c r="E17" s="24">
        <x:v>360</x:v>
      </x:c>
      <x:c r="F17" s="2" t="n">
        <x:f>AVERAGE(D17:E17)</x:f>
        <x:v>360</x:v>
      </x:c>
      <x:c r="G17" s="17"/>
      <x:c r="H17" s="1"/>
      <x:c r="I17" s="1"/>
    </x:row>
    <x:row r="18">
      <x:c r="A18" s="1" t="s">
        <x:v>224</x:v>
      </x:c>
      <x:c r="B18" s="24">
        <x:v>46218</x:v>
      </x:c>
      <x:c r="C18" s="2" t="s">
        <x:v>215</x:v>
      </x:c>
      <x:c r="D18" s="24">
        <x:v>550</x:v>
      </x:c>
      <x:c r="E18" s="24">
        <x:v>550</x:v>
      </x:c>
      <x:c r="F18" s="2" t="n">
        <x:f>AVERAGE(D18:E18)</x:f>
        <x:v>550</x:v>
      </x:c>
      <x:c r="G18" s="17"/>
      <x:c r="H18" s="1"/>
      <x:c r="I18" s="1"/>
    </x:row>
    <x:row r="19">
      <x:c r="A19" s="1" t="s">
        <x:v>225</x:v>
      </x:c>
      <x:c r="B19" s="24">
        <x:v>46218</x:v>
      </x:c>
      <x:c r="C19" s="2" t="s">
        <x:v>215</x:v>
      </x:c>
      <x:c r="D19" s="22">
        <x:v>0.9</x:v>
      </x:c>
      <x:c r="E19" s="25"/>
      <x:c r="F19" s="25"/>
      <x:c r="G19" s="38"/>
      <x:c r="H19" s="1"/>
      <x:c r="I19" s="1"/>
    </x:row>
    <x:row r="20">
      <x:c r="A20" s="1" t="s">
        <x:v>226</x:v>
      </x:c>
      <x:c r="B20" s="24">
        <x:v>46218</x:v>
      </x:c>
      <x:c r="C20" s="2" t="s">
        <x:v>227</x:v>
      </x:c>
      <x:c r="D20" s="25"/>
      <x:c r="E20" s="25"/>
      <x:c r="F20" s="25"/>
      <x:c r="G20" s="40"/>
      <x:c r="H20" s="1" t="s">
        <x:v>228</x:v>
      </x:c>
      <x:c r="I20" s="30" t="n">
        <x:f>'Income Statement'!G43</x:f>
        <x:v>0.09000000000000001</x:v>
      </x:c>
    </x:row>
    <x:row r="21">
      <x:c r="A21" s="1" t="s">
        <x:v>229</x:v>
      </x:c>
      <x:c r="B21" s="24">
        <x:v>46218</x:v>
      </x:c>
      <x:c r="C21" s="2" t="s">
        <x:v>227</x:v>
      </x:c>
      <x:c r="D21" s="25"/>
      <x:c r="E21" s="25"/>
      <x:c r="F21" s="25"/>
      <x:c r="G21" s="40"/>
      <x:c r="H21" s="1" t="s">
        <x:v>228</x:v>
      </x:c>
      <x:c r="I21" s="30" t="n">
        <x:f>'Revenue summary'!G28</x:f>
        <x:v>-0.011922840953768943</x:v>
      </x:c>
    </x:row>
    <x:row r="22">
      <x:c r="A22" s="1"/>
      <x:c r="B22" s="2"/>
      <x:c r="C22" s="2"/>
      <x:c r="D22" s="2"/>
      <x:c r="E22" s="2"/>
      <x:c r="F22" s="2"/>
      <x:c r="G22" s="17"/>
      <x:c r="H22" s="1"/>
      <x:c r="I22" s="1"/>
    </x:row>
  </x:sheetData>
  <x:pageMargins left="0.7" right="0.7" top="0.75" bottom="0.75" header="0.3" footer="0.3"/>
</x:worksheet>
</file>

<file path=xl/worksheets/sheet12.xml><?xml version="1.0" encoding="utf-8"?>
<x:worksheet xmlns:x="http://schemas.openxmlformats.org/spreadsheetml/2006/main">
  <x:sheetViews>
    <x:sheetView showGridLines="0" workbookViewId="0"/>
  </x:sheetViews>
  <x:sheetFormatPr defaultColWidth="8.42578125" defaultRowHeight="15"/>
  <x:cols>
    <x:col min="1" max="1" width="32" customWidth="1"/>
    <x:col min="2" max="3" width="12" customWidth="1"/>
    <x:col min="4" max="4" width="65" customWidth="1"/>
    <x:col min="5" max="5" width="50" customWidth="1"/>
    <x:col min="6" max="7" width="12" customWidth="1"/>
    <x:col min="8" max="8" width="78" customWidth="1"/>
    <x:col min="2" max="2" width="65" hidden="0" customWidth="1"/>
  </x:cols>
  <x:sheetData>
    <x:row r="1">
      <x:c r="A1" s="1" t="s">
        <x:v>0</x:v>
      </x:c>
      <x:c r="B1" s="1"/>
      <x:c r="C1" s="1"/>
      <x:c r="D1" s="1"/>
      <x:c r="E1" s="1"/>
      <x:c r="F1" s="1"/>
      <x:c r="G1" s="1"/>
      <x:c r="H1" s="1"/>
    </x:row>
    <x:row r="2">
      <x:c r="A2" s="4" t="s">
        <x:v>230</x:v>
      </x:c>
      <x:c r="B2" s="4"/>
      <x:c r="C2" s="4"/>
      <x:c r="D2" s="4"/>
      <x:c r="E2" s="4"/>
      <x:c r="F2" s="4"/>
      <x:c r="G2" s="4"/>
      <x:c r="H2" s="1"/>
    </x:row>
    <x:row r="3">
      <x:c r="A3" s="1" t="s">
        <x:v>2</x:v>
      </x:c>
      <x:c r="B3" s="1"/>
      <x:c r="C3" s="1"/>
      <x:c r="D3" s="1"/>
      <x:c r="E3" s="1"/>
      <x:c r="F3" s="1"/>
      <x:c r="G3" s="1"/>
      <x:c r="H3" s="1"/>
    </x:row>
    <x:row r="4">
      <x:c r="A4" s="12"/>
      <x:c r="B4" s="70" t="s">
        <x:v>3</x:v>
      </x:c>
      <x:c r="C4" s="70" t="s">
        <x:v>4</x:v>
      </x:c>
      <x:c r="D4" s="70" t="s">
        <x:v>5</x:v>
      </x:c>
      <x:c r="E4" s="70" t="s">
        <x:v>6</x:v>
      </x:c>
      <x:c r="F4" s="70" t="s">
        <x:v>7</x:v>
      </x:c>
      <x:c r="G4" s="70" t="s">
        <x:v>8</x:v>
      </x:c>
      <x:c r="H4" s="1"/>
    </x:row>
    <x:row r="5">
      <x:c r="A5" s="12"/>
      <x:c r="B5" s="71">
        <x:v>45893</x:v>
      </x:c>
      <x:c r="C5" s="71">
        <x:v>45984</x:v>
      </x:c>
      <x:c r="D5" s="71">
        <x:v>46075</x:v>
      </x:c>
      <x:c r="E5" s="71">
        <x:v>46173</x:v>
      </x:c>
      <x:c r="F5" s="71">
        <x:v>46173</x:v>
      </x:c>
      <x:c r="G5" s="71" t="n">
        <x:v>46264</x:v>
      </x:c>
      <x:c r="H5" s="1"/>
    </x:row>
    <x:row r="6">
      <x:c r="A6" s="12"/>
      <x:c r="B6" s="70">
        <x:v>91</x:v>
      </x:c>
      <x:c r="C6" s="70">
        <x:v>91</x:v>
      </x:c>
      <x:c r="D6" s="70">
        <x:v>91</x:v>
      </x:c>
      <x:c r="E6" s="70">
        <x:v>98</x:v>
      </x:c>
      <x:c r="F6" s="70">
        <x:v>371</x:v>
      </x:c>
      <x:c r="G6" s="70" t="n">
        <x:v>91</x:v>
      </x:c>
      <x:c r="H6" s="1"/>
    </x:row>
    <x:row r="7">
      <x:c r="A7" s="1"/>
      <x:c r="B7" s="1"/>
      <x:c r="C7" s="1"/>
      <x:c r="D7" s="1"/>
      <x:c r="E7" s="1"/>
      <x:c r="F7" s="1"/>
      <x:c r="G7" s="26"/>
      <x:c r="H7" s="1"/>
    </x:row>
    <x:row r="8">
      <x:c r="A8" s="23" t="s">
        <x:v>231</x:v>
      </x:c>
      <x:c r="B8" s="72" t="s">
        <x:v>232</x:v>
      </x:c>
      <x:c r="C8" s="3" t="s">
        <x:v>233</x:v>
      </x:c>
      <x:c r="D8" s="3" t="s">
        <x:v>234</x:v>
      </x:c>
      <x:c r="E8" s="3" t="s">
        <x:v>235</x:v>
      </x:c>
      <x:c r="F8" s="2"/>
      <x:c r="G8" s="17"/>
      <x:c r="H8" s="1"/>
    </x:row>
    <x:row r="9">
      <x:c r="A9" s="1" t="s">
        <x:v>236</x:v>
      </x:c>
      <x:c r="B9" s="24">
        <x:v>46218</x:v>
      </x:c>
      <x:c r="C9" s="2" t="s">
        <x:v>237</x:v>
      </x:c>
      <x:c r="D9" s="2" t="s">
        <x:v>238</x:v>
      </x:c>
      <x:c r="E9" s="2" t="s">
        <x:v>239</x:v>
      </x:c>
      <x:c r="F9" s="2"/>
      <x:c r="G9" s="17"/>
      <x:c r="H9" s="1"/>
    </x:row>
    <x:row r="10">
      <x:c r="A10" s="1" t="s">
        <x:v>240</x:v>
      </x:c>
      <x:c r="B10" s="24">
        <x:v>45931</x:v>
      </x:c>
      <x:c r="C10" s="2" t="s">
        <x:v>237</x:v>
      </x:c>
      <x:c r="D10" s="2" t="s">
        <x:v>241</x:v>
      </x:c>
      <x:c r="E10" s="2" t="s">
        <x:v>242</x:v>
      </x:c>
      <x:c r="F10" s="2"/>
      <x:c r="G10" s="17"/>
      <x:c r="H10" s="1"/>
    </x:row>
    <x:row r="11">
      <x:c r="A11" s="1" t="s">
        <x:v>243</x:v>
      </x:c>
      <x:c r="B11" s="24">
        <x:v>46010</x:v>
      </x:c>
      <x:c r="C11" s="2" t="s">
        <x:v>237</x:v>
      </x:c>
      <x:c r="D11" s="2" t="s">
        <x:v>244</x:v>
      </x:c>
      <x:c r="E11" s="2" t="s">
        <x:v>245</x:v>
      </x:c>
      <x:c r="F11" s="2"/>
      <x:c r="G11" s="17"/>
      <x:c r="H11" s="1"/>
    </x:row>
    <x:row r="12">
      <x:c r="A12" s="1" t="s">
        <x:v>246</x:v>
      </x:c>
      <x:c r="B12" s="24">
        <x:v>46113</x:v>
      </x:c>
      <x:c r="C12" s="2" t="s">
        <x:v>237</x:v>
      </x:c>
      <x:c r="D12" s="2" t="s">
        <x:v>247</x:v>
      </x:c>
      <x:c r="E12" s="2" t="s">
        <x:v>248</x:v>
      </x:c>
      <x:c r="F12" s="2"/>
      <x:c r="G12" s="17"/>
      <x:c r="H12" s="1"/>
    </x:row>
    <x:row r="13">
      <x:c r="A13" s="1" t="s">
        <x:v>249</x:v>
      </x:c>
      <x:c r="B13" s="24">
        <x:v>46218</x:v>
      </x:c>
      <x:c r="C13" s="2" t="s">
        <x:v>250</x:v>
      </x:c>
      <x:c r="D13" s="2" t="s">
        <x:v>251</x:v>
      </x:c>
      <x:c r="E13" s="2" t="s">
        <x:v>252</x:v>
      </x:c>
      <x:c r="F13" s="2"/>
      <x:c r="G13" s="17"/>
      <x:c r="H13" s="1"/>
    </x:row>
    <x:row r="14">
      <x:c r="A14" s="1" t="s">
        <x:v>253</x:v>
      </x:c>
      <x:c r="B14" s="24">
        <x:v>46218</x:v>
      </x:c>
      <x:c r="C14" s="2" t="s">
        <x:v>250</x:v>
      </x:c>
      <x:c r="D14" s="2" t="s">
        <x:v>254</x:v>
      </x:c>
      <x:c r="E14" s="2" t="s">
        <x:v>255</x:v>
      </x:c>
      <x:c r="F14" s="2"/>
      <x:c r="G14" s="17"/>
      <x:c r="H14" s="1"/>
    </x:row>
    <x:row r="15">
      <x:c r="A15" s="1" t="s">
        <x:v>256</x:v>
      </x:c>
      <x:c r="B15" s="24">
        <x:v>45931</x:v>
      </x:c>
      <x:c r="C15" s="2" t="s">
        <x:v>250</x:v>
      </x:c>
      <x:c r="D15" s="2" t="s">
        <x:v>257</x:v>
      </x:c>
      <x:c r="E15" s="2" t="s">
        <x:v>258</x:v>
      </x:c>
      <x:c r="F15" s="2"/>
      <x:c r="G15" s="17"/>
      <x:c r="H15" s="1"/>
    </x:row>
    <x:row r="16">
      <x:c r="A16" s="1" t="s">
        <x:v>259</x:v>
      </x:c>
      <x:c r="B16" s="24">
        <x:v>46010</x:v>
      </x:c>
      <x:c r="C16" s="2" t="s">
        <x:v>250</x:v>
      </x:c>
      <x:c r="D16" s="2" t="s">
        <x:v>260</x:v>
      </x:c>
      <x:c r="E16" s="2" t="s">
        <x:v>261</x:v>
      </x:c>
      <x:c r="F16" s="2"/>
      <x:c r="G16" s="17"/>
      <x:c r="H16" s="1"/>
    </x:row>
    <x:row r="17">
      <x:c r="A17" s="1" t="s">
        <x:v>262</x:v>
      </x:c>
      <x:c r="B17" s="24">
        <x:v>46113</x:v>
      </x:c>
      <x:c r="C17" s="2" t="s">
        <x:v>250</x:v>
      </x:c>
      <x:c r="D17" s="2" t="s">
        <x:v>263</x:v>
      </x:c>
      <x:c r="E17" s="2" t="s">
        <x:v>264</x:v>
      </x:c>
      <x:c r="F17" s="2"/>
      <x:c r="G17" s="17"/>
      <x:c r="H17" s="1"/>
    </x:row>
    <x:row r="18">
      <x:c r="A18" s="1" t="s">
        <x:v>265</x:v>
      </x:c>
      <x:c r="B18" s="24">
        <x:v>46288</x:v>
      </x:c>
      <x:c r="C18" s="2" t="s">
        <x:v>266</x:v>
      </x:c>
      <x:c r="D18" s="2" t="s">
        <x:v>267</x:v>
      </x:c>
      <x:c r="E18" s="2" t="s">
        <x:v>268</x:v>
      </x:c>
      <x:c r="F18" s="2"/>
      <x:c r="G18" s="17"/>
      <x:c r="H18" s="1"/>
    </x:row>
    <x:row r="19">
      <x:c r="A19" s="1" t="s">
        <x:v>269</x:v>
      </x:c>
      <x:c r="B19" s="24">
        <x:v>46268</x:v>
      </x:c>
      <x:c r="C19" s="2" t="s">
        <x:v>270</x:v>
      </x:c>
      <x:c r="D19" s="2" t="s">
        <x:v>271</x:v>
      </x:c>
      <x:c r="E19" s="2" t="s">
        <x:v>272</x:v>
      </x:c>
      <x:c r="F19" s="2"/>
      <x:c r="G19" s="17"/>
      <x:c r="H19" s="1"/>
    </x:row>
    <x:row r="20">
      <x:c r="A20" s="1" t="s">
        <x:v>273</x:v>
      </x:c>
      <x:c r="B20" s="24">
        <x:v>46265</x:v>
      </x:c>
      <x:c r="C20" s="2" t="s">
        <x:v>250</x:v>
      </x:c>
      <x:c r="D20" s="2" t="s">
        <x:v>274</x:v>
      </x:c>
      <x:c r="E20" s="2" t="s">
        <x:v>275</x:v>
      </x:c>
      <x:c r="F20" s="2"/>
      <x:c r="G20" s="17"/>
      <x:c r="H20" s="1"/>
    </x:row>
    <x:row r="21">
      <x:c r="A21" s="1" t="s">
        <x:v>276</x:v>
      </x:c>
      <x:c r="B21" s="24">
        <x:v>46290</x:v>
      </x:c>
      <x:c r="C21" s="2" t="s">
        <x:v>277</x:v>
      </x:c>
      <x:c r="D21" s="2" t="s">
        <x:v>278</x:v>
      </x:c>
      <x:c r="E21" s="2" t="s">
        <x:v>279</x:v>
      </x:c>
      <x:c r="F21" s="2"/>
      <x:c r="G21" s="17"/>
      <x:c r="H21" s="1"/>
    </x:row>
    <x:row r="22">
      <x:c r="A22" s="1" t="s">
        <x:v>280</x:v>
      </x:c>
      <x:c r="B22" s="24">
        <x:v>46290</x:v>
      </x:c>
      <x:c r="C22" s="2" t="s">
        <x:v>281</x:v>
      </x:c>
      <x:c r="D22" s="2" t="s">
        <x:v>282</x:v>
      </x:c>
      <x:c r="E22" s="2" t="s">
        <x:v>283</x:v>
      </x:c>
      <x:c r="F22" s="2"/>
      <x:c r="G22" s="17"/>
      <x:c r="H22" s="1"/>
    </x:row>
    <x:row r="23">
      <x:c r="A23" s="1" t="s">
        <x:v>284</x:v>
      </x:c>
      <x:c r="B23" s="24">
        <x:v>46289</x:v>
      </x:c>
      <x:c r="C23" s="2" t="s">
        <x:v>285</x:v>
      </x:c>
      <x:c r="D23" s="2" t="s">
        <x:v>286</x:v>
      </x:c>
      <x:c r="E23" s="2" t="s">
        <x:v>287</x:v>
      </x:c>
      <x:c r="F23" s="2"/>
      <x:c r="G23" s="17"/>
      <x:c r="H23" s="1"/>
    </x:row>
    <x:row r="24">
      <x:c r="A24" s="1" t="s">
        <x:v>288</x:v>
      </x:c>
      <x:c r="B24" s="24">
        <x:v>46289</x:v>
      </x:c>
      <x:c r="C24" s="2" t="s">
        <x:v>285</x:v>
      </x:c>
      <x:c r="D24" s="2" t="s">
        <x:v>289</x:v>
      </x:c>
      <x:c r="E24" s="2" t="s">
        <x:v>290</x:v>
      </x:c>
      <x:c r="F24" s="2"/>
      <x:c r="G24" s="17"/>
      <x:c r="H24" s="1"/>
    </x:row>
    <x:row r="25">
      <x:c r="A25" s="1" t="s">
        <x:v>291</x:v>
      </x:c>
      <x:c r="B25" s="24">
        <x:v>46293</x:v>
      </x:c>
      <x:c r="C25" s="2" t="s">
        <x:v>292</x:v>
      </x:c>
      <x:c r="D25" s="2" t="s">
        <x:v>293</x:v>
      </x:c>
      <x:c r="E25" s="2" t="s">
        <x:v>294</x:v>
      </x:c>
      <x:c r="F25" s="2"/>
      <x:c r="G25" s="17"/>
      <x:c r="H25" s="1"/>
    </x:row>
    <x:row r="26">
      <x:c r="A26" s="1"/>
      <x:c r="B26" s="2"/>
      <x:c r="C26" s="2"/>
      <x:c r="D26" s="2"/>
      <x:c r="E26" s="2"/>
      <x:c r="F26" s="2"/>
      <x:c r="G26" s="17"/>
      <x:c r="H26" s="1"/>
    </x:row>
    <x:row r="27">
      <x:c r="A27" s="1" t="s">
        <x:v>295</x:v>
      </x:c>
      <x:c r="B27" s="2" t="s">
        <x:v>296</x:v>
      </x:c>
      <x:c r="C27" s="2"/>
      <x:c r="D27" s="2"/>
      <x:c r="E27" s="2"/>
      <x:c r="F27" s="2"/>
      <x:c r="G27" s="17"/>
      <x:c r="H27" s="1"/>
    </x:row>
    <x:row r="28">
      <x:c r="A28" s="1" t="s">
        <x:v>297</x:v>
      </x:c>
      <x:c r="B28" s="2" t="s">
        <x:v>298</x:v>
      </x:c>
      <x:c r="C28" s="2"/>
      <x:c r="D28" s="2"/>
      <x:c r="E28" s="2"/>
      <x:c r="F28" s="2"/>
      <x:c r="G28" s="17"/>
      <x:c r="H28" s="1"/>
    </x:row>
    <x:row r="29">
      <x:c r="A29" s="1" t="s">
        <x:v>299</x:v>
      </x:c>
      <x:c r="B29" s="2" t="s">
        <x:v>300</x:v>
      </x:c>
      <x:c r="C29" s="2"/>
      <x:c r="D29" s="2"/>
      <x:c r="E29" s="2"/>
      <x:c r="F29" s="2"/>
      <x:c r="G29" s="17"/>
      <x:c r="H29" s="1"/>
    </x:row>
    <x:row r="30">
      <x:c r="A30" s="1" t="s">
        <x:v>301</x:v>
      </x:c>
      <x:c r="B30" s="75" t="s">
        <x:v>16</x:v>
      </x:c>
      <x:c r="C30" s="2"/>
      <x:c r="D30" s="2"/>
      <x:c r="E30" s="2"/>
      <x:c r="F30" s="2"/>
      <x:c r="G30" s="17"/>
      <x:c r="H30" s="1" t="s">
        <x:v>302</x:v>
      </x:c>
    </x:row>
    <x:row r="31">
      <x:c r="A31" s="1" t="s">
        <x:v>303</x:v>
      </x:c>
      <x:c r="B31" s="2" t="s">
        <x:v>304</x:v>
      </x:c>
      <x:c r="C31" s="2"/>
      <x:c r="D31" s="2"/>
      <x:c r="E31" s="2"/>
      <x:c r="F31" s="2"/>
      <x:c r="G31" s="17"/>
      <x:c r="H31" s="1" t="s">
        <x:v>305</x:v>
      </x:c>
    </x:row>
    <x:row r="32">
      <x:c r="A32" s="1"/>
      <x:c r="B32" s="1"/>
      <x:c r="C32" s="1"/>
      <x:c r="D32" s="1"/>
      <x:c r="E32" s="1"/>
      <x:c r="F32" s="1"/>
      <x:c r="G32" s="1"/>
      <x:c r="H32" s="1" t="s">
        <x:v>306</x:v>
      </x:c>
    </x:row>
    <x:row r="33">
      <x:c r="A33" s="1"/>
      <x:c r="B33" s="1"/>
      <x:c r="C33" s="1"/>
      <x:c r="D33" s="1"/>
      <x:c r="E33" s="1"/>
      <x:c r="F33" s="1"/>
      <x:c r="G33" s="1"/>
      <x:c r="H33" s="1" t="s">
        <x:v>307</x:v>
      </x:c>
    </x:row>
    <x:row r="36" ht="48" customHeight="1">
      <x:c r="B36" s="78" t="str">
        <x:v>Review limitations and retained assumptions</x:v>
      </x:c>
    </x:row>
    <x:row r="37" ht="48" customHeight="1">
      <x:c r="B37" s="78" t="str">
        <x:v>F01: Forecast operating-profit Y/Y and margin Y/Y compare 1Q27E to FY25 Q1 (two years back) instead of 1Q26A. Set G33 = G25/B25−1 and G67 = (G26−B26)*10000 on each segment sheet.</x:v>
      </x:c>
    </x:row>
    <x:row r="38" ht="48" customHeight="1">
      <x:c r="B38" s="78" t="str">
        <x:v>F02: FY26 column subtracts the Q4 rate from the full-year rate in 'sequential change' rows. Clear F11, F13 and F27 on all four segment sheets (12 cells).</x:v>
      </x:c>
    </x:row>
    <x:row r="39" ht="48" customHeight="1">
      <x:c r="B39" s="78" t="str">
        <x:v>F03: 53rd-week contribution for 1Q27E is linked to the acquisitions assumption (copied reference). Replace G44 with a hard 0 (no 53rd week in a 13-week quarter).</x:v>
      </x:c>
    </x:row>
    <x:row r="40" ht="48" customHeight="1">
      <x:c r="B40" s="78" t="str">
        <x:v>F04: Historical equity rollforward shows closing equity as 'opening' and fabricated zero net income/dividends. Link openings to the prior close and net income to IS row 27. Mark B12, F12 and B14:F14 'unavailable'.</x:v>
      </x:c>
    </x:row>
    <x:row r="41" ht="48" customHeight="1">
      <x:c r="B41" s="78" t="str">
        <x:v>F05: Forecast balance sheet not integrated; cash hardcoded and liability movement is a rounded balancing plug. 1) Link G8 to 'Cash Flow Statement'!G14.
2) Either derive liabilities explicitly from CF/debt/working-capital drivers, or label G104 openly as a balancing plug.
3) Align the A17 label with the 0.00001 test used in B17:F17.</x:v>
      </x:c>
    </x:row>
    <x:row r="42" ht="48" customHeight="1">
      <x:c r="B42" s="78" t="str">
        <x:v>F06: One assumption cell drives 13 GAAP and adjustment rows (latent double/triple counting, pre-/after-tax mismatch). 1) Give each GAAP charge and each after-tax adjustment its own input.
2) Remove the G35 formula so the 'included above' row cannot be double counted.</x:v>
      </x:c>
    </x:row>
    <x:row r="43" ht="48" customHeight="1">
      <x:c r="B43" s="78" t="str">
        <x:v>F07: 1Q27E period end and day count use the CapIQ calendar month-end (2026-08-31, 92 days) instead of the 13-week fiscal quarter. Set G5 = 46264 and G6 = 91 on all sheets. Leave the CapIQ Inputs K25 as the vendor label.</x:v>
      </x:c>
    </x:row>
    <x:row r="44" ht="48" customHeight="1">
      <x:c r="B44" s="78" t="str">
        <x:v>F08: Many 'validation' checks are algebraic tautologies that can never fail. 1) Relabel the forecast-column tautologies as arithmetic links.
2) Replace them with real tests, e.g. segment profit vs consolidated EBIT with an explicit corporate line, or forecast EPS vs the FY27 guidance range.
3) Revise the Cover H19 text so it does not claim the tautologies are independent tests.</x:v>
      </x:c>
    </x:row>
    <x:row r="45" ht="48" customHeight="1">
      <x:c r="B45" s="78" t="str">
        <x:v>F09: SG&amp;A is back-solved from the 9% margin target and segment profit forecasts are orphaned from consolidated EBIT. Show a corporate/other line so that segment profit less corporate reconciles to G19, or label SG&amp;A explicitly as a margin-derived residual. Do not alter the judgmental 9% margin.</x:v>
      </x:c>
    </x:row>
    <x:row r="46" ht="48" customHeight="1">
      <x:c r="B46" s="78" t="str">
        <x:v>F10: 'Adjusted share Y/Y change' is really dilution vs basic; 'outstanding shares' is a weighted average; unit label is wrong. 1) Set B16:E16 to 'unavailable'.
2) Relabel G8 as 'Q4 FY26 basic weighted shares' or source the actual period-end count.
3) Change A3 to 'shares in millions'.</x:v>
      </x:c>
    </x:row>
    <x:row r="47" ht="48" customHeight="1">
      <x:c r="B47" s="78" t="str">
        <x:v>F11: Same row mixes sequential (C:E) and Y/Y (G) change bases. Relabel the rows as 'sequential (hist) / Y/Y (fcst)', or point to the ladder rows. The intended basis is ambiguous, so no cell patch is proposed.</x:v>
      </x:c>
    </x:row>
    <x:row r="48" ht="48" customHeight="1">
      <x:c r="B48" s="78" t="str">
        <x:v>F12: Final P(beat) 0.59 is an unlinked override of the formula result; cohort prior and S&amp;P membership rest on third-party evidence. 1) Document why 0.59 departs from G99, or link G48 = G99.
2) Cite a primary index-membership source and the cohort-prior derivation.</x:v>
      </x:c>
    </x:row>
    <x:row r="49" ht="48" customHeight="1">
      <x:c r="B49" s="78" t="str">
        <x:v>F13: 1Q27 scope assumptions (−0.2%) not reconciled to the workbook's own 1Q26 inorganic sales. Source the transaction closing dates and derive the scope rate from rows 41–42. Do not change the rate without that evidence.</x:v>
      </x:c>
    </x:row>
    <x:row r="50" ht="48" customHeight="1">
      <x:c r="B50" s="78" t="str">
        <x:v>F14: Forecast CFO and investing cash flow equal CapIQ consensus values. Disclose these inputs as consensus-anchored, or derive them from model drivers. Do not re-tune them toward or away from consensus.</x:v>
      </x:c>
    </x:row>
    <x:row r="51" ht="48" customHeight="1">
      <x:c r="B51" s="78" t="str">
        <x:v>F15: GAAP EPS rounding tolerance 0.006 exceeds the half-cent rounding bound. Tighten the tolerance to 0.005.</x:v>
      </x:c>
    </x:row>
    <x:row r="52" ht="48" customHeight="1">
      <x:c r="B52" s="78" t="str">
        <x:v>F16: Group scope and FX effects are weighted by current-period rather than prior-year revenue. Weight by prior-year revenue: B84:B87 for history, B8:B20 of FY26 for 1Q27.</x:v>
      </x:c>
    </x:row>
    <x:row r="54" ht="48" customHeight="1">
      <x:c r="B54" s="78" t="str">
        <x:v>These review findings document limitations. Safe mechanical patches were applied. Judgmental forecast drivers remain as generated before results and are not hindsight-adjusted. The final beat probability is a judgmental estimate, not a calibrated accuracy claim or EPS multiplier.</x:v>
      </x:c>
    </x:row>
  </x:sheetData>
  <x:pageMargins left="0.7" right="0.7" top="0.75" bottom="0.75" header="0.3" footer="0.3"/>
</x:worksheet>
</file>

<file path=xl/worksheets/sheet13.xml><?xml version="1.0" encoding="utf-8"?>
<x:worksheet xmlns:x="http://schemas.openxmlformats.org/spreadsheetml/2006/main">
  <x:sheetViews>
    <x:sheetView showGridLines="0" workbookViewId="0"/>
  </x:sheetViews>
  <x:sheetFormatPr defaultColWidth="8.42578125" defaultRowHeight="15"/>
  <x:cols>
    <x:col min="1" max="1" width="39" customWidth="1"/>
    <x:col min="2" max="7" width="12" customWidth="1"/>
    <x:col min="8" max="8" width="27" customWidth="1"/>
    <x:col min="10" max="10" width="37" customWidth="1"/>
    <x:col min="11" max="11" width="18" customWidth="1"/>
    <x:col min="12" max="17" width="13" customWidth="1"/>
    <x:col min="18" max="18" width="25" customWidth="1"/>
    <x:col min="19" max="19" width="14" customWidth="1"/>
  </x:cols>
  <x:sheetData>
    <x:row r="1">
      <x:c r="A1" s="1" t="s">
        <x:v>0</x:v>
      </x:c>
      <x:c r="B1" s="1"/>
      <x:c r="C1" s="1"/>
      <x:c r="D1" s="1"/>
      <x:c r="E1" s="1"/>
      <x:c r="F1" s="1"/>
      <x:c r="G1" s="1"/>
      <x:c r="H1" s="1"/>
      <x:c r="I1" s="1"/>
      <x:c r="J1" s="1"/>
      <x:c r="K1" s="1"/>
      <x:c r="L1" s="1"/>
      <x:c r="M1" s="1"/>
      <x:c r="N1" s="1"/>
      <x:c r="O1" s="1"/>
      <x:c r="P1" s="1"/>
      <x:c r="Q1" s="1"/>
      <x:c r="R1" s="1"/>
      <x:c r="S1" s="1"/>
    </x:row>
    <x:row r="2">
      <x:c r="A2" s="4" t="s">
        <x:v>308</x:v>
      </x:c>
      <x:c r="B2" s="4"/>
      <x:c r="C2" s="4"/>
      <x:c r="D2" s="4"/>
      <x:c r="E2" s="4"/>
      <x:c r="F2" s="4"/>
      <x:c r="G2" s="4"/>
      <x:c r="H2" s="1"/>
      <x:c r="I2" s="1"/>
      <x:c r="J2" s="1"/>
      <x:c r="K2" s="1"/>
      <x:c r="L2" s="1"/>
      <x:c r="M2" s="1"/>
      <x:c r="N2" s="1"/>
      <x:c r="O2" s="1"/>
      <x:c r="P2" s="1"/>
      <x:c r="Q2" s="1"/>
      <x:c r="R2" s="1"/>
      <x:c r="S2" s="1"/>
    </x:row>
    <x:row r="3">
      <x:c r="A3" s="1" t="s">
        <x:v>2</x:v>
      </x:c>
      <x:c r="B3" s="1"/>
      <x:c r="C3" s="1"/>
      <x:c r="D3" s="1"/>
      <x:c r="E3" s="1"/>
      <x:c r="F3" s="1"/>
      <x:c r="G3" s="1"/>
      <x:c r="H3" s="1"/>
      <x:c r="I3" s="1"/>
      <x:c r="J3" s="1"/>
      <x:c r="K3" s="1"/>
      <x:c r="L3" s="1"/>
      <x:c r="M3" s="1"/>
      <x:c r="N3" s="1"/>
      <x:c r="O3" s="1"/>
      <x:c r="P3" s="1"/>
      <x:c r="Q3" s="1"/>
      <x:c r="R3" s="1"/>
      <x:c r="S3" s="1"/>
    </x:row>
    <x:row r="4">
      <x:c r="A4" s="12"/>
      <x:c r="B4" s="70" t="s">
        <x:v>3</x:v>
      </x:c>
      <x:c r="C4" s="70" t="s">
        <x:v>4</x:v>
      </x:c>
      <x:c r="D4" s="70" t="s">
        <x:v>5</x:v>
      </x:c>
      <x:c r="E4" s="70" t="s">
        <x:v>6</x:v>
      </x:c>
      <x:c r="F4" s="70" t="s">
        <x:v>7</x:v>
      </x:c>
      <x:c r="G4" s="70" t="s">
        <x:v>8</x:v>
      </x:c>
      <x:c r="H4" s="1"/>
      <x:c r="I4" s="1"/>
      <x:c r="J4" s="1"/>
      <x:c r="K4" s="1"/>
      <x:c r="L4" s="1"/>
      <x:c r="M4" s="1"/>
      <x:c r="N4" s="1"/>
      <x:c r="O4" s="1"/>
      <x:c r="P4" s="1"/>
      <x:c r="Q4" s="1"/>
      <x:c r="R4" s="1"/>
      <x:c r="S4" s="1"/>
    </x:row>
    <x:row r="5">
      <x:c r="A5" s="12"/>
      <x:c r="B5" s="71">
        <x:v>45893</x:v>
      </x:c>
      <x:c r="C5" s="71">
        <x:v>45984</x:v>
      </x:c>
      <x:c r="D5" s="71">
        <x:v>46075</x:v>
      </x:c>
      <x:c r="E5" s="71">
        <x:v>46173</x:v>
      </x:c>
      <x:c r="F5" s="71">
        <x:v>46173</x:v>
      </x:c>
      <x:c r="G5" s="71" t="n">
        <x:v>46264</x:v>
      </x:c>
      <x:c r="H5" s="1"/>
      <x:c r="I5" s="1"/>
      <x:c r="J5" s="1"/>
      <x:c r="K5" s="1"/>
      <x:c r="L5" s="1"/>
      <x:c r="M5" s="1"/>
      <x:c r="N5" s="1"/>
      <x:c r="O5" s="1"/>
      <x:c r="P5" s="1"/>
      <x:c r="Q5" s="1"/>
      <x:c r="R5" s="1"/>
      <x:c r="S5" s="1"/>
    </x:row>
    <x:row r="6">
      <x:c r="A6" s="12"/>
      <x:c r="B6" s="70">
        <x:v>91</x:v>
      </x:c>
      <x:c r="C6" s="70">
        <x:v>91</x:v>
      </x:c>
      <x:c r="D6" s="70">
        <x:v>91</x:v>
      </x:c>
      <x:c r="E6" s="70">
        <x:v>98</x:v>
      </x:c>
      <x:c r="F6" s="70">
        <x:v>371</x:v>
      </x:c>
      <x:c r="G6" s="70" t="n">
        <x:v>91</x:v>
      </x:c>
      <x:c r="H6" s="1"/>
      <x:c r="I6" s="1"/>
      <x:c r="J6" s="1"/>
      <x:c r="K6" s="1"/>
      <x:c r="L6" s="1"/>
      <x:c r="M6" s="1"/>
      <x:c r="N6" s="1"/>
      <x:c r="O6" s="1"/>
      <x:c r="P6" s="1"/>
      <x:c r="Q6" s="1"/>
      <x:c r="R6" s="1"/>
      <x:c r="S6" s="1"/>
    </x:row>
    <x:row r="7">
      <x:c r="A7" s="1"/>
      <x:c r="B7" s="1"/>
      <x:c r="C7" s="1"/>
      <x:c r="D7" s="1"/>
      <x:c r="E7" s="1"/>
      <x:c r="F7" s="1"/>
      <x:c r="G7" s="26"/>
      <x:c r="H7" s="1"/>
      <x:c r="I7" s="1"/>
      <x:c r="J7" s="1" t="s">
        <x:v>309</x:v>
      </x:c>
      <x:c r="K7" s="1"/>
      <x:c r="L7" s="1"/>
      <x:c r="M7" s="1"/>
      <x:c r="N7" s="1"/>
      <x:c r="O7" s="1"/>
      <x:c r="P7" s="1"/>
      <x:c r="Q7" s="1"/>
      <x:c r="R7" s="1"/>
      <x:c r="S7" s="1"/>
    </x:row>
    <x:row r="8">
      <x:c r="A8" s="1" t="s">
        <x:v>116</x:v>
      </x:c>
      <x:c r="B8" s="2" t="n">
        <x:f>P11</x:f>
        <x:v>2632.6</x:v>
      </x:c>
      <x:c r="C8" s="2" t="n">
        <x:f>P12</x:f>
        <x:v>2979.1</x:v>
      </x:c>
      <x:c r="D8" s="2" t="n">
        <x:f>P13</x:f>
        <x:v>2787.8</x:v>
      </x:c>
      <x:c r="E8" s="2" t="n">
        <x:f>P14</x:f>
        <x:v>2882.1</x:v>
      </x:c>
      <x:c r="F8" s="24">
        <x:v>11281.6</x:v>
      </x:c>
      <x:c r="G8" s="17"/>
      <x:c r="H8" s="1"/>
      <x:c r="I8" s="1"/>
      <x:c r="J8" s="1" t="s">
        <x:v>310</x:v>
      </x:c>
      <x:c r="K8" s="74" t="s">
        <x:v>311</x:v>
      </x:c>
      <x:c r="L8" s="74" t="s">
        <x:v>312</x:v>
      </x:c>
      <x:c r="M8" s="74" t="s">
        <x:v>313</x:v>
      </x:c>
      <x:c r="N8" s="74" t="s">
        <x:v>314</x:v>
      </x:c>
      <x:c r="O8" s="74" t="s">
        <x:v>315</x:v>
      </x:c>
      <x:c r="P8" s="74" t="s">
        <x:v>316</x:v>
      </x:c>
      <x:c r="Q8" s="74" t="str">
        <x:v>report_date</x:v>
      </x:c>
      <x:c r="R8" s="74" t="s">
        <x:v>317</x:v>
      </x:c>
      <x:c r="S8" s="74" t="s">
        <x:v>318</x:v>
      </x:c>
    </x:row>
    <x:row r="9">
      <x:c r="A9" s="1" t="s">
        <x:v>118</x:v>
      </x:c>
      <x:c r="B9" s="24">
        <x:v>1992</x:v>
      </x:c>
      <x:c r="C9" s="24">
        <x:v>2283.1</x:v>
      </x:c>
      <x:c r="D9" s="24">
        <x:v>2130.1</x:v>
      </x:c>
      <x:c r="E9" s="24">
        <x:v>2178</x:v>
      </x:c>
      <x:c r="F9" s="24">
        <x:v>8583.2</x:v>
      </x:c>
      <x:c r="G9" s="17"/>
      <x:c r="H9" s="1"/>
      <x:c r="I9" s="1"/>
      <x:c r="J9" s="60">
        <x:v>45716</x:v>
      </x:c>
      <x:c r="K9" s="58">
        <x:v>0.53</x:v>
      </x:c>
      <x:c r="L9" s="48">
        <x:v>0.51</x:v>
      </x:c>
      <x:c r="M9" s="48">
        <x:v>0.56</x:v>
      </x:c>
      <x:c r="N9" s="48">
        <x:v>0.3</x:v>
      </x:c>
      <x:c r="O9" s="58">
        <x:v>2903.82</x:v>
      </x:c>
      <x:c r="P9" s="58">
        <x:v>2841</x:v>
      </x:c>
      <x:c r="Q9" s="60">
        <x:v>45750</x:v>
      </x:c>
      <x:c r="R9" s="31" t="n">
        <x:f>L9-K9</x:f>
        <x:v>-0.020000000000000018</x:v>
      </x:c>
      <x:c r="S9" s="63" t="n">
        <x:f>IF(R9&gt;0,1,0)</x:f>
        <x:v>0</x:v>
      </x:c>
    </x:row>
    <x:row r="10">
      <x:c r="A10" s="1" t="s">
        <x:v>319</x:v>
      </x:c>
      <x:c r="B10" s="24">
        <x:v>335.6</x:v>
      </x:c>
      <x:c r="C10" s="24">
        <x:v>325.1</x:v>
      </x:c>
      <x:c r="D10" s="24">
        <x:v>377.6</x:v>
      </x:c>
      <x:c r="E10" s="24">
        <x:v>401.1</x:v>
      </x:c>
      <x:c r="F10" s="24">
        <x:v>1439.4</x:v>
      </x:c>
      <x:c r="G10" s="17"/>
      <x:c r="H10" s="1"/>
      <x:c r="I10" s="1"/>
      <x:c r="J10" s="60">
        <x:v>45808</x:v>
      </x:c>
      <x:c r="K10" s="58">
        <x:v>0.58</x:v>
      </x:c>
      <x:c r="L10" s="48">
        <x:v>0.56</x:v>
      </x:c>
      <x:c r="M10" s="48">
        <x:v>0.56</x:v>
      </x:c>
      <x:c r="N10" s="48">
        <x:v>0.53</x:v>
      </x:c>
      <x:c r="O10" s="58">
        <x:v>2839.88</x:v>
      </x:c>
      <x:c r="P10" s="58">
        <x:v>2781.8</x:v>
      </x:c>
      <x:c r="Q10" s="60">
        <x:v>45848</x:v>
      </x:c>
      <x:c r="R10" s="31" t="n">
        <x:f>L10-K10</x:f>
        <x:v>-0.019999999999999907</x:v>
      </x:c>
      <x:c r="S10" s="63" t="n">
        <x:f>IF(R10&gt;0,1,0)</x:f>
        <x:v>0</x:v>
      </x:c>
    </x:row>
    <x:row r="11">
      <x:c r="A11" s="1" t="s">
        <x:v>320</x:v>
      </x:c>
      <x:c r="B11" s="24">
        <x:v>0</x:v>
      </x:c>
      <x:c r="C11" s="24">
        <x:v>771.3</x:v>
      </x:c>
      <x:c r="D11" s="24">
        <x:v>0</x:v>
      </x:c>
      <x:c r="E11" s="24">
        <x:v>1611.1</x:v>
      </x:c>
      <x:c r="F11" s="24">
        <x:v>2382.4</x:v>
      </x:c>
      <x:c r="G11" s="17"/>
      <x:c r="H11" s="1"/>
      <x:c r="I11" s="1"/>
      <x:c r="J11" s="60">
        <x:v>45900</x:v>
      </x:c>
      <x:c r="K11" s="58">
        <x:v>0.33</x:v>
      </x:c>
      <x:c r="L11" s="48">
        <x:v>0.39</x:v>
      </x:c>
      <x:c r="M11" s="48">
        <x:v>0.34</x:v>
      </x:c>
      <x:c r="N11" s="48">
        <x:v>0.34</x:v>
      </x:c>
      <x:c r="O11" s="58">
        <x:v>2617.5</x:v>
      </x:c>
      <x:c r="P11" s="58">
        <x:v>2632.6</x:v>
      </x:c>
      <x:c r="Q11" s="60">
        <x:v>45931</x:v>
      </x:c>
      <x:c r="R11" s="31" t="n">
        <x:f>L11-K11</x:f>
        <x:v>0.06</x:v>
      </x:c>
      <x:c r="S11" s="63" t="n">
        <x:f>IF(R11&gt;0,1,0)</x:f>
        <x:v>1</x:v>
      </x:c>
    </x:row>
    <x:row r="12">
      <x:c r="A12" s="1" t="s">
        <x:v>321</x:v>
      </x:c>
      <x:c r="B12" s="24">
        <x:v>0</x:v>
      </x:c>
      <x:c r="C12" s="24">
        <x:v>197</x:v>
      </x:c>
      <x:c r="D12" s="24">
        <x:v>0</x:v>
      </x:c>
      <x:c r="E12" s="24">
        <x:v>350.2</x:v>
      </x:c>
      <x:c r="F12" s="24">
        <x:v>547.2</x:v>
      </x:c>
      <x:c r="G12" s="17"/>
      <x:c r="H12" s="1"/>
      <x:c r="I12" s="1"/>
      <x:c r="J12" s="60">
        <x:v>45991</x:v>
      </x:c>
      <x:c r="K12" s="58">
        <x:v>0.44</x:v>
      </x:c>
      <x:c r="L12" s="48">
        <x:v>0.45</x:v>
      </x:c>
      <x:c r="M12" s="48">
        <x:v>0.44</x:v>
      </x:c>
      <x:c r="N12" s="48">
        <x:v>-1.39</x:v>
      </x:c>
      <x:c r="O12" s="58">
        <x:v>2983.42</x:v>
      </x:c>
      <x:c r="P12" s="58">
        <x:v>2979.1</x:v>
      </x:c>
      <x:c r="Q12" s="60">
        <x:v>46010</x:v>
      </x:c>
      <x:c r="R12" s="31" t="n">
        <x:f>L12-K12</x:f>
        <x:v>0.010000000000000009</x:v>
      </x:c>
      <x:c r="S12" s="63" t="n">
        <x:f>IF(R12&gt;0,1,0)</x:f>
        <x:v>1</x:v>
      </x:c>
    </x:row>
    <x:row r="13">
      <x:c r="A13" s="1" t="s">
        <x:v>322</x:v>
      </x:c>
      <x:c r="B13" s="24">
        <x:v>-42.4</x:v>
      </x:c>
      <x:c r="C13" s="24">
        <x:v>0.2</x:v>
      </x:c>
      <x:c r="D13" s="24">
        <x:v>0</x:v>
      </x:c>
      <x:c r="E13" s="24">
        <x:v>0</x:v>
      </x:c>
      <x:c r="F13" s="24">
        <x:v>-42.2</x:v>
      </x:c>
      <x:c r="G13" s="17"/>
      <x:c r="H13" s="1"/>
      <x:c r="I13" s="1"/>
      <x:c r="J13" s="60">
        <x:v>46081</x:v>
      </x:c>
      <x:c r="K13" s="58">
        <x:v>0.4</x:v>
      </x:c>
      <x:c r="L13" s="48">
        <x:v>0.39</x:v>
      </x:c>
      <x:c r="M13" s="48">
        <x:v>0.41</x:v>
      </x:c>
      <x:c r="N13" s="48">
        <x:v>0.42</x:v>
      </x:c>
      <x:c r="O13" s="58">
        <x:v>2760.4</x:v>
      </x:c>
      <x:c r="P13" s="58">
        <x:v>2787.8</x:v>
      </x:c>
      <x:c r="Q13" s="60">
        <x:v>46113</x:v>
      </x:c>
      <x:c r="R13" s="31" t="n">
        <x:f>L13-K13</x:f>
        <x:v>-0.010000000000000009</x:v>
      </x:c>
      <x:c r="S13" s="63" t="n">
        <x:f>IF(R13&gt;0,1,0)</x:f>
        <x:v>0</x:v>
      </x:c>
    </x:row>
    <x:row r="14">
      <x:c r="A14" s="1" t="s">
        <x:v>323</x:v>
      </x:c>
      <x:c r="B14" s="24">
        <x:v>6.1</x:v>
      </x:c>
      <x:c r="C14" s="24">
        <x:v>6.1</x:v>
      </x:c>
      <x:c r="D14" s="24">
        <x:v>6.1</x:v>
      </x:c>
      <x:c r="E14" s="24">
        <x:v>27.6</x:v>
      </x:c>
      <x:c r="F14" s="24">
        <x:v>45.9</x:v>
      </x:c>
      <x:c r="G14" s="17"/>
      <x:c r="H14" s="1"/>
      <x:c r="I14" s="1"/>
      <x:c r="J14" s="60">
        <x:v>46173</x:v>
      </x:c>
      <x:c r="K14" s="58">
        <x:v>0.46</x:v>
      </x:c>
      <x:c r="L14" s="48">
        <x:v>0.47</x:v>
      </x:c>
      <x:c r="M14" s="48">
        <x:v>0.47</x:v>
      </x:c>
      <x:c r="N14" s="48">
        <x:v>-3.37</x:v>
      </x:c>
      <x:c r="O14" s="58">
        <x:v>2890.73</x:v>
      </x:c>
      <x:c r="P14" s="58">
        <x:v>2882.1</x:v>
      </x:c>
      <x:c r="Q14" s="60">
        <x:v>46218</x:v>
      </x:c>
      <x:c r="R14" s="31" t="n">
        <x:f>L14-K14</x:f>
        <x:v>0.009999999999999953</x:v>
      </x:c>
      <x:c r="S14" s="63" t="n">
        <x:f>IF(R14&gt;0,1,0)</x:f>
        <x:v>1</x:v>
      </x:c>
    </x:row>
    <x:row r="15">
      <x:c r="A15" s="1" t="s">
        <x:v>324</x:v>
      </x:c>
      <x:c r="B15" s="24">
        <x:v>93.8</x:v>
      </x:c>
      <x:c r="C15" s="24">
        <x:v>96</x:v>
      </x:c>
      <x:c r="D15" s="24">
        <x:v>93.1</x:v>
      </x:c>
      <x:c r="E15" s="24">
        <x:v>99.7</x:v>
      </x:c>
      <x:c r="F15" s="24">
        <x:v>382.6</x:v>
      </x:c>
      <x:c r="G15" s="17"/>
      <x:c r="H15" s="1"/>
      <x:c r="I15" s="1"/>
      <x:c r="J15" s="1"/>
      <x:c r="K15" s="1"/>
      <x:c r="L15" s="1"/>
      <x:c r="M15" s="1"/>
      <x:c r="N15" s="1"/>
      <x:c r="O15" s="1"/>
      <x:c r="P15" s="1"/>
      <x:c r="Q15" s="1"/>
      <x:c r="R15" s="1"/>
      <x:c r="S15" s="1"/>
    </x:row>
    <x:row r="16">
      <x:c r="A16" s="1" t="s">
        <x:v>325</x:v>
      </x:c>
      <x:c r="B16" s="24">
        <x:v>29.4</x:v>
      </x:c>
      <x:c r="C16" s="24">
        <x:v>32.2</x:v>
      </x:c>
      <x:c r="D16" s="24">
        <x:v>36.5</x:v>
      </x:c>
      <x:c r="E16" s="24">
        <x:v>42.6</x:v>
      </x:c>
      <x:c r="F16" s="24">
        <x:v>140.7</x:v>
      </x:c>
      <x:c r="G16" s="17"/>
      <x:c r="H16" s="1"/>
      <x:c r="I16" s="1"/>
      <x:c r="J16" s="1" t="s">
        <x:v>326</x:v>
      </x:c>
      <x:c r="K16" s="1"/>
      <x:c r="L16" s="1"/>
      <x:c r="M16" s="1"/>
      <x:c r="N16" s="1"/>
      <x:c r="O16" s="1"/>
      <x:c r="P16" s="1"/>
      <x:c r="Q16" s="1"/>
      <x:c r="R16" s="1"/>
      <x:c r="S16" s="1"/>
    </x:row>
    <x:row r="17">
      <x:c r="A17" s="1" t="s">
        <x:v>327</x:v>
      </x:c>
      <x:c r="B17" s="24">
        <x:v>124.6</x:v>
      </x:c>
      <x:c r="C17" s="24">
        <x:v>8.3</x:v>
      </x:c>
      <x:c r="D17" s="24">
        <x:v>29.8</x:v>
      </x:c>
      <x:c r="E17" s="24">
        <x:v>-70.9</x:v>
      </x:c>
      <x:c r="F17" s="24">
        <x:v>91.8</x:v>
      </x:c>
      <x:c r="G17" s="17"/>
      <x:c r="H17" s="1"/>
      <x:c r="I17" s="1"/>
      <x:c r="J17" s="1"/>
      <x:c r="K17" s="1"/>
      <x:c r="L17" s="1"/>
      <x:c r="M17" s="1"/>
      <x:c r="N17" s="1"/>
      <x:c r="O17" s="1"/>
      <x:c r="P17" s="1"/>
      <x:c r="Q17" s="1"/>
      <x:c r="R17" s="1"/>
      <x:c r="S17" s="1"/>
    </x:row>
    <x:row r="18">
      <x:c r="A18" s="1" t="s">
        <x:v>328</x:v>
      </x:c>
      <x:c r="B18" s="24">
        <x:v>478.7</x:v>
      </x:c>
      <x:c r="C18" s="24">
        <x:v>479</x:v>
      </x:c>
      <x:c r="D18" s="24">
        <x:v>479</x:v>
      </x:c>
      <x:c r="E18" s="24">
        <x:v>479.2</x:v>
      </x:c>
      <x:c r="F18" s="24">
        <x:v>479</x:v>
      </x:c>
      <x:c r="G18" s="17"/>
      <x:c r="H18" s="1"/>
      <x:c r="I18" s="1"/>
      <x:c r="J18" s="1" t="s">
        <x:v>329</x:v>
      </x:c>
      <x:c r="K18" s="1" t="s">
        <x:v>330</x:v>
      </x:c>
      <x:c r="L18" s="1"/>
      <x:c r="M18" s="1"/>
      <x:c r="N18" s="1"/>
      <x:c r="O18" s="1"/>
      <x:c r="P18" s="1"/>
      <x:c r="Q18" s="1"/>
      <x:c r="R18" s="1"/>
      <x:c r="S18" s="1"/>
    </x:row>
    <x:row r="19">
      <x:c r="A19" s="1" t="s">
        <x:v>199</x:v>
      </x:c>
      <x:c r="B19" s="24">
        <x:v>479.6</x:v>
      </x:c>
      <x:c r="C19" s="24">
        <x:v>479</x:v>
      </x:c>
      <x:c r="D19" s="24">
        <x:v>479.8</x:v>
      </x:c>
      <x:c r="E19" s="24">
        <x:v>479.2</x:v>
      </x:c>
      <x:c r="F19" s="24">
        <x:v>479</x:v>
      </x:c>
      <x:c r="G19" s="17"/>
      <x:c r="H19" s="1"/>
      <x:c r="I19" s="1"/>
      <x:c r="J19" s="1" t="s">
        <x:v>331</x:v>
      </x:c>
      <x:c r="K19" s="1" t="s">
        <x:v>332</x:v>
      </x:c>
      <x:c r="L19" s="1"/>
      <x:c r="M19" s="1"/>
      <x:c r="N19" s="1"/>
      <x:c r="O19" s="1"/>
      <x:c r="P19" s="1"/>
      <x:c r="Q19" s="1"/>
      <x:c r="R19" s="1"/>
      <x:c r="S19" s="1"/>
    </x:row>
    <x:row r="20">
      <x:c r="A20" s="1" t="s">
        <x:v>333</x:v>
      </x:c>
      <x:c r="B20" s="61" t="n">
        <x:f>L11</x:f>
        <x:v>0.39</x:v>
      </x:c>
      <x:c r="C20" s="61" t="n">
        <x:f>L12</x:f>
        <x:v>0.45</x:v>
      </x:c>
      <x:c r="D20" s="61" t="n">
        <x:f>L13</x:f>
        <x:v>0.39</x:v>
      </x:c>
      <x:c r="E20" s="61" t="n">
        <x:f>L14</x:f>
        <x:v>0.47</x:v>
      </x:c>
      <x:c r="F20" s="67">
        <x:v>1.72</x:v>
      </x:c>
      <x:c r="G20" s="17"/>
      <x:c r="H20" s="1"/>
      <x:c r="I20" s="1"/>
      <x:c r="J20" s="1" t="s">
        <x:v>334</x:v>
      </x:c>
      <x:c r="K20" s="1" t="s">
        <x:v>335</x:v>
      </x:c>
      <x:c r="L20" s="1"/>
      <x:c r="M20" s="1"/>
      <x:c r="N20" s="1"/>
      <x:c r="O20" s="1"/>
      <x:c r="P20" s="1"/>
      <x:c r="Q20" s="1"/>
      <x:c r="R20" s="1"/>
      <x:c r="S20" s="1"/>
    </x:row>
    <x:row r="21">
      <x:c r="A21" s="1" t="s">
        <x:v>23</x:v>
      </x:c>
      <x:c r="B21" s="61" t="n">
        <x:f>N11</x:f>
        <x:v>0.34</x:v>
      </x:c>
      <x:c r="C21" s="61" t="n">
        <x:f>N12</x:f>
        <x:v>-1.39</x:v>
      </x:c>
      <x:c r="D21" s="61" t="n">
        <x:f>N13</x:f>
        <x:v>0.42</x:v>
      </x:c>
      <x:c r="E21" s="61" t="n">
        <x:f>N14</x:f>
        <x:v>-3.37</x:v>
      </x:c>
      <x:c r="F21" s="67">
        <x:v>-4</x:v>
      </x:c>
      <x:c r="G21" s="17"/>
      <x:c r="H21" s="1"/>
      <x:c r="I21" s="1"/>
      <x:c r="J21" s="1" t="s">
        <x:v>336</x:v>
      </x:c>
      <x:c r="K21" s="58">
        <x:v>26893</x:v>
      </x:c>
      <x:c r="L21" s="1"/>
      <x:c r="M21" s="1"/>
      <x:c r="N21" s="1"/>
      <x:c r="O21" s="1"/>
      <x:c r="P21" s="1"/>
      <x:c r="Q21" s="1"/>
      <x:c r="R21" s="1"/>
      <x:c r="S21" s="1"/>
    </x:row>
    <x:row r="22">
      <x:c r="A22" s="1" t="s">
        <x:v>337</x:v>
      </x:c>
      <x:c r="B22" s="24">
        <x:v>120.6</x:v>
      </x:c>
      <x:c r="C22" s="24">
        <x:v>331.2</x:v>
      </x:c>
      <x:c r="D22" s="24">
        <x:v>895.6</x:v>
      </x:c>
      <x:c r="E22" s="24">
        <x:v>1402.1</x:v>
      </x:c>
      <x:c r="F22" s="24">
        <x:v>1402.1</x:v>
      </x:c>
      <x:c r="G22" s="17"/>
      <x:c r="H22" s="1"/>
      <x:c r="I22" s="1"/>
      <x:c r="J22" s="1" t="s">
        <x:v>338</x:v>
      </x:c>
      <x:c r="K22" s="58">
        <x:v>18</x:v>
      </x:c>
      <x:c r="L22" s="1"/>
      <x:c r="M22" s="1"/>
      <x:c r="N22" s="1"/>
      <x:c r="O22" s="1"/>
      <x:c r="P22" s="1"/>
      <x:c r="Q22" s="1"/>
      <x:c r="R22" s="1"/>
      <x:c r="S22" s="1"/>
    </x:row>
    <x:row r="23">
      <x:c r="A23" s="1" t="s">
        <x:v>339</x:v>
      </x:c>
      <x:c r="B23" s="24">
        <x:v>502</x:v>
      </x:c>
      <x:c r="C23" s="24">
        <x:v>467.2</x:v>
      </x:c>
      <x:c r="D23" s="24">
        <x:v>371.1</x:v>
      </x:c>
      <x:c r="E23" s="24">
        <x:v>262.6</x:v>
      </x:c>
      <x:c r="F23" s="24">
        <x:v>262.6</x:v>
      </x:c>
      <x:c r="G23" s="17"/>
      <x:c r="H23" s="1"/>
      <x:c r="I23" s="1"/>
      <x:c r="J23" s="1" t="s">
        <x:v>340</x:v>
      </x:c>
      <x:c r="K23" s="1" t="s">
        <x:v>341</x:v>
      </x:c>
      <x:c r="L23" s="1"/>
      <x:c r="M23" s="1"/>
      <x:c r="N23" s="1"/>
      <x:c r="O23" s="1"/>
      <x:c r="P23" s="1"/>
      <x:c r="Q23" s="1"/>
      <x:c r="R23" s="1"/>
      <x:c r="S23" s="1"/>
    </x:row>
    <x:row r="24">
      <x:c r="A24" s="1" t="s">
        <x:v>342</x:v>
      </x:c>
      <x:c r="B24" s="24">
        <x:v>7.2</x:v>
      </x:c>
      <x:c r="C24" s="24">
        <x:v>-819.9</x:v>
      </x:c>
      <x:c r="D24" s="24">
        <x:v>-1281.5</x:v>
      </x:c>
      <x:c r="E24" s="24">
        <x:v>-1516.1</x:v>
      </x:c>
      <x:c r="F24" s="24">
        <x:v>-1516.1</x:v>
      </x:c>
      <x:c r="G24" s="17"/>
      <x:c r="H24" s="1"/>
      <x:c r="I24" s="1"/>
      <x:c r="J24" s="1" t="s">
        <x:v>343</x:v>
      </x:c>
      <x:c r="K24" s="1" t="s">
        <x:v>344</x:v>
      </x:c>
      <x:c r="L24" s="1"/>
      <x:c r="M24" s="1"/>
      <x:c r="N24" s="1"/>
      <x:c r="O24" s="1"/>
      <x:c r="P24" s="1"/>
      <x:c r="Q24" s="1"/>
      <x:c r="R24" s="1"/>
      <x:c r="S24" s="1"/>
    </x:row>
    <x:row r="25">
      <x:c r="A25" s="1" t="s">
        <x:v>345</x:v>
      </x:c>
      <x:c r="B25" s="24">
        <x:v>0.3</x:v>
      </x:c>
      <x:c r="C25" s="24">
        <x:v>0.1</x:v>
      </x:c>
      <x:c r="D25" s="24">
        <x:v>1.9</x:v>
      </x:c>
      <x:c r="E25" s="24">
        <x:v>1.4</x:v>
      </x:c>
      <x:c r="F25" s="24">
        <x:v>1.4</x:v>
      </x:c>
      <x:c r="G25" s="17"/>
      <x:c r="H25" s="1"/>
      <x:c r="I25" s="1"/>
      <x:c r="J25" s="1" t="s">
        <x:v>310</x:v>
      </x:c>
      <x:c r="K25" s="60">
        <x:v>46265</x:v>
      </x:c>
      <x:c r="L25" s="1"/>
      <x:c r="M25" s="1"/>
      <x:c r="N25" s="1"/>
      <x:c r="O25" s="1"/>
      <x:c r="P25" s="1"/>
      <x:c r="Q25" s="1"/>
      <x:c r="R25" s="1"/>
      <x:c r="S25" s="1"/>
    </x:row>
    <x:row r="26">
      <x:c r="A26" s="1" t="s">
        <x:v>346</x:v>
      </x:c>
      <x:c r="B26" s="24">
        <x:v>698.1</x:v>
      </x:c>
      <x:c r="C26" s="24">
        <x:v>46.6</x:v>
      </x:c>
      <x:c r="D26" s="24">
        <x:v>55.1</x:v>
      </x:c>
      <x:c r="E26" s="24">
        <x:v>218</x:v>
      </x:c>
      <x:c r="F26" s="24">
        <x:v>218</x:v>
      </x:c>
      <x:c r="G26" s="17"/>
      <x:c r="H26" s="1"/>
      <x:c r="I26" s="1"/>
      <x:c r="J26" s="1" t="s">
        <x:v>347</x:v>
      </x:c>
      <x:c r="K26" s="60">
        <x:v>46295</x:v>
      </x:c>
      <x:c r="L26" s="1"/>
      <x:c r="M26" s="1"/>
      <x:c r="N26" s="1"/>
      <x:c r="O26" s="1"/>
      <x:c r="P26" s="1"/>
      <x:c r="Q26" s="1"/>
      <x:c r="R26" s="1"/>
      <x:c r="S26" s="1"/>
    </x:row>
    <x:row r="27">
      <x:c r="A27" s="1" t="s">
        <x:v>169</x:v>
      </x:c>
      <x:c r="B27" s="24">
        <x:v>21172.8</x:v>
      </x:c>
      <x:c r="C27" s="24">
        <x:v>19540.3</x:v>
      </x:c>
      <x:c r="D27" s="24">
        <x:v>19212.3</x:v>
      </x:c>
      <x:c r="E27" s="24">
        <x:v>17274.4</x:v>
      </x:c>
      <x:c r="F27" s="24">
        <x:v>17274.4</x:v>
      </x:c>
      <x:c r="G27" s="17"/>
      <x:c r="H27" s="1"/>
      <x:c r="I27" s="1"/>
      <x:c r="J27" s="1" t="s">
        <x:v>348</x:v>
      </x:c>
      <x:c r="K27" s="48">
        <x:v>0.28</x:v>
      </x:c>
      <x:c r="L27" s="1"/>
      <x:c r="M27" s="1"/>
      <x:c r="N27" s="1"/>
      <x:c r="O27" s="1"/>
      <x:c r="P27" s="1"/>
      <x:c r="Q27" s="1"/>
      <x:c r="R27" s="1"/>
      <x:c r="S27" s="1"/>
    </x:row>
    <x:row r="28">
      <x:c r="A28" s="1" t="s">
        <x:v>349</x:v>
      </x:c>
      <x:c r="B28" s="24">
        <x:v>8915.8</x:v>
      </x:c>
      <x:c r="C28" s="24">
        <x:v>8090.8</x:v>
      </x:c>
      <x:c r="D28" s="24">
        <x:v>8164.1</x:v>
      </x:c>
      <x:c r="E28" s="24">
        <x:v>6357.6</x:v>
      </x:c>
      <x:c r="F28" s="24">
        <x:v>6357.6</x:v>
      </x:c>
      <x:c r="G28" s="17"/>
      <x:c r="H28" s="1"/>
      <x:c r="I28" s="1"/>
      <x:c r="J28" s="1" t="s">
        <x:v>350</x:v>
      </x:c>
      <x:c r="K28" s="48">
        <x:v>0.28</x:v>
      </x:c>
      <x:c r="L28" s="1"/>
      <x:c r="M28" s="1"/>
      <x:c r="N28" s="1"/>
      <x:c r="O28" s="1"/>
      <x:c r="P28" s="1"/>
      <x:c r="Q28" s="1"/>
      <x:c r="R28" s="1"/>
      <x:c r="S28" s="1"/>
    </x:row>
    <x:row r="29">
      <x:c r="A29" s="1" t="s">
        <x:v>351</x:v>
      </x:c>
      <x:c r="B29" s="24">
        <x:v>1079.6</x:v>
      </x:c>
      <x:c r="C29" s="24">
        <x:v>1209.1</x:v>
      </x:c>
      <x:c r="D29" s="24">
        <x:v>1167.1</x:v>
      </x:c>
      <x:c r="E29" s="24">
        <x:v>1154.3</x:v>
      </x:c>
      <x:c r="F29" s="24">
        <x:v>4610.1</x:v>
      </x:c>
      <x:c r="G29" s="17"/>
      <x:c r="H29" s="1"/>
      <x:c r="I29" s="1"/>
      <x:c r="J29" s="1" t="s">
        <x:v>352</x:v>
      </x:c>
      <x:c r="K29" s="48">
        <x:v>0.32</x:v>
      </x:c>
      <x:c r="L29" s="1"/>
      <x:c r="M29" s="1"/>
      <x:c r="N29" s="1"/>
      <x:c r="O29" s="1"/>
      <x:c r="P29" s="1"/>
      <x:c r="Q29" s="1"/>
      <x:c r="R29" s="1"/>
      <x:c r="S29" s="1"/>
    </x:row>
    <x:row r="30">
      <x:c r="A30" s="1" t="s">
        <x:v>353</x:v>
      </x:c>
      <x:c r="B30" s="24">
        <x:v>1076.2</x:v>
      </x:c>
      <x:c r="C30" s="24">
        <x:v>1251.2</x:v>
      </x:c>
      <x:c r="D30" s="24">
        <x:v>1133.2</x:v>
      </x:c>
      <x:c r="E30" s="24">
        <x:v>1181.2</x:v>
      </x:c>
      <x:c r="F30" s="24">
        <x:v>4641.8</x:v>
      </x:c>
      <x:c r="G30" s="17"/>
      <x:c r="H30" s="1"/>
      <x:c r="I30" s="1"/>
      <x:c r="J30" s="1" t="s">
        <x:v>354</x:v>
      </x:c>
      <x:c r="K30" s="48">
        <x:v>0.25</x:v>
      </x:c>
      <x:c r="L30" s="1"/>
      <x:c r="M30" s="1"/>
      <x:c r="N30" s="1"/>
      <x:c r="O30" s="1"/>
      <x:c r="P30" s="1"/>
      <x:c r="Q30" s="1"/>
      <x:c r="R30" s="1"/>
      <x:c r="S30" s="1"/>
    </x:row>
    <x:row r="31">
      <x:c r="A31" s="1" t="s">
        <x:v>355</x:v>
      </x:c>
      <x:c r="B31" s="24">
        <x:v>212.3</x:v>
      </x:c>
      <x:c r="C31" s="24">
        <x:v>230.4</x:v>
      </x:c>
      <x:c r="D31" s="24">
        <x:v>226.8</x:v>
      </x:c>
      <x:c r="E31" s="24">
        <x:v>244.4</x:v>
      </x:c>
      <x:c r="F31" s="24">
        <x:v>913.9</x:v>
      </x:c>
      <x:c r="G31" s="17"/>
      <x:c r="H31" s="1"/>
      <x:c r="I31" s="1"/>
      <x:c r="J31" s="1" t="s">
        <x:v>356</x:v>
      </x:c>
      <x:c r="K31" s="48">
        <x:v>0.02</x:v>
      </x:c>
      <x:c r="L31" s="1"/>
      <x:c r="M31" s="1"/>
      <x:c r="N31" s="1"/>
      <x:c r="O31" s="1"/>
      <x:c r="P31" s="1"/>
      <x:c r="Q31" s="1"/>
      <x:c r="R31" s="1"/>
      <x:c r="S31" s="1"/>
    </x:row>
    <x:row r="32">
      <x:c r="A32" s="1" t="s">
        <x:v>357</x:v>
      </x:c>
      <x:c r="B32" s="24">
        <x:v>264.5</x:v>
      </x:c>
      <x:c r="C32" s="24">
        <x:v>288.4</x:v>
      </x:c>
      <x:c r="D32" s="24">
        <x:v>260.7</x:v>
      </x:c>
      <x:c r="E32" s="24">
        <x:v>302.2</x:v>
      </x:c>
      <x:c r="F32" s="24">
        <x:v>1115.8</x:v>
      </x:c>
      <x:c r="G32" s="17"/>
      <x:c r="H32" s="1"/>
      <x:c r="I32" s="1"/>
      <x:c r="J32" s="1" t="s">
        <x:v>358</x:v>
      </x:c>
      <x:c r="K32" s="58">
        <x:v>12</x:v>
      </x:c>
      <x:c r="L32" s="1"/>
      <x:c r="M32" s="1"/>
      <x:c r="N32" s="1"/>
      <x:c r="O32" s="1"/>
      <x:c r="P32" s="1"/>
      <x:c r="Q32" s="1"/>
      <x:c r="R32" s="1"/>
      <x:c r="S32" s="1"/>
    </x:row>
    <x:row r="33">
      <x:c r="A33" s="1" t="s">
        <x:v>359</x:v>
      </x:c>
      <x:c r="B33" s="24">
        <x:v>261.6</x:v>
      </x:c>
      <x:c r="C33" s="24">
        <x:v>228.9</x:v>
      </x:c>
      <x:c r="D33" s="24">
        <x:v>213</x:v>
      </x:c>
      <x:c r="E33" s="24">
        <x:v>-13.1</x:v>
      </x:c>
      <x:c r="F33" s="24">
        <x:v>690.4</x:v>
      </x:c>
      <x:c r="G33" s="17"/>
      <x:c r="H33" s="1"/>
      <x:c r="I33" s="1"/>
      <x:c r="J33" s="1" t="s">
        <x:v>360</x:v>
      </x:c>
      <x:c r="K33" s="1"/>
      <x:c r="L33" s="1"/>
      <x:c r="M33" s="1"/>
      <x:c r="N33" s="1"/>
      <x:c r="O33" s="1"/>
      <x:c r="P33" s="1"/>
      <x:c r="Q33" s="1"/>
      <x:c r="R33" s="1"/>
      <x:c r="S33" s="1"/>
    </x:row>
    <x:row r="34">
      <x:c r="A34" s="1" t="s">
        <x:v>361</x:v>
      </x:c>
      <x:c r="B34" s="24">
        <x:v>113</x:v>
      </x:c>
      <x:c r="C34" s="24">
        <x:v>-831.5</x:v>
      </x:c>
      <x:c r="D34" s="24">
        <x:v>99.7</x:v>
      </x:c>
      <x:c r="E34" s="24">
        <x:v>-1617.1</x:v>
      </x:c>
      <x:c r="F34" s="24">
        <x:v>-2235.9</x:v>
      </x:c>
      <x:c r="G34" s="17"/>
      <x:c r="H34" s="1"/>
      <x:c r="I34" s="1"/>
      <x:c r="J34" s="1" t="s">
        <x:v>362</x:v>
      </x:c>
      <x:c r="K34" s="1"/>
      <x:c r="L34" s="1"/>
      <x:c r="M34" s="1"/>
      <x:c r="N34" s="1"/>
      <x:c r="O34" s="1"/>
      <x:c r="P34" s="1"/>
      <x:c r="Q34" s="1"/>
      <x:c r="R34" s="1"/>
      <x:c r="S34" s="1"/>
    </x:row>
    <x:row r="35">
      <x:c r="A35" s="1" t="s">
        <x:v>363</x:v>
      </x:c>
      <x:c r="B35" s="24">
        <x:v>37.4</x:v>
      </x:c>
      <x:c r="C35" s="24">
        <x:v>32.1</x:v>
      </x:c>
      <x:c r="D35" s="24">
        <x:v>31.7</x:v>
      </x:c>
      <x:c r="E35" s="24">
        <x:v>32.3</x:v>
      </x:c>
      <x:c r="F35" s="24">
        <x:v>133.5</x:v>
      </x:c>
      <x:c r="G35" s="17"/>
      <x:c r="H35" s="1"/>
      <x:c r="I35" s="1"/>
      <x:c r="J35" s="1" t="s">
        <x:v>364</x:v>
      </x:c>
      <x:c r="K35" s="1"/>
      <x:c r="L35" s="1"/>
      <x:c r="M35" s="1"/>
      <x:c r="N35" s="1"/>
      <x:c r="O35" s="1"/>
      <x:c r="P35" s="1"/>
      <x:c r="Q35" s="1"/>
      <x:c r="R35" s="1"/>
      <x:c r="S35" s="1"/>
    </x:row>
    <x:row r="36">
      <x:c r="A36" s="1" t="s">
        <x:v>365</x:v>
      </x:c>
      <x:c r="B36" s="24">
        <x:v>27.7</x:v>
      </x:c>
      <x:c r="C36" s="24">
        <x:v>31.3</x:v>
      </x:c>
      <x:c r="D36" s="24">
        <x:v>26</x:v>
      </x:c>
      <x:c r="E36" s="24">
        <x:v>29.3</x:v>
      </x:c>
      <x:c r="F36" s="24">
        <x:v>114.3</x:v>
      </x:c>
      <x:c r="G36" s="17"/>
      <x:c r="H36" s="1"/>
      <x:c r="I36" s="1"/>
      <x:c r="J36" s="1" t="s">
        <x:v>366</x:v>
      </x:c>
      <x:c r="K36" s="48">
        <x:v>0.28</x:v>
      </x:c>
      <x:c r="L36" s="1"/>
      <x:c r="M36" s="1"/>
      <x:c r="N36" s="1"/>
      <x:c r="O36" s="1"/>
      <x:c r="P36" s="1"/>
      <x:c r="Q36" s="1"/>
      <x:c r="R36" s="1"/>
      <x:c r="S36" s="1"/>
    </x:row>
    <x:row r="37">
      <x:c r="A37" s="1"/>
      <x:c r="B37" s="2"/>
      <x:c r="C37" s="2"/>
      <x:c r="D37" s="2"/>
      <x:c r="E37" s="2"/>
      <x:c r="F37" s="2"/>
      <x:c r="G37" s="17"/>
      <x:c r="H37" s="1"/>
      <x:c r="I37" s="1"/>
      <x:c r="J37" s="1" t="s">
        <x:v>367</x:v>
      </x:c>
      <x:c r="K37" s="48">
        <x:v>0.28</x:v>
      </x:c>
      <x:c r="L37" s="1"/>
      <x:c r="M37" s="1"/>
      <x:c r="N37" s="1"/>
      <x:c r="O37" s="1"/>
      <x:c r="P37" s="1"/>
      <x:c r="Q37" s="1"/>
      <x:c r="R37" s="1"/>
      <x:c r="S37" s="1"/>
    </x:row>
    <x:row r="38">
      <x:c r="A38" s="1" t="s">
        <x:v>368</x:v>
      </x:c>
      <x:c r="B38" s="2"/>
      <x:c r="C38" s="2"/>
      <x:c r="D38" s="2"/>
      <x:c r="E38" s="2"/>
      <x:c r="F38" s="2"/>
      <x:c r="G38" s="57" t="n">
        <x:f>K27</x:f>
        <x:v>0.28</x:v>
      </x:c>
      <x:c r="H38" s="1"/>
      <x:c r="I38" s="1"/>
      <x:c r="J38" s="1" t="s">
        <x:v>369</x:v>
      </x:c>
      <x:c r="K38" s="48">
        <x:v>0.29</x:v>
      </x:c>
      <x:c r="L38" s="1"/>
      <x:c r="M38" s="1"/>
      <x:c r="N38" s="1"/>
      <x:c r="O38" s="1"/>
      <x:c r="P38" s="1"/>
      <x:c r="Q38" s="1"/>
      <x:c r="R38" s="1"/>
      <x:c r="S38" s="1"/>
    </x:row>
    <x:row r="39">
      <x:c r="A39" s="1" t="s">
        <x:v>370</x:v>
      </x:c>
      <x:c r="B39" s="2"/>
      <x:c r="C39" s="2"/>
      <x:c r="D39" s="2"/>
      <x:c r="E39" s="2"/>
      <x:c r="F39" s="2"/>
      <x:c r="G39" s="68" t="n">
        <x:f>K44</x:f>
        <x:v>2588.02</x:v>
      </x:c>
      <x:c r="H39" s="1"/>
      <x:c r="I39" s="1"/>
      <x:c r="J39" s="1" t="s">
        <x:v>371</x:v>
      </x:c>
      <x:c r="K39" s="48">
        <x:v>0.26</x:v>
      </x:c>
      <x:c r="L39" s="1"/>
      <x:c r="M39" s="1"/>
      <x:c r="N39" s="1"/>
      <x:c r="O39" s="1"/>
      <x:c r="P39" s="1"/>
      <x:c r="Q39" s="1"/>
      <x:c r="R39" s="1"/>
      <x:c r="S39" s="1"/>
    </x:row>
    <x:row r="40">
      <x:c r="A40" s="1" t="s">
        <x:v>372</x:v>
      </x:c>
      <x:c r="B40" s="2"/>
      <x:c r="C40" s="2"/>
      <x:c r="D40" s="2"/>
      <x:c r="E40" s="2"/>
      <x:c r="F40" s="2"/>
      <x:c r="G40" s="57" t="n">
        <x:f>K36</x:f>
        <x:v>0.28</x:v>
      </x:c>
      <x:c r="H40" s="1"/>
      <x:c r="I40" s="1"/>
      <x:c r="J40" s="1" t="s">
        <x:v>373</x:v>
      </x:c>
      <x:c r="K40" s="48">
        <x:v>0.02</x:v>
      </x:c>
      <x:c r="L40" s="1"/>
      <x:c r="M40" s="1"/>
      <x:c r="N40" s="1"/>
      <x:c r="O40" s="1"/>
      <x:c r="P40" s="1"/>
      <x:c r="Q40" s="1"/>
      <x:c r="R40" s="1"/>
      <x:c r="S40" s="1"/>
    </x:row>
    <x:row r="41">
      <x:c r="A41" s="1" t="s">
        <x:v>374</x:v>
      </x:c>
      <x:c r="B41" s="2"/>
      <x:c r="C41" s="2"/>
      <x:c r="D41" s="2"/>
      <x:c r="E41" s="2"/>
      <x:c r="F41" s="2"/>
      <x:c r="G41" s="66" t="n">
        <x:f>K32</x:f>
        <x:v>12</x:v>
      </x:c>
      <x:c r="H41" s="1"/>
      <x:c r="I41" s="1"/>
      <x:c r="J41" s="1" t="s">
        <x:v>375</x:v>
      </x:c>
      <x:c r="K41" s="58">
        <x:v>2</x:v>
      </x:c>
      <x:c r="L41" s="1"/>
      <x:c r="M41" s="1"/>
      <x:c r="N41" s="1"/>
      <x:c r="O41" s="1"/>
      <x:c r="P41" s="1"/>
      <x:c r="Q41" s="1"/>
      <x:c r="R41" s="1"/>
      <x:c r="S41" s="1"/>
    </x:row>
    <x:row r="42">
      <x:c r="A42" s="1" t="s">
        <x:v>376</x:v>
      </x:c>
      <x:c r="B42" s="2"/>
      <x:c r="C42" s="2"/>
      <x:c r="D42" s="2"/>
      <x:c r="E42" s="2"/>
      <x:c r="F42" s="2"/>
      <x:c r="G42" s="65">
        <x:v>0.2817</x:v>
      </x:c>
      <x:c r="H42" s="1"/>
      <x:c r="I42" s="1"/>
      <x:c r="J42" s="1" t="s">
        <x:v>377</x:v>
      </x:c>
      <x:c r="K42" s="1"/>
      <x:c r="L42" s="1"/>
      <x:c r="M42" s="1"/>
      <x:c r="N42" s="1"/>
      <x:c r="O42" s="1"/>
      <x:c r="P42" s="1"/>
      <x:c r="Q42" s="1"/>
      <x:c r="R42" s="1"/>
      <x:c r="S42" s="1"/>
    </x:row>
    <x:row r="43">
      <x:c r="A43" s="1" t="s">
        <x:v>378</x:v>
      </x:c>
      <x:c r="B43" s="2"/>
      <x:c r="C43" s="2"/>
      <x:c r="D43" s="2"/>
      <x:c r="E43" s="2"/>
      <x:c r="F43" s="2"/>
      <x:c r="G43" s="62">
        <x:v>7.043</x:v>
      </x:c>
      <x:c r="H43" s="1"/>
      <x:c r="I43" s="1"/>
      <x:c r="J43" s="1" t="s">
        <x:v>379</x:v>
      </x:c>
      <x:c r="K43" s="1"/>
      <x:c r="L43" s="1"/>
      <x:c r="M43" s="1"/>
      <x:c r="N43" s="1"/>
      <x:c r="O43" s="1"/>
      <x:c r="P43" s="1"/>
      <x:c r="Q43" s="1"/>
      <x:c r="R43" s="1"/>
      <x:c r="S43" s="1"/>
    </x:row>
    <x:row r="44">
      <x:c r="A44" s="1" t="s">
        <x:v>380</x:v>
      </x:c>
      <x:c r="B44" s="2"/>
      <x:c r="C44" s="2"/>
      <x:c r="D44" s="2"/>
      <x:c r="E44" s="2"/>
      <x:c r="F44" s="2"/>
      <x:c r="G44" s="59">
        <x:v>0.7</x:v>
      </x:c>
      <x:c r="H44" s="1"/>
      <x:c r="I44" s="1"/>
      <x:c r="J44" s="1" t="s">
        <x:v>381</x:v>
      </x:c>
      <x:c r="K44" s="58">
        <x:v>2588.02</x:v>
      </x:c>
      <x:c r="L44" s="1"/>
      <x:c r="M44" s="1"/>
      <x:c r="N44" s="1"/>
      <x:c r="O44" s="1"/>
      <x:c r="P44" s="1"/>
      <x:c r="Q44" s="1"/>
      <x:c r="R44" s="1"/>
      <x:c r="S44" s="1"/>
    </x:row>
    <x:row r="45">
      <x:c r="A45" s="1" t="s">
        <x:v>382</x:v>
      </x:c>
      <x:c r="B45" s="2"/>
      <x:c r="C45" s="2"/>
      <x:c r="D45" s="2"/>
      <x:c r="E45" s="2"/>
      <x:c r="F45" s="2"/>
      <x:c r="G45" s="17" t="n">
        <x:f>SUM(S9:S14)</x:f>
        <x:v>3</x:v>
      </x:c>
      <x:c r="H45" s="1"/>
      <x:c r="I45" s="1"/>
      <x:c r="J45" s="1" t="s">
        <x:v>383</x:v>
      </x:c>
      <x:c r="K45" s="58">
        <x:v>2590.3</x:v>
      </x:c>
      <x:c r="L45" s="1"/>
      <x:c r="M45" s="1"/>
      <x:c r="N45" s="1"/>
      <x:c r="O45" s="1"/>
      <x:c r="P45" s="1"/>
      <x:c r="Q45" s="1"/>
      <x:c r="R45" s="1"/>
      <x:c r="S45" s="1"/>
    </x:row>
    <x:row r="46">
      <x:c r="A46" s="1" t="s">
        <x:v>384</x:v>
      </x:c>
      <x:c r="B46" s="2"/>
      <x:c r="C46" s="2"/>
      <x:c r="D46" s="2"/>
      <x:c r="E46" s="2"/>
      <x:c r="F46" s="2"/>
      <x:c r="G46" s="17" t="n">
        <x:f>COUNT(R9:R14)</x:f>
        <x:v>6</x:v>
      </x:c>
      <x:c r="H46" s="1"/>
      <x:c r="I46" s="1"/>
      <x:c r="J46" s="1" t="s">
        <x:v>385</x:v>
      </x:c>
      <x:c r="K46" s="58">
        <x:v>2607</x:v>
      </x:c>
      <x:c r="L46" s="1"/>
      <x:c r="M46" s="1"/>
      <x:c r="N46" s="1"/>
      <x:c r="O46" s="1"/>
      <x:c r="P46" s="1"/>
      <x:c r="Q46" s="1"/>
      <x:c r="R46" s="1"/>
      <x:c r="S46" s="1"/>
    </x:row>
    <x:row r="47">
      <x:c r="A47" s="1" t="s">
        <x:v>386</x:v>
      </x:c>
      <x:c r="B47" s="2"/>
      <x:c r="C47" s="2"/>
      <x:c r="D47" s="2"/>
      <x:c r="E47" s="2"/>
      <x:c r="F47" s="2"/>
      <x:c r="G47" s="62">
        <x:v>8</x:v>
      </x:c>
      <x:c r="H47" s="1"/>
      <x:c r="I47" s="1"/>
      <x:c r="J47" s="1" t="s">
        <x:v>387</x:v>
      </x:c>
      <x:c r="K47" s="58">
        <x:v>2565</x:v>
      </x:c>
      <x:c r="L47" s="1"/>
      <x:c r="M47" s="1"/>
      <x:c r="N47" s="1"/>
      <x:c r="O47" s="1"/>
      <x:c r="P47" s="1"/>
      <x:c r="Q47" s="1"/>
      <x:c r="R47" s="1"/>
      <x:c r="S47" s="1"/>
    </x:row>
    <x:row r="48">
      <x:c r="A48" s="1" t="s">
        <x:v>388</x:v>
      </x:c>
      <x:c r="B48" s="2"/>
      <x:c r="C48" s="2"/>
      <x:c r="D48" s="2"/>
      <x:c r="E48" s="2"/>
      <x:c r="F48" s="2"/>
      <x:c r="G48" s="59">
        <x:v>0.59</x:v>
      </x:c>
      <x:c r="H48" s="1"/>
      <x:c r="I48" s="1"/>
      <x:c r="J48" s="1" t="s">
        <x:v>389</x:v>
      </x:c>
      <x:c r="K48" s="58">
        <x:v>10.58</x:v>
      </x:c>
      <x:c r="L48" s="1"/>
      <x:c r="M48" s="1"/>
      <x:c r="N48" s="1"/>
      <x:c r="O48" s="1"/>
      <x:c r="P48" s="1"/>
      <x:c r="Q48" s="1"/>
      <x:c r="R48" s="1"/>
      <x:c r="S48" s="1"/>
    </x:row>
    <x:row r="49">
      <x:c r="A49" s="1" t="s">
        <x:v>390</x:v>
      </x:c>
      <x:c r="B49" s="2"/>
      <x:c r="C49" s="2"/>
      <x:c r="D49" s="2"/>
      <x:c r="E49" s="2"/>
      <x:c r="F49" s="2"/>
      <x:c r="G49" s="59">
        <x:v>0.24</x:v>
      </x:c>
      <x:c r="H49" s="1"/>
      <x:c r="I49" s="1"/>
      <x:c r="J49" s="1" t="s">
        <x:v>391</x:v>
      </x:c>
      <x:c r="K49" s="58">
        <x:v>11</x:v>
      </x:c>
      <x:c r="L49" s="1"/>
      <x:c r="M49" s="1"/>
      <x:c r="N49" s="1"/>
      <x:c r="O49" s="1"/>
      <x:c r="P49" s="1"/>
      <x:c r="Q49" s="1"/>
      <x:c r="R49" s="1"/>
      <x:c r="S49" s="1"/>
    </x:row>
    <x:row r="50">
      <x:c r="A50" s="1" t="s">
        <x:v>392</x:v>
      </x:c>
      <x:c r="B50" s="2"/>
      <x:c r="C50" s="2"/>
      <x:c r="D50" s="2"/>
      <x:c r="E50" s="2"/>
      <x:c r="F50" s="2"/>
      <x:c r="G50" s="59">
        <x:v>0.2235</x:v>
      </x:c>
      <x:c r="H50" s="1" t="s">
        <x:v>393</x:v>
      </x:c>
      <x:c r="I50" s="1"/>
      <x:c r="J50" s="1" t="s">
        <x:v>394</x:v>
      </x:c>
      <x:c r="K50" s="1"/>
      <x:c r="L50" s="1"/>
      <x:c r="M50" s="1"/>
      <x:c r="N50" s="1"/>
      <x:c r="O50" s="1"/>
      <x:c r="P50" s="1"/>
      <x:c r="Q50" s="1"/>
      <x:c r="R50" s="1"/>
      <x:c r="S50" s="1"/>
    </x:row>
    <x:row r="51">
      <x:c r="A51" s="1" t="s">
        <x:v>395</x:v>
      </x:c>
      <x:c r="B51" s="2"/>
      <x:c r="C51" s="2"/>
      <x:c r="D51" s="2"/>
      <x:c r="E51" s="2"/>
      <x:c r="F51" s="2"/>
      <x:c r="G51" s="59">
        <x:v>0.09</x:v>
      </x:c>
      <x:c r="H51" s="1" t="s">
        <x:v>396</x:v>
      </x:c>
      <x:c r="I51" s="1"/>
      <x:c r="J51" s="1" t="s">
        <x:v>397</x:v>
      </x:c>
      <x:c r="K51" s="1"/>
      <x:c r="L51" s="1"/>
      <x:c r="M51" s="1"/>
      <x:c r="N51" s="1"/>
      <x:c r="O51" s="1"/>
      <x:c r="P51" s="1"/>
      <x:c r="Q51" s="1"/>
      <x:c r="R51" s="1"/>
      <x:c r="S51" s="1"/>
    </x:row>
    <x:row r="52">
      <x:c r="A52" s="1" t="s">
        <x:v>398</x:v>
      </x:c>
      <x:c r="B52" s="2"/>
      <x:c r="C52" s="2"/>
      <x:c r="D52" s="2"/>
      <x:c r="E52" s="2"/>
      <x:c r="F52" s="2"/>
      <x:c r="G52" s="62">
        <x:v>94</x:v>
      </x:c>
      <x:c r="H52" s="1"/>
      <x:c r="I52" s="1"/>
      <x:c r="J52" s="1" t="s">
        <x:v>399</x:v>
      </x:c>
      <x:c r="K52" s="58">
        <x:v>345.81</x:v>
      </x:c>
      <x:c r="L52" s="1"/>
      <x:c r="M52" s="1"/>
      <x:c r="N52" s="1"/>
      <x:c r="O52" s="1"/>
      <x:c r="P52" s="1"/>
      <x:c r="Q52" s="1"/>
      <x:c r="R52" s="1"/>
      <x:c r="S52" s="1"/>
    </x:row>
    <x:row r="53">
      <x:c r="A53" s="1" t="s">
        <x:v>400</x:v>
      </x:c>
      <x:c r="B53" s="2"/>
      <x:c r="C53" s="2"/>
      <x:c r="D53" s="2"/>
      <x:c r="E53" s="2"/>
      <x:c r="F53" s="2"/>
      <x:c r="G53" s="62">
        <x:v>35</x:v>
      </x:c>
      <x:c r="H53" s="1"/>
      <x:c r="I53" s="1"/>
      <x:c r="J53" s="1" t="s">
        <x:v>401</x:v>
      </x:c>
      <x:c r="K53" s="58">
        <x:v>234.76</x:v>
      </x:c>
      <x:c r="L53" s="1"/>
      <x:c r="M53" s="1"/>
      <x:c r="N53" s="1"/>
      <x:c r="O53" s="1"/>
      <x:c r="P53" s="1"/>
      <x:c r="Q53" s="1"/>
      <x:c r="R53" s="1"/>
      <x:c r="S53" s="1"/>
    </x:row>
    <x:row r="54">
      <x:c r="A54" s="1" t="s">
        <x:v>402</x:v>
      </x:c>
      <x:c r="B54" s="2"/>
      <x:c r="C54" s="2"/>
      <x:c r="D54" s="2"/>
      <x:c r="E54" s="2"/>
      <x:c r="F54" s="2"/>
      <x:c r="G54" s="62">
        <x:v>6</x:v>
      </x:c>
      <x:c r="H54" s="1"/>
      <x:c r="I54" s="1"/>
      <x:c r="J54" s="1" t="s">
        <x:v>403</x:v>
      </x:c>
      <x:c r="K54" s="58">
        <x:v>136.92</x:v>
      </x:c>
      <x:c r="L54" s="1"/>
      <x:c r="M54" s="1"/>
      <x:c r="N54" s="1"/>
      <x:c r="O54" s="1"/>
      <x:c r="P54" s="1"/>
      <x:c r="Q54" s="1"/>
      <x:c r="R54" s="1"/>
      <x:c r="S54" s="1"/>
    </x:row>
    <x:row r="55">
      <x:c r="A55" s="1" t="s">
        <x:v>404</x:v>
      </x:c>
      <x:c r="B55" s="2"/>
      <x:c r="C55" s="2"/>
      <x:c r="D55" s="2"/>
      <x:c r="E55" s="2"/>
      <x:c r="F55" s="2"/>
      <x:c r="G55" s="62">
        <x:v>0</x:v>
      </x:c>
      <x:c r="H55" s="1" t="s">
        <x:v>405</x:v>
      </x:c>
      <x:c r="I55" s="1"/>
      <x:c r="J55" s="1" t="s">
        <x:v>406</x:v>
      </x:c>
      <x:c r="K55" s="58">
        <x:v>107.4</x:v>
      </x:c>
      <x:c r="L55" s="1"/>
      <x:c r="M55" s="1"/>
      <x:c r="N55" s="1"/>
      <x:c r="O55" s="1"/>
      <x:c r="P55" s="1"/>
      <x:c r="Q55" s="1"/>
      <x:c r="R55" s="1"/>
      <x:c r="S55" s="1"/>
    </x:row>
    <x:row r="56">
      <x:c r="A56" s="1" t="s">
        <x:v>407</x:v>
      </x:c>
      <x:c r="B56" s="2"/>
      <x:c r="C56" s="2"/>
      <x:c r="D56" s="2"/>
      <x:c r="E56" s="2"/>
      <x:c r="F56" s="2"/>
      <x:c r="G56" s="62">
        <x:v>479.5</x:v>
      </x:c>
      <x:c r="H56" s="1"/>
      <x:c r="I56" s="1"/>
      <x:c r="J56" s="1" t="s">
        <x:v>408</x:v>
      </x:c>
      <x:c r="K56" s="58">
        <x:v>22.25</x:v>
      </x:c>
      <x:c r="L56" s="1"/>
      <x:c r="M56" s="1"/>
      <x:c r="N56" s="1"/>
      <x:c r="O56" s="1"/>
      <x:c r="P56" s="1"/>
      <x:c r="Q56" s="1"/>
      <x:c r="R56" s="1"/>
      <x:c r="S56" s="1"/>
    </x:row>
    <x:row r="57">
      <x:c r="A57" s="1" t="s">
        <x:v>409</x:v>
      </x:c>
      <x:c r="B57" s="2"/>
      <x:c r="C57" s="2"/>
      <x:c r="D57" s="2"/>
      <x:c r="E57" s="2"/>
      <x:c r="F57" s="2"/>
      <x:c r="G57" s="62">
        <x:v>196</x:v>
      </x:c>
      <x:c r="H57" s="1"/>
      <x:c r="I57" s="1"/>
      <x:c r="J57" s="1" t="s">
        <x:v>410</x:v>
      </x:c>
      <x:c r="K57" s="58">
        <x:v>23.9</x:v>
      </x:c>
      <x:c r="L57" s="1"/>
      <x:c r="M57" s="1"/>
      <x:c r="N57" s="1"/>
      <x:c r="O57" s="1"/>
      <x:c r="P57" s="1"/>
      <x:c r="Q57" s="1"/>
      <x:c r="R57" s="1"/>
      <x:c r="S57" s="1"/>
    </x:row>
    <x:row r="58">
      <x:c r="A58" s="1" t="s">
        <x:v>411</x:v>
      </x:c>
      <x:c r="B58" s="2"/>
      <x:c r="C58" s="2"/>
      <x:c r="D58" s="2"/>
      <x:c r="E58" s="2"/>
      <x:c r="F58" s="2"/>
      <x:c r="G58" s="62">
        <x:v>-142</x:v>
      </x:c>
      <x:c r="H58" s="1"/>
      <x:c r="I58" s="1"/>
      <x:c r="J58" s="1" t="s">
        <x:v>412</x:v>
      </x:c>
      <x:c r="K58" s="58">
        <x:v>-141.78</x:v>
      </x:c>
      <x:c r="L58" s="1"/>
      <x:c r="M58" s="1"/>
      <x:c r="N58" s="1"/>
      <x:c r="O58" s="1"/>
      <x:c r="P58" s="1"/>
      <x:c r="Q58" s="1"/>
      <x:c r="R58" s="1"/>
      <x:c r="S58" s="1"/>
    </x:row>
    <x:row r="59">
      <x:c r="A59" s="1" t="s">
        <x:v>413</x:v>
      </x:c>
      <x:c r="B59" s="2"/>
      <x:c r="C59" s="2"/>
      <x:c r="D59" s="2"/>
      <x:c r="E59" s="2"/>
      <x:c r="F59" s="2"/>
      <x:c r="G59" s="62">
        <x:v>-90</x:v>
      </x:c>
      <x:c r="H59" s="1"/>
      <x:c r="I59" s="1"/>
      <x:c r="J59" s="1" t="s">
        <x:v>414</x:v>
      </x:c>
      <x:c r="K59" s="58">
        <x:v>56</x:v>
      </x:c>
      <x:c r="L59" s="1"/>
      <x:c r="M59" s="1"/>
      <x:c r="N59" s="1"/>
      <x:c r="O59" s="1"/>
      <x:c r="P59" s="1"/>
      <x:c r="Q59" s="1"/>
      <x:c r="R59" s="1"/>
      <x:c r="S59" s="1"/>
    </x:row>
    <x:row r="60">
      <x:c r="A60" s="1" t="s">
        <x:v>415</x:v>
      </x:c>
      <x:c r="B60" s="2"/>
      <x:c r="C60" s="2"/>
      <x:c r="D60" s="2"/>
      <x:c r="E60" s="2"/>
      <x:c r="F60" s="2"/>
      <x:c r="G60" s="62">
        <x:v>0</x:v>
      </x:c>
      <x:c r="H60" s="1"/>
      <x:c r="I60" s="1"/>
      <x:c r="J60" s="1" t="s">
        <x:v>416</x:v>
      </x:c>
      <x:c r="K60" s="58">
        <x:v>196</x:v>
      </x:c>
      <x:c r="L60" s="1"/>
      <x:c r="M60" s="1"/>
      <x:c r="N60" s="1"/>
      <x:c r="O60" s="1"/>
      <x:c r="P60" s="1"/>
      <x:c r="Q60" s="1"/>
      <x:c r="R60" s="1"/>
      <x:c r="S60" s="1"/>
    </x:row>
    <x:row r="61">
      <x:c r="A61" s="1" t="s">
        <x:v>417</x:v>
      </x:c>
      <x:c r="B61" s="2"/>
      <x:c r="C61" s="2"/>
      <x:c r="D61" s="2"/>
      <x:c r="E61" s="2"/>
      <x:c r="F61" s="2"/>
      <x:c r="G61" s="62">
        <x:v>83.7</x:v>
      </x:c>
      <x:c r="H61" s="1"/>
      <x:c r="I61" s="1"/>
      <x:c r="J61" s="1" t="s">
        <x:v>418</x:v>
      </x:c>
      <x:c r="K61" s="58">
        <x:v>96.5</x:v>
      </x:c>
      <x:c r="L61" s="1"/>
      <x:c r="M61" s="1"/>
      <x:c r="N61" s="1"/>
      <x:c r="O61" s="1"/>
      <x:c r="P61" s="1"/>
      <x:c r="Q61" s="1"/>
      <x:c r="R61" s="1"/>
      <x:c r="S61" s="1"/>
    </x:row>
    <x:row r="62">
      <x:c r="A62" s="1" t="s">
        <x:v>419</x:v>
      </x:c>
      <x:c r="B62" s="2"/>
      <x:c r="C62" s="2"/>
      <x:c r="D62" s="2"/>
      <x:c r="E62" s="2"/>
      <x:c r="F62" s="2"/>
      <x:c r="G62" s="59">
        <x:v>-0.02</x:v>
      </x:c>
      <x:c r="H62" s="1" t="s">
        <x:v>420</x:v>
      </x:c>
      <x:c r="I62" s="1"/>
      <x:c r="J62" s="1" t="s">
        <x:v>421</x:v>
      </x:c>
      <x:c r="K62" s="1" t="s">
        <x:v>422</x:v>
      </x:c>
      <x:c r="L62" s="1"/>
      <x:c r="M62" s="1"/>
      <x:c r="N62" s="1"/>
      <x:c r="O62" s="1"/>
      <x:c r="P62" s="1"/>
      <x:c r="Q62" s="1"/>
      <x:c r="R62" s="1"/>
      <x:c r="S62" s="1"/>
    </x:row>
    <x:row r="63">
      <x:c r="A63" s="1" t="s">
        <x:v>423</x:v>
      </x:c>
      <x:c r="B63" s="2"/>
      <x:c r="C63" s="2"/>
      <x:c r="D63" s="2"/>
      <x:c r="E63" s="2"/>
      <x:c r="F63" s="2"/>
      <x:c r="G63" s="59">
        <x:v>0.015</x:v>
      </x:c>
      <x:c r="H63" s="1"/>
      <x:c r="I63" s="1"/>
      <x:c r="J63" s="1" t="s">
        <x:v>424</x:v>
      </x:c>
      <x:c r="K63" s="58">
        <x:v>3.29</x:v>
      </x:c>
      <x:c r="L63" s="1"/>
      <x:c r="M63" s="1"/>
      <x:c r="N63" s="1"/>
      <x:c r="O63" s="1"/>
      <x:c r="P63" s="1"/>
      <x:c r="Q63" s="1"/>
      <x:c r="R63" s="1"/>
      <x:c r="S63" s="1"/>
    </x:row>
    <x:row r="64">
      <x:c r="A64" s="1" t="s">
        <x:v>425</x:v>
      </x:c>
      <x:c r="B64" s="2"/>
      <x:c r="C64" s="2"/>
      <x:c r="D64" s="2"/>
      <x:c r="E64" s="2"/>
      <x:c r="F64" s="2"/>
      <x:c r="G64" s="59">
        <x:v>0</x:v>
      </x:c>
      <x:c r="H64" s="1"/>
      <x:c r="I64" s="1"/>
      <x:c r="J64" s="1" t="s">
        <x:v>426</x:v>
      </x:c>
      <x:c r="K64" s="58">
        <x:v>14.67</x:v>
      </x:c>
      <x:c r="L64" s="1"/>
      <x:c r="M64" s="1"/>
      <x:c r="N64" s="1"/>
      <x:c r="O64" s="1"/>
      <x:c r="P64" s="1"/>
      <x:c r="Q64" s="1"/>
      <x:c r="R64" s="1"/>
      <x:c r="S64" s="1"/>
    </x:row>
    <x:row r="65">
      <x:c r="A65" s="1" t="s">
        <x:v>427</x:v>
      </x:c>
      <x:c r="B65" s="2"/>
      <x:c r="C65" s="2"/>
      <x:c r="D65" s="2"/>
      <x:c r="E65" s="2"/>
      <x:c r="F65" s="2"/>
      <x:c r="G65" s="59">
        <x:v>-0.002</x:v>
      </x:c>
      <x:c r="H65" s="1"/>
      <x:c r="I65" s="1"/>
      <x:c r="J65" s="1" t="s">
        <x:v>428</x:v>
      </x:c>
      <x:c r="K65" s="1" t="s">
        <x:v>429</x:v>
      </x:c>
      <x:c r="L65" s="1"/>
      <x:c r="M65" s="1"/>
      <x:c r="N65" s="1"/>
      <x:c r="O65" s="1"/>
      <x:c r="P65" s="1"/>
      <x:c r="Q65" s="1"/>
      <x:c r="R65" s="1"/>
      <x:c r="S65" s="1"/>
    </x:row>
    <x:row r="66">
      <x:c r="A66" s="1" t="s">
        <x:v>430</x:v>
      </x:c>
      <x:c r="B66" s="2"/>
      <x:c r="C66" s="2"/>
      <x:c r="D66" s="2"/>
      <x:c r="E66" s="2"/>
      <x:c r="F66" s="2"/>
      <x:c r="G66" s="59">
        <x:v>-0.042</x:v>
      </x:c>
      <x:c r="H66" s="1"/>
      <x:c r="I66" s="1"/>
      <x:c r="J66" s="1" t="s">
        <x:v>431</x:v>
      </x:c>
      <x:c r="K66" s="58">
        <x:v>14.41</x:v>
      </x:c>
      <x:c r="L66" s="1"/>
      <x:c r="M66" s="1"/>
      <x:c r="N66" s="1"/>
      <x:c r="O66" s="1"/>
      <x:c r="P66" s="1"/>
      <x:c r="Q66" s="1"/>
      <x:c r="R66" s="1"/>
      <x:c r="S66" s="1"/>
    </x:row>
    <x:row r="67">
      <x:c r="A67" s="1" t="s">
        <x:v>432</x:v>
      </x:c>
      <x:c r="B67" s="2"/>
      <x:c r="C67" s="2"/>
      <x:c r="D67" s="2"/>
      <x:c r="E67" s="2"/>
      <x:c r="F67" s="2"/>
      <x:c r="G67" s="59">
        <x:v>0.013</x:v>
      </x:c>
      <x:c r="H67" s="1"/>
      <x:c r="I67" s="1"/>
      <x:c r="J67" s="1" t="s">
        <x:v>433</x:v>
      </x:c>
      <x:c r="K67" s="58">
        <x:v>14</x:v>
      </x:c>
      <x:c r="L67" s="1"/>
      <x:c r="M67" s="1"/>
      <x:c r="N67" s="1"/>
      <x:c r="O67" s="1"/>
      <x:c r="P67" s="1"/>
      <x:c r="Q67" s="1"/>
      <x:c r="R67" s="1"/>
      <x:c r="S67" s="1"/>
    </x:row>
    <x:row r="68">
      <x:c r="A68" s="1" t="s">
        <x:v>434</x:v>
      </x:c>
      <x:c r="B68" s="2"/>
      <x:c r="C68" s="2"/>
      <x:c r="D68" s="2"/>
      <x:c r="E68" s="2"/>
      <x:c r="F68" s="2"/>
      <x:c r="G68" s="59">
        <x:v>0</x:v>
      </x:c>
      <x:c r="H68" s="1"/>
      <x:c r="I68" s="1"/>
      <x:c r="J68" s="1" t="s">
        <x:v>435</x:v>
      </x:c>
      <x:c r="K68" s="58">
        <x:v>23</x:v>
      </x:c>
      <x:c r="L68" s="1"/>
      <x:c r="M68" s="1"/>
      <x:c r="N68" s="1"/>
      <x:c r="O68" s="1"/>
      <x:c r="P68" s="1"/>
      <x:c r="Q68" s="1"/>
      <x:c r="R68" s="1"/>
      <x:c r="S68" s="1"/>
    </x:row>
    <x:row r="69">
      <x:c r="A69" s="1" t="s">
        <x:v>436</x:v>
      </x:c>
      <x:c r="B69" s="2"/>
      <x:c r="C69" s="2"/>
      <x:c r="D69" s="2"/>
      <x:c r="E69" s="2"/>
      <x:c r="F69" s="2"/>
      <x:c r="G69" s="59">
        <x:v>-0.002</x:v>
      </x:c>
      <x:c r="H69" s="1" t="s">
        <x:v>437</x:v>
      </x:c>
      <x:c r="I69" s="1"/>
      <x:c r="J69" s="1" t="s">
        <x:v>438</x:v>
      </x:c>
      <x:c r="K69" s="58">
        <x:v>12</x:v>
      </x:c>
      <x:c r="L69" s="1"/>
      <x:c r="M69" s="1"/>
      <x:c r="N69" s="1"/>
      <x:c r="O69" s="1"/>
      <x:c r="P69" s="1"/>
      <x:c r="Q69" s="1"/>
      <x:c r="R69" s="1"/>
      <x:c r="S69" s="1"/>
    </x:row>
    <x:row r="70">
      <x:c r="A70" s="1" t="s">
        <x:v>439</x:v>
      </x:c>
      <x:c r="B70" s="2"/>
      <x:c r="C70" s="2"/>
      <x:c r="D70" s="2"/>
      <x:c r="E70" s="2"/>
      <x:c r="F70" s="2"/>
      <x:c r="G70" s="59">
        <x:v>-0.015</x:v>
      </x:c>
      <x:c r="H70" s="1"/>
      <x:c r="I70" s="1"/>
      <x:c r="J70" s="1" t="s">
        <x:v>440</x:v>
      </x:c>
      <x:c r="K70" s="58">
        <x:v>2.49</x:v>
      </x:c>
      <x:c r="L70" s="1"/>
      <x:c r="M70" s="1"/>
      <x:c r="N70" s="1"/>
      <x:c r="O70" s="1"/>
      <x:c r="P70" s="1"/>
      <x:c r="Q70" s="1"/>
      <x:c r="R70" s="1"/>
      <x:c r="S70" s="1"/>
    </x:row>
    <x:row r="71">
      <x:c r="A71" s="1" t="s">
        <x:v>441</x:v>
      </x:c>
      <x:c r="B71" s="2"/>
      <x:c r="C71" s="2"/>
      <x:c r="D71" s="2"/>
      <x:c r="E71" s="2"/>
      <x:c r="F71" s="2"/>
      <x:c r="G71" s="59">
        <x:v>0.02</x:v>
      </x:c>
      <x:c r="H71" s="1"/>
      <x:c r="I71" s="1"/>
      <x:c r="J71" s="1" t="s">
        <x:v>442</x:v>
      </x:c>
      <x:c r="K71" s="58">
        <x:v>16</x:v>
      </x:c>
      <x:c r="L71" s="1"/>
      <x:c r="M71" s="1"/>
      <x:c r="N71" s="1"/>
      <x:c r="O71" s="1"/>
      <x:c r="P71" s="1"/>
      <x:c r="Q71" s="1"/>
      <x:c r="R71" s="1"/>
      <x:c r="S71" s="1"/>
    </x:row>
    <x:row r="72">
      <x:c r="A72" s="1" t="s">
        <x:v>443</x:v>
      </x:c>
      <x:c r="B72" s="2"/>
      <x:c r="C72" s="2"/>
      <x:c r="D72" s="2"/>
      <x:c r="E72" s="2"/>
      <x:c r="F72" s="2"/>
      <x:c r="G72" s="59">
        <x:v>-0.01</x:v>
      </x:c>
      <x:c r="H72" s="1"/>
      <x:c r="I72" s="1"/>
      <x:c r="J72" s="1"/>
      <x:c r="K72" s="1"/>
      <x:c r="L72" s="1"/>
      <x:c r="M72" s="1"/>
      <x:c r="N72" s="1"/>
      <x:c r="O72" s="1"/>
      <x:c r="P72" s="1"/>
      <x:c r="Q72" s="1"/>
      <x:c r="R72" s="1"/>
      <x:c r="S72" s="1"/>
    </x:row>
    <x:row r="73">
      <x:c r="A73" s="1" t="s">
        <x:v>444</x:v>
      </x:c>
      <x:c r="B73" s="2"/>
      <x:c r="C73" s="2"/>
      <x:c r="D73" s="2"/>
      <x:c r="E73" s="2"/>
      <x:c r="F73" s="2"/>
      <x:c r="G73" s="59">
        <x:v>0</x:v>
      </x:c>
      <x:c r="H73" s="1"/>
      <x:c r="I73" s="1"/>
      <x:c r="J73" s="1"/>
      <x:c r="K73" s="1"/>
      <x:c r="L73" s="1"/>
      <x:c r="M73" s="1"/>
      <x:c r="N73" s="1"/>
      <x:c r="O73" s="1"/>
      <x:c r="P73" s="1"/>
      <x:c r="Q73" s="1"/>
      <x:c r="R73" s="1"/>
      <x:c r="S73" s="1"/>
    </x:row>
    <x:row r="74">
      <x:c r="A74" s="1" t="s">
        <x:v>445</x:v>
      </x:c>
      <x:c r="B74" s="2"/>
      <x:c r="C74" s="2"/>
      <x:c r="D74" s="2"/>
      <x:c r="E74" s="2"/>
      <x:c r="F74" s="2"/>
      <x:c r="G74" s="59">
        <x:v>-0.015</x:v>
      </x:c>
      <x:c r="H74" s="1"/>
      <x:c r="I74" s="1"/>
      <x:c r="J74" s="1"/>
      <x:c r="K74" s="1"/>
      <x:c r="L74" s="1"/>
      <x:c r="M74" s="1"/>
      <x:c r="N74" s="1"/>
      <x:c r="O74" s="1"/>
      <x:c r="P74" s="1"/>
      <x:c r="Q74" s="1"/>
      <x:c r="R74" s="1"/>
      <x:c r="S74" s="1"/>
    </x:row>
    <x:row r="75">
      <x:c r="A75" s="1" t="s">
        <x:v>446</x:v>
      </x:c>
      <x:c r="B75" s="2"/>
      <x:c r="C75" s="2"/>
      <x:c r="D75" s="2"/>
      <x:c r="E75" s="2"/>
      <x:c r="F75" s="2"/>
      <x:c r="G75" s="59">
        <x:v>0.035</x:v>
      </x:c>
      <x:c r="H75" s="1"/>
      <x:c r="I75" s="1"/>
      <x:c r="J75" s="1"/>
      <x:c r="K75" s="1"/>
      <x:c r="L75" s="1"/>
      <x:c r="M75" s="1"/>
      <x:c r="N75" s="1"/>
      <x:c r="O75" s="1"/>
      <x:c r="P75" s="1"/>
      <x:c r="Q75" s="1"/>
      <x:c r="R75" s="1"/>
      <x:c r="S75" s="1"/>
    </x:row>
    <x:row r="76">
      <x:c r="A76" s="1" t="s">
        <x:v>447</x:v>
      </x:c>
      <x:c r="B76" s="2"/>
      <x:c r="C76" s="2"/>
      <x:c r="D76" s="2"/>
      <x:c r="E76" s="2"/>
      <x:c r="F76" s="2"/>
      <x:c r="G76" s="59">
        <x:v>0</x:v>
      </x:c>
      <x:c r="H76" s="1"/>
      <x:c r="I76" s="1"/>
      <x:c r="J76" s="1"/>
      <x:c r="K76" s="1"/>
      <x:c r="L76" s="1"/>
      <x:c r="M76" s="1"/>
      <x:c r="N76" s="1"/>
      <x:c r="O76" s="1"/>
      <x:c r="P76" s="1"/>
      <x:c r="Q76" s="1"/>
      <x:c r="R76" s="1"/>
      <x:c r="S76" s="1"/>
    </x:row>
    <x:row r="77">
      <x:c r="A77" s="1" t="s">
        <x:v>448</x:v>
      </x:c>
      <x:c r="B77" s="2"/>
      <x:c r="C77" s="2"/>
      <x:c r="D77" s="2"/>
      <x:c r="E77" s="2"/>
      <x:c r="F77" s="2"/>
      <x:c r="G77" s="59">
        <x:v>0</x:v>
      </x:c>
      <x:c r="H77" s="1"/>
      <x:c r="I77" s="1"/>
      <x:c r="J77" s="1"/>
      <x:c r="K77" s="1"/>
      <x:c r="L77" s="1"/>
      <x:c r="M77" s="1"/>
      <x:c r="N77" s="1"/>
      <x:c r="O77" s="1"/>
      <x:c r="P77" s="1"/>
      <x:c r="Q77" s="1"/>
      <x:c r="R77" s="1"/>
      <x:c r="S77" s="1"/>
    </x:row>
    <x:row r="78">
      <x:c r="A78" s="1" t="s">
        <x:v>449</x:v>
      </x:c>
      <x:c r="B78" s="2"/>
      <x:c r="C78" s="2"/>
      <x:c r="D78" s="2"/>
      <x:c r="E78" s="2"/>
      <x:c r="F78" s="2"/>
      <x:c r="G78" s="59">
        <x:v>0.19</x:v>
      </x:c>
      <x:c r="H78" s="1"/>
      <x:c r="I78" s="1"/>
      <x:c r="J78" s="1"/>
      <x:c r="K78" s="1"/>
      <x:c r="L78" s="1"/>
      <x:c r="M78" s="1"/>
      <x:c r="N78" s="1"/>
      <x:c r="O78" s="1"/>
      <x:c r="P78" s="1"/>
      <x:c r="Q78" s="1"/>
      <x:c r="R78" s="1"/>
      <x:c r="S78" s="1"/>
    </x:row>
    <x:row r="79">
      <x:c r="A79" s="1" t="s">
        <x:v>450</x:v>
      </x:c>
      <x:c r="B79" s="2"/>
      <x:c r="C79" s="2"/>
      <x:c r="D79" s="2"/>
      <x:c r="E79" s="2"/>
      <x:c r="F79" s="2"/>
      <x:c r="G79" s="59">
        <x:v>0.085</x:v>
      </x:c>
      <x:c r="H79" s="1"/>
      <x:c r="I79" s="1"/>
      <x:c r="J79" s="1"/>
      <x:c r="K79" s="1"/>
      <x:c r="L79" s="1"/>
      <x:c r="M79" s="1"/>
      <x:c r="N79" s="1"/>
      <x:c r="O79" s="1"/>
      <x:c r="P79" s="1"/>
      <x:c r="Q79" s="1"/>
      <x:c r="R79" s="1"/>
      <x:c r="S79" s="1"/>
    </x:row>
    <x:row r="80">
      <x:c r="A80" s="1" t="s">
        <x:v>451</x:v>
      </x:c>
      <x:c r="B80" s="2"/>
      <x:c r="C80" s="2"/>
      <x:c r="D80" s="2"/>
      <x:c r="E80" s="2"/>
      <x:c r="F80" s="2"/>
      <x:c r="G80" s="59">
        <x:v>0.14</x:v>
      </x:c>
      <x:c r="H80" s="1"/>
      <x:c r="I80" s="1"/>
      <x:c r="J80" s="1"/>
      <x:c r="K80" s="1"/>
      <x:c r="L80" s="1"/>
      <x:c r="M80" s="1"/>
      <x:c r="N80" s="1"/>
      <x:c r="O80" s="1"/>
      <x:c r="P80" s="1"/>
      <x:c r="Q80" s="1"/>
      <x:c r="R80" s="1"/>
      <x:c r="S80" s="1"/>
    </x:row>
    <x:row r="81">
      <x:c r="A81" s="1" t="s">
        <x:v>452</x:v>
      </x:c>
      <x:c r="B81" s="2"/>
      <x:c r="C81" s="2"/>
      <x:c r="D81" s="2"/>
      <x:c r="E81" s="2"/>
      <x:c r="F81" s="2"/>
      <x:c r="G81" s="59">
        <x:v>0.1</x:v>
      </x:c>
      <x:c r="H81" s="1"/>
      <x:c r="I81" s="1"/>
      <x:c r="J81" s="1"/>
      <x:c r="K81" s="1"/>
      <x:c r="L81" s="1"/>
      <x:c r="M81" s="1"/>
      <x:c r="N81" s="1"/>
      <x:c r="O81" s="1"/>
      <x:c r="P81" s="1"/>
      <x:c r="Q81" s="1"/>
      <x:c r="R81" s="1"/>
      <x:c r="S81" s="1"/>
    </x:row>
    <x:row r="82">
      <x:c r="A82" s="1"/>
      <x:c r="B82" s="2"/>
      <x:c r="C82" s="2"/>
      <x:c r="D82" s="2"/>
      <x:c r="E82" s="2"/>
      <x:c r="F82" s="2"/>
      <x:c r="G82" s="17"/>
      <x:c r="H82" s="1"/>
      <x:c r="I82" s="1"/>
      <x:c r="J82" s="1"/>
      <x:c r="K82" s="1"/>
      <x:c r="L82" s="1"/>
      <x:c r="M82" s="1"/>
      <x:c r="N82" s="1"/>
      <x:c r="O82" s="1"/>
      <x:c r="P82" s="1"/>
      <x:c r="Q82" s="1"/>
      <x:c r="R82" s="1"/>
      <x:c r="S82" s="1"/>
    </x:row>
    <x:row r="83">
      <x:c r="A83" s="1"/>
      <x:c r="B83" s="2"/>
      <x:c r="C83" s="2"/>
      <x:c r="D83" s="2"/>
      <x:c r="E83" s="2"/>
      <x:c r="F83" s="2"/>
      <x:c r="G83" s="17"/>
      <x:c r="H83" s="1"/>
      <x:c r="I83" s="1"/>
      <x:c r="J83" s="1"/>
      <x:c r="K83" s="1"/>
      <x:c r="L83" s="1"/>
      <x:c r="M83" s="1"/>
      <x:c r="N83" s="1"/>
      <x:c r="O83" s="1"/>
      <x:c r="P83" s="1"/>
      <x:c r="Q83" s="1"/>
      <x:c r="R83" s="1"/>
      <x:c r="S83" s="1"/>
    </x:row>
    <x:row r="84">
      <x:c r="A84" s="1" t="s">
        <x:v>453</x:v>
      </x:c>
      <x:c r="B84" s="24">
        <x:v>1182.7</x:v>
      </x:c>
      <x:c r="C84" s="24">
        <x:v>1321</x:v>
      </x:c>
      <x:c r="D84" s="24">
        <x:v>1245.4</x:v>
      </x:c>
      <x:c r="E84" s="24">
        <x:v>1150.2</x:v>
      </x:c>
      <x:c r="F84" s="2"/>
      <x:c r="H84" s="1"/>
      <x:c r="I84" s="1"/>
      <x:c r="J84" s="1"/>
      <x:c r="K84" s="1"/>
      <x:c r="L84" s="1"/>
      <x:c r="M84" s="1"/>
      <x:c r="N84" s="1"/>
      <x:c r="O84" s="1"/>
      <x:c r="P84" s="1"/>
      <x:c r="Q84" s="1"/>
      <x:c r="R84" s="1"/>
      <x:c r="S84" s="1"/>
    </x:row>
    <x:row r="85">
      <x:c r="A85" s="1" t="s">
        <x:v>454</x:v>
      </x:c>
      <x:c r="B85" s="24">
        <x:v>1086.4</x:v>
      </x:c>
      <x:c r="C85" s="24">
        <x:v>1338.5</x:v>
      </x:c>
      <x:c r="D85" s="24">
        <x:v>1115.6</x:v>
      </x:c>
      <x:c r="E85" s="24">
        <x:v>1121.8</x:v>
      </x:c>
      <x:c r="F85" s="2"/>
      <x:c r="H85" s="1"/>
      <x:c r="I85" s="1"/>
      <x:c r="J85" s="1"/>
      <x:c r="K85" s="1"/>
      <x:c r="L85" s="1"/>
      <x:c r="M85" s="1"/>
      <x:c r="N85" s="1"/>
      <x:c r="O85" s="1"/>
      <x:c r="P85" s="1"/>
      <x:c r="Q85" s="1"/>
      <x:c r="R85" s="1"/>
      <x:c r="S85" s="1"/>
    </x:row>
    <x:row r="86">
      <x:c r="A86" s="1" t="s">
        <x:v>455</x:v>
      </x:c>
      <x:c r="B86" s="24">
        <x:v>259.1</x:v>
      </x:c>
      <x:c r="C86" s="24">
        <x:v>243.4</x:v>
      </x:c>
      <x:c r="D86" s="24">
        <x:v>223.9</x:v>
      </x:c>
      <x:c r="E86" s="24">
        <x:v>230.1</x:v>
      </x:c>
      <x:c r="F86" s="2"/>
      <x:c r="H86" s="1"/>
      <x:c r="I86" s="1"/>
      <x:c r="J86" s="1"/>
      <x:c r="K86" s="1"/>
      <x:c r="L86" s="1"/>
      <x:c r="M86" s="1"/>
      <x:c r="N86" s="1"/>
      <x:c r="O86" s="1"/>
      <x:c r="P86" s="1"/>
      <x:c r="Q86" s="1"/>
      <x:c r="R86" s="1"/>
      <x:c r="S86" s="1"/>
    </x:row>
    <x:row r="87">
      <x:c r="A87" s="1" t="s">
        <x:v>456</x:v>
      </x:c>
      <x:c r="B87" s="24">
        <x:v>266.7</x:v>
      </x:c>
      <x:c r="C87" s="24">
        <x:v>292.2</x:v>
      </x:c>
      <x:c r="D87" s="24">
        <x:v>256.1</x:v>
      </x:c>
      <x:c r="E87" s="24">
        <x:v>279.7</x:v>
      </x:c>
      <x:c r="F87" s="2"/>
      <x:c r="H87" s="1"/>
      <x:c r="I87" s="1"/>
      <x:c r="J87" s="1"/>
      <x:c r="K87" s="1"/>
      <x:c r="L87" s="1"/>
      <x:c r="M87" s="1"/>
      <x:c r="N87" s="1"/>
      <x:c r="O87" s="1"/>
      <x:c r="P87" s="1"/>
      <x:c r="Q87" s="1"/>
      <x:c r="R87" s="1"/>
      <x:c r="S87" s="1"/>
    </x:row>
    <x:row r="88">
      <x:c r="A88" s="1"/>
      <x:c r="B88" s="2"/>
      <x:c r="C88" s="2"/>
      <x:c r="D88" s="2"/>
      <x:c r="E88" s="2"/>
      <x:c r="F88" s="2"/>
      <x:c r="G88" s="17"/>
      <x:c r="H88" s="1"/>
      <x:c r="I88" s="1"/>
      <x:c r="J88" s="1"/>
      <x:c r="K88" s="1"/>
      <x:c r="L88" s="1"/>
      <x:c r="M88" s="1"/>
      <x:c r="N88" s="1"/>
      <x:c r="O88" s="1"/>
      <x:c r="P88" s="1"/>
      <x:c r="Q88" s="1"/>
      <x:c r="R88" s="1"/>
      <x:c r="S88" s="1"/>
    </x:row>
    <x:row r="89">
      <x:c r="A89" s="1" t="s">
        <x:v>457</x:v>
      </x:c>
      <x:c r="B89" s="24">
        <x:v>4899.3</x:v>
      </x:c>
      <x:c r="C89" s="2"/>
      <x:c r="D89" s="2"/>
      <x:c r="E89" s="2"/>
      <x:c r="F89" s="2"/>
      <x:c r="G89" s="17"/>
      <x:c r="H89" s="1"/>
      <x:c r="I89" s="1"/>
      <x:c r="J89" s="1"/>
      <x:c r="K89" s="1"/>
      <x:c r="L89" s="1"/>
      <x:c r="M89" s="1"/>
      <x:c r="N89" s="1"/>
      <x:c r="O89" s="1"/>
      <x:c r="P89" s="1"/>
      <x:c r="Q89" s="1"/>
      <x:c r="R89" s="1"/>
      <x:c r="S89" s="1"/>
    </x:row>
    <x:row r="90">
      <x:c r="A90" s="1" t="s">
        <x:v>458</x:v>
      </x:c>
      <x:c r="B90" s="24">
        <x:v>4662.3</x:v>
      </x:c>
      <x:c r="C90" s="2"/>
      <x:c r="D90" s="2"/>
      <x:c r="E90" s="2"/>
      <x:c r="F90" s="2"/>
      <x:c r="G90" s="17"/>
      <x:c r="H90" s="1"/>
      <x:c r="I90" s="1"/>
      <x:c r="J90" s="1"/>
      <x:c r="K90" s="1"/>
      <x:c r="L90" s="1"/>
      <x:c r="M90" s="1"/>
      <x:c r="N90" s="1"/>
      <x:c r="O90" s="1"/>
      <x:c r="P90" s="1"/>
      <x:c r="Q90" s="1"/>
      <x:c r="R90" s="1"/>
      <x:c r="S90" s="1"/>
    </x:row>
    <x:row r="91">
      <x:c r="A91" s="1" t="s">
        <x:v>459</x:v>
      </x:c>
      <x:c r="B91" s="24">
        <x:v>956.5</x:v>
      </x:c>
      <x:c r="C91" s="2"/>
      <x:c r="D91" s="2"/>
      <x:c r="E91" s="2"/>
      <x:c r="F91" s="2"/>
      <x:c r="G91" s="17"/>
      <x:c r="H91" s="1"/>
      <x:c r="I91" s="1"/>
      <x:c r="J91" s="1"/>
      <x:c r="K91" s="1"/>
      <x:c r="L91" s="1"/>
      <x:c r="M91" s="1"/>
      <x:c r="N91" s="1"/>
      <x:c r="O91" s="1"/>
      <x:c r="P91" s="1"/>
      <x:c r="Q91" s="1"/>
      <x:c r="R91" s="1"/>
      <x:c r="S91" s="1"/>
    </x:row>
    <x:row r="92">
      <x:c r="A92" s="1" t="s">
        <x:v>460</x:v>
      </x:c>
      <x:c r="B92" s="24">
        <x:v>1094.7</x:v>
      </x:c>
      <x:c r="C92" s="2"/>
      <x:c r="D92" s="2"/>
      <x:c r="E92" s="2"/>
      <x:c r="F92" s="2"/>
      <x:c r="G92" s="17"/>
      <x:c r="H92" s="1"/>
      <x:c r="I92" s="1"/>
      <x:c r="J92" s="1"/>
      <x:c r="K92" s="1"/>
      <x:c r="L92" s="1"/>
      <x:c r="M92" s="1"/>
      <x:c r="N92" s="1"/>
      <x:c r="O92" s="1"/>
      <x:c r="P92" s="1"/>
      <x:c r="Q92" s="1"/>
      <x:c r="R92" s="1"/>
      <x:c r="S92" s="1"/>
    </x:row>
    <x:row r="93">
      <x:c r="A93" s="1" t="s">
        <x:v>461</x:v>
      </x:c>
      <x:c r="B93" s="24">
        <x:v>2794.9</x:v>
      </x:c>
      <x:c r="C93" s="24">
        <x:v>3195.1</x:v>
      </x:c>
      <x:c r="D93" s="24">
        <x:v>2841</x:v>
      </x:c>
      <x:c r="E93" s="24">
        <x:v>2781.8</x:v>
      </x:c>
      <x:c r="F93" s="24">
        <x:v>11612.8</x:v>
      </x:c>
      <x:c r="G93" s="17"/>
      <x:c r="H93" s="1"/>
      <x:c r="I93" s="1"/>
      <x:c r="J93" s="1"/>
      <x:c r="K93" s="1"/>
      <x:c r="L93" s="1"/>
      <x:c r="M93" s="1"/>
      <x:c r="N93" s="1"/>
      <x:c r="O93" s="1"/>
      <x:c r="P93" s="1"/>
      <x:c r="Q93" s="1"/>
      <x:c r="R93" s="1"/>
      <x:c r="S93" s="1"/>
    </x:row>
    <x:row r="94">
      <x:c r="A94" s="1"/>
      <x:c r="B94" s="2"/>
      <x:c r="C94" s="2"/>
      <x:c r="D94" s="2"/>
      <x:c r="E94" s="2"/>
      <x:c r="F94" s="2"/>
      <x:c r="G94" s="17"/>
      <x:c r="H94" s="1"/>
      <x:c r="I94" s="1"/>
      <x:c r="J94" s="1"/>
      <x:c r="K94" s="1"/>
      <x:c r="L94" s="1"/>
      <x:c r="M94" s="1"/>
      <x:c r="N94" s="1"/>
      <x:c r="O94" s="1"/>
      <x:c r="P94" s="1"/>
      <x:c r="Q94" s="1"/>
      <x:c r="R94" s="1"/>
      <x:c r="S94" s="1"/>
    </x:row>
    <x:row r="95">
      <x:c r="A95" s="1" t="s">
        <x:v>462</x:v>
      </x:c>
      <x:c r="B95" s="2"/>
      <x:c r="C95" s="2"/>
      <x:c r="D95" s="2"/>
      <x:c r="E95" s="2"/>
      <x:c r="F95" s="2"/>
      <x:c r="G95" s="69">
        <x:v>478.8</x:v>
      </x:c>
      <x:c r="H95" s="1"/>
      <x:c r="I95" s="1"/>
      <x:c r="J95" s="1"/>
      <x:c r="K95" s="1"/>
      <x:c r="L95" s="1"/>
      <x:c r="M95" s="1"/>
      <x:c r="N95" s="1"/>
      <x:c r="O95" s="1"/>
      <x:c r="P95" s="1"/>
      <x:c r="Q95" s="1"/>
      <x:c r="R95" s="1"/>
      <x:c r="S95" s="1"/>
    </x:row>
    <x:row r="96">
      <x:c r="A96" s="1" t="s">
        <x:v>463</x:v>
      </x:c>
      <x:c r="B96" s="2"/>
      <x:c r="C96" s="2"/>
      <x:c r="D96" s="2"/>
      <x:c r="E96" s="2"/>
      <x:c r="F96" s="2"/>
      <x:c r="G96" s="69">
        <x:v>0.7</x:v>
      </x:c>
      <x:c r="H96" s="1"/>
      <x:c r="I96" s="1"/>
      <x:c r="J96" s="1"/>
      <x:c r="K96" s="1"/>
      <x:c r="L96" s="1"/>
      <x:c r="M96" s="1"/>
      <x:c r="N96" s="1"/>
      <x:c r="O96" s="1"/>
      <x:c r="P96" s="1"/>
      <x:c r="Q96" s="1"/>
      <x:c r="R96" s="1"/>
      <x:c r="S96" s="1"/>
    </x:row>
    <x:row r="97">
      <x:c r="A97" s="1" t="s">
        <x:v>464</x:v>
      </x:c>
      <x:c r="B97" s="24">
        <x:v>68</x:v>
      </x:c>
      <x:c r="C97" s="2"/>
      <x:c r="D97" s="2"/>
      <x:c r="E97" s="2"/>
      <x:c r="F97" s="2"/>
      <x:c r="G97" s="17"/>
      <x:c r="H97" s="1"/>
      <x:c r="I97" s="1"/>
      <x:c r="J97" s="1"/>
      <x:c r="K97" s="1"/>
      <x:c r="L97" s="1"/>
      <x:c r="M97" s="1"/>
      <x:c r="N97" s="1"/>
      <x:c r="O97" s="1"/>
      <x:c r="P97" s="1"/>
      <x:c r="Q97" s="1"/>
      <x:c r="R97" s="1"/>
      <x:c r="S97" s="1"/>
    </x:row>
    <x:row r="98">
      <x:c r="A98" s="1" t="s">
        <x:v>465</x:v>
      </x:c>
      <x:c r="B98" s="2"/>
      <x:c r="C98" s="2"/>
      <x:c r="D98" s="2"/>
      <x:c r="E98" s="2"/>
      <x:c r="F98" s="2"/>
      <x:c r="G98" s="17" t="s">
        <x:v>466</x:v>
      </x:c>
      <x:c r="H98" s="1"/>
      <x:c r="I98" s="1"/>
      <x:c r="J98" s="1"/>
      <x:c r="K98" s="1"/>
      <x:c r="L98" s="1"/>
      <x:c r="M98" s="1"/>
      <x:c r="N98" s="1"/>
      <x:c r="O98" s="1"/>
      <x:c r="P98" s="1"/>
      <x:c r="Q98" s="1"/>
      <x:c r="R98" s="1"/>
      <x:c r="S98" s="1"/>
    </x:row>
    <x:row r="99">
      <x:c r="A99" s="1" t="s">
        <x:v>467</x:v>
      </x:c>
      <x:c r="B99" s="1"/>
      <x:c r="C99" s="1"/>
      <x:c r="D99" s="1"/>
      <x:c r="E99" s="1"/>
      <x:c r="F99" s="1"/>
      <x:c r="G99" s="25" t="n">
        <x:f>(G44*G47+G45)/(G47+G46)</x:f>
        <x:v>0.6142857142857142</x:v>
      </x:c>
      <x:c r="H99" s="1"/>
      <x:c r="I99" s="1"/>
      <x:c r="J99" s="1"/>
      <x:c r="K99" s="1"/>
      <x:c r="L99" s="1"/>
      <x:c r="M99" s="1"/>
      <x:c r="N99" s="1"/>
      <x:c r="O99" s="1"/>
      <x:c r="P99" s="1"/>
      <x:c r="Q99" s="1"/>
      <x:c r="R99" s="1"/>
      <x:c r="S99" s="1"/>
    </x:row>
    <x:row r="100">
      <x:c r="A100" s="1" t="s">
        <x:v>468</x:v>
      </x:c>
      <x:c r="B100" s="1"/>
      <x:c r="C100" s="1"/>
      <x:c r="D100" s="1"/>
      <x:c r="E100" s="1"/>
      <x:c r="F100" s="1"/>
      <x:c r="G100" s="64">
        <x:v>2589.4</x:v>
      </x:c>
      <x:c r="H100" s="1"/>
      <x:c r="I100" s="1"/>
      <x:c r="J100" s="1"/>
      <x:c r="K100" s="1"/>
      <x:c r="L100" s="1"/>
      <x:c r="M100" s="1"/>
      <x:c r="N100" s="1"/>
      <x:c r="O100" s="1"/>
      <x:c r="P100" s="1"/>
      <x:c r="Q100" s="1"/>
      <x:c r="R100" s="1"/>
      <x:c r="S100" s="1"/>
    </x:row>
    <x:row r="101">
      <x:c r="A101" s="1"/>
      <x:c r="B101" s="1"/>
      <x:c r="C101" s="1"/>
      <x:c r="D101" s="1"/>
      <x:c r="E101" s="1"/>
      <x:c r="F101" s="1"/>
      <x:c r="G101" s="1"/>
      <x:c r="H101" s="1"/>
      <x:c r="I101" s="1"/>
      <x:c r="J101" s="1"/>
      <x:c r="K101" s="1"/>
      <x:c r="L101" s="1"/>
      <x:c r="M101" s="1"/>
      <x:c r="N101" s="1"/>
      <x:c r="O101" s="1"/>
      <x:c r="P101" s="1"/>
      <x:c r="Q101" s="1"/>
      <x:c r="R101" s="1"/>
      <x:c r="S101" s="1"/>
    </x:row>
    <x:row r="102">
      <x:c r="A102" s="1"/>
      <x:c r="B102" s="1"/>
      <x:c r="C102" s="1"/>
      <x:c r="D102" s="1"/>
      <x:c r="E102" s="1"/>
      <x:c r="F102" s="1"/>
      <x:c r="G102" s="1"/>
      <x:c r="H102" s="1"/>
      <x:c r="I102" s="1"/>
      <x:c r="J102" s="1"/>
      <x:c r="K102" s="1"/>
      <x:c r="L102" s="1"/>
      <x:c r="M102" s="1"/>
      <x:c r="N102" s="1"/>
      <x:c r="O102" s="1"/>
      <x:c r="P102" s="1"/>
      <x:c r="Q102" s="1"/>
      <x:c r="R102" s="1"/>
      <x:c r="S102" s="1"/>
    </x:row>
    <x:row r="103">
      <x:c r="A103" s="1" t="s">
        <x:v>469</x:v>
      </x:c>
      <x:c r="B103" s="1"/>
      <x:c r="C103" s="1"/>
      <x:c r="D103" s="1"/>
      <x:c r="E103" s="1"/>
      <x:c r="F103" s="1"/>
      <x:c r="G103" s="24">
        <x:v>182</x:v>
      </x:c>
      <x:c r="H103" s="1" t="s">
        <x:v>470</x:v>
      </x:c>
      <x:c r="I103" s="1"/>
      <x:c r="J103" s="1"/>
      <x:c r="K103" s="1"/>
      <x:c r="L103" s="1"/>
      <x:c r="M103" s="1"/>
      <x:c r="N103" s="1"/>
      <x:c r="O103" s="1"/>
      <x:c r="P103" s="1"/>
      <x:c r="Q103" s="1"/>
      <x:c r="R103" s="1"/>
      <x:c r="S103" s="1"/>
    </x:row>
    <x:row r="104">
      <x:c r="A104" s="1" t="s">
        <x:v>471</x:v>
      </x:c>
      <x:c r="B104" s="1"/>
      <x:c r="C104" s="1"/>
      <x:c r="D104" s="1"/>
      <x:c r="E104" s="1"/>
      <x:c r="F104" s="1"/>
      <x:c r="G104" s="24">
        <x:v>-89.5</x:v>
      </x:c>
      <x:c r="H104" s="1" t="s">
        <x:v>472</x:v>
      </x:c>
      <x:c r="I104" s="1"/>
      <x:c r="J104" s="1"/>
      <x:c r="K104" s="1"/>
      <x:c r="L104" s="1"/>
      <x:c r="M104" s="1"/>
      <x:c r="N104" s="1"/>
      <x:c r="O104" s="1"/>
      <x:c r="P104" s="1"/>
      <x:c r="Q104" s="1"/>
      <x:c r="R104" s="1"/>
      <x:c r="S104" s="1"/>
    </x:row>
    <x:row r="105">
      <x:c r="A105" s="1"/>
      <x:c r="B105" s="1"/>
      <x:c r="C105" s="1"/>
      <x:c r="D105" s="1"/>
      <x:c r="E105" s="1"/>
      <x:c r="F105" s="1"/>
      <x:c r="G105" s="1"/>
      <x:c r="H105" s="1"/>
      <x:c r="I105" s="1"/>
      <x:c r="J105" s="1"/>
      <x:c r="K105" s="1"/>
      <x:c r="L105" s="1"/>
      <x:c r="M105" s="1"/>
      <x:c r="N105" s="1"/>
      <x:c r="O105" s="1"/>
      <x:c r="P105" s="1"/>
      <x:c r="Q105" s="1"/>
      <x:c r="R105" s="1"/>
      <x:c r="S105" s="1"/>
    </x:row>
    <x:row r="106">
      <x:c r="A106" s="1"/>
      <x:c r="B106" s="1"/>
      <x:c r="C106" s="1"/>
      <x:c r="D106" s="1"/>
      <x:c r="E106" s="1"/>
      <x:c r="F106" s="1"/>
      <x:c r="G106" s="1"/>
      <x:c r="H106" s="1"/>
      <x:c r="I106" s="1"/>
      <x:c r="J106" s="1"/>
      <x:c r="K106" s="1"/>
      <x:c r="L106" s="1"/>
      <x:c r="M106" s="1"/>
      <x:c r="N106" s="1"/>
      <x:c r="O106" s="1"/>
      <x:c r="P106" s="1"/>
      <x:c r="Q106" s="1"/>
      <x:c r="R106" s="1"/>
      <x:c r="S106" s="1"/>
    </x:row>
    <x:row r="107">
      <x:c r="A107" s="1" t="s">
        <x:v>473</x:v>
      </x:c>
      <x:c r="B107" s="24">
        <x:v>249.1</x:v>
      </x:c>
      <x:c r="C107" s="24">
        <x:v>293.2</x:v>
      </x:c>
      <x:c r="D107" s="24">
        <x:v>237.6</x:v>
      </x:c>
      <x:c r="E107" s="24">
        <x:v>209.5</x:v>
      </x:c>
      <x:c r="F107" s="24">
        <x:v>989.4</x:v>
      </x:c>
      <x:c r="G107" s="1"/>
      <x:c r="H107" s="1"/>
      <x:c r="I107" s="1"/>
      <x:c r="J107" s="1"/>
      <x:c r="K107" s="1"/>
      <x:c r="L107" s="1"/>
      <x:c r="M107" s="1"/>
      <x:c r="N107" s="1"/>
      <x:c r="O107" s="1"/>
      <x:c r="P107" s="1"/>
      <x:c r="Q107" s="1"/>
      <x:c r="R107" s="1"/>
      <x:c r="S107" s="1"/>
    </x:row>
    <x:row r="108">
      <x:c r="A108" s="1" t="s">
        <x:v>474</x:v>
      </x:c>
      <x:c r="B108" s="24">
        <x:v>176</x:v>
      </x:c>
      <x:c r="C108" s="24">
        <x:v>102.6</x:v>
      </x:c>
      <x:c r="D108" s="24">
        <x:v>95.7</x:v>
      </x:c>
      <x:c r="E108" s="24">
        <x:v>126.5</x:v>
      </x:c>
      <x:c r="F108" s="24">
        <x:v>500.8</x:v>
      </x:c>
      <x:c r="G108" s="1"/>
      <x:c r="H108" s="1"/>
      <x:c r="I108" s="1"/>
      <x:c r="J108" s="1"/>
      <x:c r="K108" s="1"/>
      <x:c r="L108" s="1"/>
      <x:c r="M108" s="1"/>
      <x:c r="N108" s="1"/>
      <x:c r="O108" s="1"/>
      <x:c r="P108" s="1"/>
      <x:c r="Q108" s="1"/>
      <x:c r="R108" s="1"/>
      <x:c r="S108" s="1"/>
    </x:row>
    <x:row r="109">
      <x:c r="A109" s="1" t="s">
        <x:v>475</x:v>
      </x:c>
      <x:c r="B109" s="24">
        <x:v>33.6</x:v>
      </x:c>
      <x:c r="C109" s="24">
        <x:v>40.9</x:v>
      </x:c>
      <x:c r="D109" s="24">
        <x:v>33.1</x:v>
      </x:c>
      <x:c r="E109" s="24">
        <x:v>35.2</x:v>
      </x:c>
      <x:c r="F109" s="24">
        <x:v>142.8</x:v>
      </x:c>
      <x:c r="G109" s="1"/>
      <x:c r="H109" s="1"/>
      <x:c r="I109" s="1"/>
      <x:c r="J109" s="1"/>
      <x:c r="K109" s="1"/>
      <x:c r="L109" s="1"/>
      <x:c r="M109" s="1"/>
      <x:c r="N109" s="1"/>
      <x:c r="O109" s="1"/>
      <x:c r="P109" s="1"/>
      <x:c r="Q109" s="1"/>
      <x:c r="R109" s="1"/>
      <x:c r="S109" s="1"/>
    </x:row>
    <x:row r="110">
      <x:c r="A110" s="1" t="s">
        <x:v>476</x:v>
      </x:c>
      <x:c r="B110" s="24">
        <x:v>35.1</x:v>
      </x:c>
      <x:c r="C110" s="24">
        <x:v>35.8</x:v>
      </x:c>
      <x:c r="D110" s="24">
        <x:v>28.6</x:v>
      </x:c>
      <x:c r="E110" s="24">
        <x:v>31.5</x:v>
      </x:c>
      <x:c r="F110" s="24">
        <x:v>131</x:v>
      </x:c>
      <x:c r="G110" s="1"/>
      <x:c r="H110" s="1"/>
      <x:c r="I110" s="1"/>
      <x:c r="J110" s="1"/>
      <x:c r="K110" s="1"/>
      <x:c r="L110" s="1"/>
      <x:c r="M110" s="1"/>
      <x:c r="N110" s="1"/>
      <x:c r="O110" s="1"/>
      <x:c r="P110" s="1"/>
      <x:c r="Q110" s="1"/>
      <x:c r="R110" s="1"/>
      <x:c r="S110" s="1"/>
    </x:row>
    <x:row r="111">
      <x:c r="A111" s="1" t="s">
        <x:v>477</x:v>
      </x:c>
      <x:c r="B111" s="24">
        <x:v>189.2</x:v>
      </x:c>
      <x:c r="C111" s="24">
        <x:v>218</x:v>
      </x:c>
      <x:c r="D111" s="24">
        <x:v>188.2</x:v>
      </x:c>
      <x:c r="E111" s="24">
        <x:v>227.9</x:v>
      </x:c>
      <x:c r="F111" s="24">
        <x:v>823.3</x:v>
      </x:c>
      <x:c r="G111" s="1"/>
      <x:c r="H111" s="1" t="s">
        <x:v>478</x:v>
      </x:c>
      <x:c r="I111" s="1"/>
      <x:c r="J111" s="1"/>
      <x:c r="K111" s="1"/>
      <x:c r="L111" s="1"/>
      <x:c r="M111" s="1"/>
      <x:c r="N111" s="1"/>
      <x:c r="O111" s="1"/>
      <x:c r="P111" s="1"/>
      <x:c r="Q111" s="1"/>
      <x:c r="R111" s="1"/>
      <x:c r="S111" s="1"/>
    </x:row>
    <x:row r="112">
      <x:c r="A112" s="1" t="s">
        <x:v>479</x:v>
      </x:c>
      <x:c r="B112" s="24">
        <x:v>0</x:v>
      </x:c>
      <x:c r="C112" s="24">
        <x:v>902.9</x:v>
      </x:c>
      <x:c r="D112" s="24">
        <x:v>0</x:v>
      </x:c>
      <x:c r="E112" s="24">
        <x:v>1828.5</x:v>
      </x:c>
      <x:c r="F112" s="24">
        <x:v>2731.4</x:v>
      </x:c>
      <x:c r="G112" s="1"/>
      <x:c r="H112" s="1" t="s">
        <x:v>480</x:v>
      </x:c>
      <x:c r="I112" s="1"/>
      <x:c r="J112" s="1"/>
      <x:c r="K112" s="1"/>
      <x:c r="L112" s="1"/>
      <x:c r="M112" s="1"/>
      <x:c r="N112" s="1"/>
      <x:c r="O112" s="1"/>
      <x:c r="P112" s="1"/>
      <x:c r="Q112" s="1"/>
      <x:c r="R112" s="1"/>
      <x:c r="S112" s="1"/>
    </x:row>
    <x:row r="113">
      <x:c r="A113" s="1" t="s">
        <x:v>481</x:v>
      </x:c>
      <x:c r="B113" s="24">
        <x:v>20.4</x:v>
      </x:c>
      <x:c r="C113" s="24">
        <x:v>0.2</x:v>
      </x:c>
      <x:c r="D113" s="24">
        <x:v>11.1</x:v>
      </x:c>
      <x:c r="E113" s="24">
        <x:v>0</x:v>
      </x:c>
      <x:c r="F113" s="24">
        <x:v>31.7</x:v>
      </x:c>
      <x:c r="G113" s="1"/>
      <x:c r="H113" s="1"/>
      <x:c r="I113" s="1"/>
      <x:c r="J113" s="1"/>
      <x:c r="K113" s="1"/>
      <x:c r="L113" s="1"/>
      <x:c r="M113" s="1"/>
      <x:c r="N113" s="1"/>
      <x:c r="O113" s="1"/>
      <x:c r="P113" s="1"/>
      <x:c r="Q113" s="1"/>
      <x:c r="R113" s="1"/>
      <x:c r="S113" s="1"/>
    </x:row>
    <x:row r="114">
      <x:c r="A114" s="1" t="s">
        <x:v>482</x:v>
      </x:c>
      <x:c r="B114" s="24">
        <x:v>3.3</x:v>
      </x:c>
      <x:c r="C114" s="24">
        <x:v>-1.1</x:v>
      </x:c>
      <x:c r="D114" s="24">
        <x:v>9.8</x:v>
      </x:c>
      <x:c r="E114" s="24">
        <x:v>22.6</x:v>
      </x:c>
      <x:c r="F114" s="24">
        <x:v>34.6</x:v>
      </x:c>
      <x:c r="G114" s="1"/>
      <x:c r="H114" s="1"/>
      <x:c r="I114" s="1"/>
      <x:c r="J114" s="1"/>
      <x:c r="K114" s="1"/>
      <x:c r="L114" s="1"/>
      <x:c r="M114" s="1"/>
      <x:c r="N114" s="1"/>
      <x:c r="O114" s="1"/>
      <x:c r="P114" s="1"/>
      <x:c r="Q114" s="1"/>
      <x:c r="R114" s="1"/>
      <x:c r="S114" s="1"/>
    </x:row>
    <x:row r="115">
      <x:c r="A115" s="1" t="s">
        <x:v>483</x:v>
      </x:c>
      <x:c r="B115" s="24">
        <x:v>1.1</x:v>
      </x:c>
      <x:c r="C115" s="24">
        <x:v>0</x:v>
      </x:c>
      <x:c r="D115" s="24">
        <x:v>0</x:v>
      </x:c>
      <x:c r="E115" s="24">
        <x:v>0</x:v>
      </x:c>
      <x:c r="F115" s="24">
        <x:v>1.1</x:v>
      </x:c>
      <x:c r="G115" s="1"/>
      <x:c r="H115" s="1"/>
      <x:c r="I115" s="1"/>
      <x:c r="J115" s="1"/>
      <x:c r="K115" s="1"/>
      <x:c r="L115" s="1"/>
      <x:c r="M115" s="1"/>
      <x:c r="N115" s="1"/>
      <x:c r="O115" s="1"/>
      <x:c r="P115" s="1"/>
      <x:c r="Q115" s="1"/>
      <x:c r="R115" s="1"/>
      <x:c r="S115" s="1"/>
    </x:row>
    <x:row r="116">
      <x:c r="A116" s="1" t="s">
        <x:v>484</x:v>
      </x:c>
      <x:c r="B116" s="24">
        <x:v>-1.8</x:v>
      </x:c>
      <x:c r="C116" s="24">
        <x:v>-26.5</x:v>
      </x:c>
      <x:c r="D116" s="24">
        <x:v>0</x:v>
      </x:c>
      <x:c r="E116" s="24">
        <x:v>0</x:v>
      </x:c>
      <x:c r="F116" s="24">
        <x:v>-28.3</x:v>
      </x:c>
      <x:c r="G116" s="1"/>
      <x:c r="H116" s="1"/>
      <x:c r="I116" s="1"/>
      <x:c r="J116" s="1"/>
      <x:c r="K116" s="1"/>
      <x:c r="L116" s="1"/>
      <x:c r="M116" s="1"/>
      <x:c r="N116" s="1"/>
      <x:c r="O116" s="1"/>
      <x:c r="P116" s="1"/>
      <x:c r="Q116" s="1"/>
      <x:c r="R116" s="1"/>
      <x:c r="S116" s="1"/>
    </x:row>
    <x:row r="117">
      <x:c r="A117" s="1" t="s">
        <x:v>485</x:v>
      </x:c>
      <x:c r="B117" s="24">
        <x:v>0</x:v>
      </x:c>
      <x:c r="C117" s="24">
        <x:v>5.1</x:v>
      </x:c>
      <x:c r="D117" s="24">
        <x:v>-0.7</x:v>
      </x:c>
      <x:c r="E117" s="24">
        <x:v>1.3</x:v>
      </x:c>
      <x:c r="F117" s="24">
        <x:v>5.7</x:v>
      </x:c>
      <x:c r="G117" s="1"/>
      <x:c r="H117" s="1"/>
      <x:c r="I117" s="1"/>
      <x:c r="J117" s="1"/>
      <x:c r="K117" s="1"/>
      <x:c r="L117" s="1"/>
      <x:c r="M117" s="1"/>
      <x:c r="N117" s="1"/>
      <x:c r="O117" s="1"/>
      <x:c r="P117" s="1"/>
      <x:c r="Q117" s="1"/>
      <x:c r="R117" s="1"/>
      <x:c r="S117" s="1"/>
    </x:row>
    <x:row r="118">
      <x:c r="A118" s="1" t="s">
        <x:v>486</x:v>
      </x:c>
      <x:c r="B118" s="24">
        <x:v>0</x:v>
      </x:c>
      <x:c r="C118" s="24">
        <x:v>0</x:v>
      </x:c>
      <x:c r="D118" s="24">
        <x:v>0</x:v>
      </x:c>
      <x:c r="E118" s="24">
        <x:v>1.8</x:v>
      </x:c>
      <x:c r="F118" s="24">
        <x:v>1.8</x:v>
      </x:c>
      <x:c r="G118" s="1"/>
      <x:c r="H118" s="1"/>
      <x:c r="I118" s="1"/>
      <x:c r="J118" s="1"/>
      <x:c r="K118" s="1"/>
      <x:c r="L118" s="1"/>
      <x:c r="M118" s="1"/>
      <x:c r="N118" s="1"/>
      <x:c r="O118" s="1"/>
      <x:c r="P118" s="1"/>
      <x:c r="Q118" s="1"/>
      <x:c r="R118" s="1"/>
      <x:c r="S118" s="1"/>
    </x:row>
    <x:row r="119">
      <x:c r="A119" s="1" t="s">
        <x:v>487</x:v>
      </x:c>
      <x:c r="B119" s="24">
        <x:v>0</x:v>
      </x:c>
      <x:c r="C119" s="24">
        <x:v>0</x:v>
      </x:c>
      <x:c r="D119" s="24">
        <x:v>4.1</x:v>
      </x:c>
      <x:c r="E119" s="24">
        <x:v>0</x:v>
      </x:c>
      <x:c r="F119" s="24">
        <x:v>4.1</x:v>
      </x:c>
      <x:c r="G119" s="1"/>
      <x:c r="H119" s="1"/>
      <x:c r="I119" s="1"/>
      <x:c r="J119" s="1"/>
      <x:c r="K119" s="1"/>
      <x:c r="L119" s="1"/>
      <x:c r="M119" s="1"/>
      <x:c r="N119" s="1"/>
      <x:c r="O119" s="1"/>
      <x:c r="P119" s="1"/>
      <x:c r="Q119" s="1"/>
      <x:c r="R119" s="1"/>
      <x:c r="S119" s="1"/>
    </x:row>
    <x:row r="120">
      <x:c r="A120" s="1" t="s">
        <x:v>488</x:v>
      </x:c>
      <x:c r="B120" s="24">
        <x:v>0</x:v>
      </x:c>
      <x:c r="C120" s="24">
        <x:v>0</x:v>
      </x:c>
      <x:c r="D120" s="24">
        <x:v>0</x:v>
      </x:c>
      <x:c r="E120" s="24">
        <x:v>8.1</x:v>
      </x:c>
      <x:c r="F120" s="24">
        <x:v>8.1</x:v>
      </x:c>
      <x:c r="G120" s="1"/>
      <x:c r="H120" s="1"/>
      <x:c r="I120" s="1"/>
      <x:c r="J120" s="1"/>
      <x:c r="K120" s="1"/>
      <x:c r="L120" s="1"/>
      <x:c r="M120" s="1"/>
      <x:c r="N120" s="1"/>
      <x:c r="O120" s="1"/>
      <x:c r="P120" s="1"/>
      <x:c r="Q120" s="1"/>
      <x:c r="R120" s="1"/>
      <x:c r="S120" s="1"/>
    </x:row>
    <x:row r="121">
      <x:c r="A121" s="1" t="s">
        <x:v>489</x:v>
      </x:c>
      <x:c r="B121" s="24">
        <x:v>1.7</x:v>
      </x:c>
      <x:c r="C121" s="24">
        <x:v>1</x:v>
      </x:c>
      <x:c r="D121" s="24">
        <x:v>-2</x:v>
      </x:c>
      <x:c r="E121" s="24">
        <x:v>-3.4</x:v>
      </x:c>
      <x:c r="F121" s="24">
        <x:v>-2.7</x:v>
      </x:c>
      <x:c r="G121" s="1"/>
      <x:c r="H121" s="1"/>
      <x:c r="I121" s="1"/>
      <x:c r="J121" s="1"/>
      <x:c r="K121" s="1"/>
      <x:c r="L121" s="1"/>
      <x:c r="M121" s="1"/>
      <x:c r="N121" s="1"/>
      <x:c r="O121" s="1"/>
      <x:c r="P121" s="1"/>
      <x:c r="Q121" s="1"/>
      <x:c r="R121" s="1"/>
      <x:c r="S121" s="1"/>
    </x:row>
    <x:row r="122">
      <x:c r="A122" s="1" t="s">
        <x:v>490</x:v>
      </x:c>
      <x:c r="B122" s="24">
        <x:v>0</x:v>
      </x:c>
      <x:c r="C122" s="24">
        <x:v>0</x:v>
      </x:c>
      <x:c r="D122" s="24">
        <x:v>0</x:v>
      </x:c>
      <x:c r="E122" s="24">
        <x:v>-17.1</x:v>
      </x:c>
      <x:c r="F122" s="24">
        <x:v>-17.1</x:v>
      </x:c>
      <x:c r="G122" s="1"/>
      <x:c r="H122" s="1"/>
      <x:c r="I122" s="1"/>
      <x:c r="J122" s="1"/>
      <x:c r="K122" s="1"/>
      <x:c r="L122" s="1"/>
      <x:c r="M122" s="1"/>
      <x:c r="N122" s="1"/>
      <x:c r="O122" s="1"/>
      <x:c r="P122" s="1"/>
      <x:c r="Q122" s="1"/>
      <x:c r="R122" s="1"/>
      <x:c r="S122" s="1"/>
    </x:row>
    <x:row r="123">
      <x:c r="A123" s="1" t="s">
        <x:v>491</x:v>
      </x:c>
      <x:c r="B123" s="24">
        <x:v>0</x:v>
      </x:c>
      <x:c r="C123" s="24">
        <x:v>0</x:v>
      </x:c>
      <x:c r="D123" s="24">
        <x:v>-33.9</x:v>
      </x:c>
      <x:c r="E123" s="24">
        <x:v>3</x:v>
      </x:c>
      <x:c r="F123" s="24">
        <x:v>-30.9</x:v>
      </x:c>
      <x:c r="G123" s="1"/>
      <x:c r="H123" s="1"/>
      <x:c r="I123" s="1"/>
      <x:c r="J123" s="1"/>
      <x:c r="K123" s="1"/>
      <x:c r="L123" s="1"/>
      <x:c r="M123" s="1"/>
      <x:c r="N123" s="1"/>
      <x:c r="O123" s="1"/>
      <x:c r="P123" s="1"/>
      <x:c r="Q123" s="1"/>
      <x:c r="R123" s="1"/>
      <x:c r="S123" s="1"/>
    </x:row>
    <x:row r="124">
      <x:c r="A124" s="1" t="s">
        <x:v>492</x:v>
      </x:c>
      <x:c r="B124" s="24">
        <x:v>310.7</x:v>
      </x:c>
      <x:c r="C124" s="24">
        <x:v>335.8</x:v>
      </x:c>
      <x:c r="D124" s="24">
        <x:v>295.7</x:v>
      </x:c>
      <x:c r="E124" s="24">
        <x:v>336.5</x:v>
      </x:c>
      <x:c r="F124" s="24">
        <x:v>1278.7</x:v>
      </x:c>
      <x:c r="G124" s="1"/>
      <x:c r="H124" s="1"/>
      <x:c r="I124" s="1"/>
      <x:c r="J124" s="1"/>
      <x:c r="K124" s="1"/>
      <x:c r="L124" s="1"/>
      <x:c r="M124" s="1"/>
      <x:c r="N124" s="1"/>
      <x:c r="O124" s="1"/>
      <x:c r="P124" s="1"/>
      <x:c r="Q124" s="1"/>
      <x:c r="R124" s="1"/>
      <x:c r="S124" s="1"/>
    </x:row>
    <x:row r="125">
      <x:c r="A125" s="1" t="s">
        <x:v>493</x:v>
      </x:c>
      <x:c r="B125" s="2"/>
      <x:c r="C125" s="2"/>
      <x:c r="D125" s="2"/>
      <x:c r="E125" s="2"/>
      <x:c r="F125" s="2"/>
      <x:c r="G125" s="58">
        <x:v>0</x:v>
      </x:c>
      <x:c r="H125" s="1" t="s">
        <x:v>494</x:v>
      </x:c>
      <x:c r="I125" s="1"/>
      <x:c r="J125" s="1"/>
      <x:c r="K125" s="1"/>
      <x:c r="L125" s="1"/>
      <x:c r="M125" s="1"/>
      <x:c r="N125" s="1"/>
      <x:c r="O125" s="1"/>
      <x:c r="P125" s="1"/>
      <x:c r="Q125" s="1"/>
      <x:c r="R125" s="1"/>
      <x:c r="S125" s="1"/>
    </x:row>
    <x:row r="126">
      <x:c r="A126" s="1"/>
      <x:c r="B126" s="2"/>
      <x:c r="C126" s="2"/>
      <x:c r="D126" s="2"/>
      <x:c r="E126" s="2"/>
      <x:c r="F126" s="2"/>
      <x:c r="G126" s="1"/>
      <x:c r="H126" s="1"/>
      <x:c r="I126" s="1"/>
      <x:c r="J126" s="1"/>
      <x:c r="K126" s="1"/>
      <x:c r="L126" s="1"/>
      <x:c r="M126" s="1"/>
      <x:c r="N126" s="1"/>
      <x:c r="O126" s="1"/>
      <x:c r="P126" s="1"/>
      <x:c r="Q126" s="1"/>
      <x:c r="R126" s="1"/>
      <x:c r="S126" s="1"/>
    </x:row>
    <x:row r="127">
      <x:c r="A127" s="1"/>
      <x:c r="B127" s="2"/>
      <x:c r="C127" s="2"/>
      <x:c r="D127" s="2"/>
      <x:c r="E127" s="2"/>
      <x:c r="F127" s="2"/>
      <x:c r="G127" s="1"/>
      <x:c r="H127" s="1"/>
      <x:c r="I127" s="1"/>
      <x:c r="J127" s="1"/>
      <x:c r="K127" s="1"/>
      <x:c r="L127" s="1"/>
      <x:c r="M127" s="1"/>
      <x:c r="N127" s="1"/>
      <x:c r="O127" s="1"/>
      <x:c r="P127" s="1"/>
      <x:c r="Q127" s="1"/>
      <x:c r="R127" s="1"/>
      <x:c r="S127" s="1"/>
    </x:row>
    <x:row r="128">
      <x:c r="A128" s="1"/>
      <x:c r="B128" s="2"/>
      <x:c r="C128" s="2"/>
      <x:c r="D128" s="2"/>
      <x:c r="E128" s="2"/>
      <x:c r="F128" s="2"/>
      <x:c r="G128" s="1"/>
      <x:c r="H128" s="1"/>
      <x:c r="I128" s="1"/>
      <x:c r="J128" s="1"/>
      <x:c r="K128" s="1"/>
      <x:c r="L128" s="1"/>
      <x:c r="M128" s="1"/>
      <x:c r="N128" s="1"/>
      <x:c r="O128" s="1"/>
      <x:c r="P128" s="1"/>
      <x:c r="Q128" s="1"/>
      <x:c r="R128" s="1"/>
      <x:c r="S128" s="1"/>
    </x:row>
    <x:row r="129">
      <x:c r="A129" s="1"/>
      <x:c r="B129" s="2"/>
      <x:c r="C129" s="2"/>
      <x:c r="D129" s="2"/>
      <x:c r="E129" s="2"/>
      <x:c r="F129" s="2"/>
      <x:c r="G129" s="1"/>
      <x:c r="H129" s="1"/>
      <x:c r="I129" s="1"/>
      <x:c r="J129" s="1"/>
      <x:c r="K129" s="1"/>
      <x:c r="L129" s="1"/>
      <x:c r="M129" s="1"/>
      <x:c r="N129" s="1"/>
      <x:c r="O129" s="1"/>
      <x:c r="P129" s="1"/>
      <x:c r="Q129" s="1"/>
      <x:c r="R129" s="1"/>
      <x:c r="S129" s="1"/>
    </x:row>
    <x:row r="130">
      <x:c r="A130" s="1" t="s">
        <x:v>495</x:v>
      </x:c>
      <x:c r="B130" s="24">
        <x:v>1062</x:v>
      </x:c>
      <x:c r="C130" s="24">
        <x:v>1209.1</x:v>
      </x:c>
      <x:c r="D130" s="24">
        <x:v>1167.1</x:v>
      </x:c>
      <x:c r="E130" s="24">
        <x:v>1071.3</x:v>
      </x:c>
      <x:c r="F130" s="2" t="n">
        <x:f>SUM(B130:E130)</x:f>
        <x:v>4509.5</x:v>
      </x:c>
      <x:c r="G130" s="1"/>
      <x:c r="H130" s="1" t="s">
        <x:v>496</x:v>
      </x:c>
      <x:c r="I130" s="1"/>
      <x:c r="J130" s="1"/>
      <x:c r="K130" s="1"/>
      <x:c r="L130" s="1"/>
      <x:c r="M130" s="1"/>
      <x:c r="N130" s="1"/>
      <x:c r="O130" s="1"/>
      <x:c r="P130" s="1"/>
      <x:c r="Q130" s="1"/>
      <x:c r="R130" s="1"/>
      <x:c r="S130" s="1"/>
    </x:row>
    <x:row r="131">
      <x:c r="A131" s="1" t="s">
        <x:v>497</x:v>
      </x:c>
      <x:c r="B131" s="24">
        <x:v>1071.3</x:v>
      </x:c>
      <x:c r="C131" s="24">
        <x:v>1251.2</x:v>
      </x:c>
      <x:c r="D131" s="24">
        <x:v>1133.2</x:v>
      </x:c>
      <x:c r="E131" s="24">
        <x:v>1097.8</x:v>
      </x:c>
      <x:c r="F131" s="2" t="n">
        <x:f>SUM(B131:E131)</x:f>
        <x:v>4553.5</x:v>
      </x:c>
      <x:c r="G131" s="1"/>
      <x:c r="H131" s="1"/>
      <x:c r="I131" s="1"/>
      <x:c r="J131" s="1"/>
      <x:c r="K131" s="1"/>
      <x:c r="L131" s="1"/>
      <x:c r="M131" s="1"/>
      <x:c r="N131" s="1"/>
      <x:c r="O131" s="1"/>
      <x:c r="P131" s="1"/>
      <x:c r="Q131" s="1"/>
      <x:c r="R131" s="1"/>
      <x:c r="S131" s="1"/>
    </x:row>
    <x:row r="132">
      <x:c r="A132" s="1" t="s">
        <x:v>498</x:v>
      </x:c>
      <x:c r="B132" s="24">
        <x:v>214.2</x:v>
      </x:c>
      <x:c r="C132" s="24">
        <x:v>226.4</x:v>
      </x:c>
      <x:c r="D132" s="24">
        <x:v>212.3</x:v>
      </x:c>
      <x:c r="E132" s="24">
        <x:v>214.5</x:v>
      </x:c>
      <x:c r="F132" s="2" t="n">
        <x:f>SUM(B132:E132)</x:f>
        <x:v>867.4000000000001</x:v>
      </x:c>
      <x:c r="G132" s="1"/>
      <x:c r="H132" s="1"/>
      <x:c r="I132" s="1"/>
      <x:c r="J132" s="1"/>
      <x:c r="K132" s="1"/>
      <x:c r="L132" s="1"/>
      <x:c r="M132" s="1"/>
      <x:c r="N132" s="1"/>
      <x:c r="O132" s="1"/>
      <x:c r="P132" s="1"/>
      <x:c r="Q132" s="1"/>
      <x:c r="R132" s="1"/>
      <x:c r="S132" s="1"/>
    </x:row>
    <x:row r="133">
      <x:c r="A133" s="1" t="s">
        <x:v>499</x:v>
      </x:c>
      <x:c r="B133" s="24">
        <x:v>263.6</x:v>
      </x:c>
      <x:c r="C133" s="24">
        <x:v>288.4</x:v>
      </x:c>
      <x:c r="D133" s="24">
        <x:v>260.7</x:v>
      </x:c>
      <x:c r="E133" s="24">
        <x:v>281</x:v>
      </x:c>
      <x:c r="F133" s="2" t="n">
        <x:f>SUM(B133:E133)</x:f>
        <x:v>1093.7</x:v>
      </x:c>
      <x:c r="G133" s="1"/>
      <x:c r="H133" s="1"/>
      <x:c r="I133" s="1"/>
      <x:c r="J133" s="1"/>
      <x:c r="K133" s="1"/>
      <x:c r="L133" s="1"/>
      <x:c r="M133" s="1"/>
      <x:c r="N133" s="1"/>
      <x:c r="O133" s="1"/>
      <x:c r="P133" s="1"/>
      <x:c r="Q133" s="1"/>
      <x:c r="R133" s="1"/>
      <x:c r="S133" s="1"/>
    </x:row>
  </x:sheetData>
  <x:pageMargins left="0.7" right="0.7" top="0.75" bottom="0.75" header="0.3" footer="0.3"/>
  <x:legacyDrawing xmlns:r="http://schemas.openxmlformats.org/officeDocument/2006/relationships" r:id="Rd328539febf949fa"/>
</x:worksheet>
</file>