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comments1.xml" ContentType="application/vnd.openxmlformats-officedocument.spreadsheetml.comments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28b4848ef45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ver" sheetId="1" r:id="Rd3fab34f10f54480"/>
    <x:sheet xmlns:r="http://schemas.openxmlformats.org/officeDocument/2006/relationships" name="Revenue summary" sheetId="2" r:id="Rf1b5b774a18340cc"/>
    <x:sheet xmlns:r="http://schemas.openxmlformats.org/officeDocument/2006/relationships" name="Segment - Grocery &amp; Snacks" sheetId="3" r:id="Re5e7949db00a415c"/>
    <x:sheet xmlns:r="http://schemas.openxmlformats.org/officeDocument/2006/relationships" name="Segment - Refrigerated &amp; Frozen" sheetId="4" r:id="Rce4ab5b22b284829"/>
    <x:sheet xmlns:r="http://schemas.openxmlformats.org/officeDocument/2006/relationships" name="Segment - International" sheetId="5" r:id="Rc68896761d9d453d"/>
    <x:sheet xmlns:r="http://schemas.openxmlformats.org/officeDocument/2006/relationships" name="Segment - Foodservice" sheetId="6" r:id="R6e05feea22ed48e8"/>
    <x:sheet xmlns:r="http://schemas.openxmlformats.org/officeDocument/2006/relationships" name="Income Statement" sheetId="7" r:id="R6e30ac61feac4208"/>
    <x:sheet xmlns:r="http://schemas.openxmlformats.org/officeDocument/2006/relationships" name="Balance Sheet" sheetId="8" r:id="Rc3eafb910e6949bd"/>
    <x:sheet xmlns:r="http://schemas.openxmlformats.org/officeDocument/2006/relationships" name="Cash Flow Statement" sheetId="9" r:id="Rfdb679fbc63f474b"/>
    <x:sheet xmlns:r="http://schemas.openxmlformats.org/officeDocument/2006/relationships" name="Share Count" sheetId="10" r:id="R48f5c0e8928b4161"/>
    <x:sheet xmlns:r="http://schemas.openxmlformats.org/officeDocument/2006/relationships" name="Guidance" sheetId="11" r:id="R84189a4bf9194e2e"/>
    <x:sheet xmlns:r="http://schemas.openxmlformats.org/officeDocument/2006/relationships" name="Sources" sheetId="12" r:id="Rd4534d4d158a4bd7"/>
    <x:sheet xmlns:r="http://schemas.openxmlformats.org/officeDocument/2006/relationships" name="Inputs" sheetId="13" r:id="R37fb3b86c5aa4ef5"/>
  </x:sheets>
</x:workbook>
</file>

<file path=xl/comments1.xml><?xml version="1.0" encoding="utf-8"?>
<x:comments xmlns:x="http://schemas.openxmlformats.org/spreadsheetml/2006/main">
  <x:authors>
    <x:author>api</x:author>
  </x:authors>
  <x:commentList>
    <x:comment ref="C32" authorId="0">
      <x:text>
        <x:r>
          <x:t>CAG_consensus.json | Page 1 | 0.28</x:t>
        </x:r>
      </x:text>
    </x:comment>
    <x:comment ref="C49" authorId="0">
      <x:text>
        <x:r>
          <x:t>CAG_consensus.json | Page 1 | 2588.02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<x:sst xmlns:x="http://schemas.openxmlformats.org/spreadsheetml/2006/main">
  <x:si>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Conagra Brands, Inc. | NYSE: CAG</x:t>
  </x:si>
  <x:si>
    <x:t xml:space="preserve">Company Model — built by Shortcut</x:t>
  </x:si>
  <x:si>
    <x:t xml:space="preserve">$ millions, except per share</x:t>
  </x:si>
  <x:si>
    <x:t xml:space="preserve">Period</x:t>
  </x:si>
  <x:si>
    <x:t xml:space="preserve">1Q26A</x:t>
  </x:si>
  <x:si>
    <x:t xml:space="preserve">2Q26A</x:t>
  </x:si>
  <x:si>
    <x:t xml:space="preserve">3Q26A</x:t>
  </x:si>
  <x:si>
    <x:t xml:space="preserve">4Q26A</x:t>
  </x:si>
  <x:si>
    <x:t xml:space="preserve">FY26A</x:t>
  </x:si>
  <x:si>
    <x:t xml:space="preserve">1Q27E</x:t>
  </x:si>
  <x:si>
    <x:t xml:space="preserve">Period end</x:t>
  </x:si>
  <x:si>
    <x:t xml:space="preserve">Days in period</x:t>
  </x:si>
  <x:si>
    <x:t xml:space="preserve">Fiscal year end May 31 | USD | EPS: adjusted diluted common share</x:t>
  </x:si>
  <x:si>
    <x:t xml:space="preserve">Cutoff Sep 26 2026 18:44 UTC | Report Sep 30 2026</x:t>
  </x:si>
  <x:si>
    <x:t xml:space="preserve">HEADLINE ESTIMATES</x:t>
  </x:si>
  <x:si>
    <x:t xml:space="preserve">Estimate</x:t>
  </x:si>
  <x:si>
    <x:t xml:space="preserve">CapIQ Sep 24</x:t>
  </x:si>
  <x:si>
    <x:t xml:space="preserve">Variance</x:t>
  </x:si>
  <x:si>
    <x:t xml:space="preserve">FY27 guide midpoint</x:t>
  </x:si>
  <x:si>
    <x:t xml:space="preserve">Revenue • $ millions</x:t>
  </x:si>
  <x:si>
    <x:t xml:space="preserve">FY27 guide is annual only; no quarterly revenue, NI or EPS guidance.</x:t>
  </x:si>
  <x:si>
    <x:t xml:space="preserve">Net income • adjusted $m</x:t>
  </x:si>
  <x:si>
    <x:t xml:space="preserve">Consensus captured Sep 24 (date only), not Sep 26.</x:t>
  </x:si>
  <x:si>
    <x:t xml:space="preserve">Adjusted diluted EPS • USD</x:t>
  </x:si>
  <x:si>
    <x:t xml:space="preserve">Net income • GAAP $m</x:t>
  </x:si>
  <x:si>
    <x:t xml:space="preserve">GAAP diluted EPS • USD</x:t>
  </x:si>
  <x:si>
    <x:t xml:space="preserve">P(beat consensus EPS)</x:t>
  </x:si>
  <x:si>
    <x:t xml:space="preserve">Confidence</x:t>
  </x:si>
  <x:si>
    <x:t xml:space="preserve">medium</x:t>
  </x:si>
  <x:si>
    <x:t xml:space="preserve">OVERALL MODEL CHECK</x:t>
  </x:si>
  <x:si>
    <x:t xml:space="preserve">Revenue summary</x:t>
  </x:si>
  <x:si>
    <x:t xml:space="preserve">Grocery &amp; Snacks</x:t>
  </x:si>
  <x:si>
    <x:t xml:space="preserve">  Total Y/Y growth</x:t>
  </x:si>
  <x:si>
    <x:t xml:space="preserve">  Sequential change</x:t>
  </x:si>
  <x:si>
    <x:t xml:space="preserve">  Share of consolidated sales</x:t>
  </x:si>
  <x:si>
    <x:t xml:space="preserve">  Organic Y/Y growth</x:t>
  </x:si>
  <x:si>
    <x:t xml:space="preserve">Refrigerated &amp; Frozen</x:t>
  </x:si>
  <x:si>
    <x:t xml:space="preserve">International</x:t>
  </x:si>
  <x:si>
    <x:t xml:space="preserve">Foodservice</x:t>
  </x:si>
  <x:si>
    <x:t xml:space="preserve">CONSOLIDATED NET SALES</x:t>
  </x:si>
  <x:si>
    <x:t xml:space="preserve">CHECK • segment sales less total</x:t>
  </x:si>
  <x:si>
    <x:t xml:space="preserve">International segment (outside U.S.)</x:t>
  </x:si>
  <x:si>
    <x:t xml:space="preserve">U.S. domestic / residual sales</x:t>
  </x:si>
  <x:si>
    <x:t xml:space="preserve">CHECK • sales vs independently supplied historical total</x:t>
  </x:si>
  <x:si>
    <x:t xml:space="preserve">CHECK • International + U.S. equals total</x:t>
  </x:si>
  <x:si>
    <x:t xml:space="preserve">Segment - Grocery &amp; Snacks</x:t>
  </x:si>
  <x:si>
    <x:t xml:space="preserve">VOLUME × PRICE / MIX • company reports rates, not physical units</x:t>
  </x:si>
  <x:si>
    <x:t xml:space="preserve">Prior-year revenue comparison base</x:t>
  </x:si>
  <x:si>
    <x:t xml:space="preserve">Forecast comparison base H10 links prior-year reported segment revenue C17; historical bases reflect issuer-adjusted comparable organic revenue.</x:t>
  </x:si>
  <x:si>
    <x:t xml:space="preserve">Volume / consumption change</x:t>
  </x:si>
  <x:si>
    <x:t xml:space="preserve">Volume rate: Y/Y change vs prior 1Q at H36; sequential basis points at row31. Prior-year historical rate not published.</x:t>
  </x:si>
  <x:si>
    <x:t xml:space="preserve">Realized price and product mix</x:t>
  </x:si>
  <x:si>
    <x:t xml:space="preserve">Price/mix rate: Y/Y change vs prior 1Q at H37; sequential basis points at row32.</x:t>
  </x:si>
  <x:si>
    <x:t xml:space="preserve">Organic growth from price and volume</x:t>
  </x:si>
  <x:si>
    <x:t xml:space="preserve">Organic rate: Y/Y bp movement at row41 and sequential bp at row33.</x:t>
  </x:si>
  <x:si>
    <x:t xml:space="preserve">M&amp;A / divestiture scope</x:t>
  </x:si>
  <x:si>
    <x:t xml:space="preserve">Scope rate: Y/Y bp movement at row42 and sequential bp at row34.</x:t>
  </x:si>
  <x:si>
    <x:t xml:space="preserve">Foreign exchange impact</x:t>
  </x:si>
  <x:si>
    <x:t xml:space="preserve">FX rate: Y/Y bp movement at row43 and sequential bp at row35.</x:t>
  </x:si>
  <x:si>
    <x:t xml:space="preserve">53rd-week impact</x:t>
  </x:si>
  <x:si>
    <x:t xml:space="preserve">53rd-week rate: Y/Y bp movement at row44; forecast quarter is a normal 13-week quarter.</x:t>
  </x:si>
  <x:si>
    <x:t xml:space="preserve">Reported segment sales</x:t>
  </x:si>
  <x:si>
    <x:t xml:space="preserve">Segment sales: Y/Y absolute change at row45; sequential absolute change at row38; Y/Y growth at row18.</x:t>
  </x:si>
  <x:si>
    <x:t xml:space="preserve">  Sequential sales growth</x:t>
  </x:si>
  <x:si>
    <x:t xml:space="preserve">  Sales mix of consolidated revenue</x:t>
  </x:si>
  <x:si>
    <x:t xml:space="preserve">  Organic Y/Y ex scope, FX, week</x:t>
  </x:si>
  <x:si>
    <x:t xml:space="preserve">Segment operating profit (GAAP)</x:t>
  </x:si>
  <x:si>
    <x:t xml:space="preserve">Segment operating margin</x:t>
  </x:si>
  <x:si>
    <x:t xml:space="preserve">Operating margin sequential bps row39; Q1 Y/Y bps row24.</x:t>
  </x:si>
  <x:si>
    <x:t xml:space="preserve">  Margin Δ (bp): sequential; H Y/Y</x:t>
  </x:si>
  <x:si>
    <x:t xml:space="preserve">  Organic growth (derived)</x:t>
  </x:si>
  <x:si>
    <x:t xml:space="preserve">  M&amp;A / scope</x:t>
  </x:si>
  <x:si>
    <x:t xml:space="preserve">  FX</x:t>
  </x:si>
  <x:si>
    <x:t xml:space="preserve">  53rd-week calendar effect</x:t>
  </x:si>
  <x:si>
    <x:t xml:space="preserve">  Total reported Y/Y change</x:t>
  </x:si>
  <x:si>
    <x:t xml:space="preserve">VOLUME &amp; PRICE/MIX DRIVER MOVEMENTS • bp</x:t>
  </x:si>
  <x:si>
    <x:t xml:space="preserve">  Volume rate: sequential change, bp</x:t>
  </x:si>
  <x:si>
    <x:t xml:space="preserve">  Price/mix rate: sequential change, bp</x:t>
  </x:si>
  <x:si>
    <x:t xml:space="preserve">  Organic growth rate: sequential change, bp</x:t>
  </x:si>
  <x:si>
    <x:t xml:space="preserve">  Scope rate: sequential change, bp</x:t>
  </x:si>
  <x:si>
    <x:t xml:space="preserve">  FX rate: sequential change, bp</x:t>
  </x:si>
  <x:si>
    <x:t xml:space="preserve">  Volume rate: change vs prior 1Q, bp</x:t>
  </x:si>
  <x:si>
    <x:t xml:space="preserve">  Price/mix rate: change vs prior 1Q, bp</x:t>
  </x:si>
  <x:si>
    <x:t xml:space="preserve">  Reported sales: absolute sequential change</x:t>
  </x:si>
  <x:si>
    <x:t xml:space="preserve">  Segment operating margin: sequential change, bp</x:t>
  </x:si>
  <x:si>
    <x:t xml:space="preserve">  Organic rate Y/Y movement, bp</x:t>
  </x:si>
  <x:si>
    <x:t xml:space="preserve">  Scope rate Y/Y movement, bp</x:t>
  </x:si>
  <x:si>
    <x:t xml:space="preserve">  FX rate Y/Y movement, bp</x:t>
  </x:si>
  <x:si>
    <x:t xml:space="preserve">  Calendar rate Y/Y movement, bp</x:t>
  </x:si>
  <x:si>
    <x:t xml:space="preserve">  Sales absolute Y/Y change</x:t>
  </x:si>
  <x:si>
    <x:t xml:space="preserve">Segment - Refrigerated &amp; Frozen</x:t>
  </x:si>
  <x:si>
    <x:t xml:space="preserve">Segment - International</x:t>
  </x:si>
  <x:si>
    <x:t xml:space="preserve">Segment - Foodservice</x:t>
  </x:si>
  <x:si>
    <x:t xml:space="preserve">Income Statement</x:t>
  </x:si>
  <x:si>
    <x:t xml:space="preserve">NET SALES</x:t>
  </x:si>
  <x:si>
    <x:t xml:space="preserve">  Sales Y/Y growth</x:t>
  </x:si>
  <x:si>
    <x:t xml:space="preserve">Cost of goods sold</x:t>
  </x:si>
  <x:si>
    <x:t xml:space="preserve">GROSS PROFIT</x:t>
  </x:si>
  <x:si>
    <x:t xml:space="preserve">  GAAP gross margin</x:t>
  </x:si>
  <x:si>
    <x:t xml:space="preserve">Selling, general &amp; administrative</x:t>
  </x:si>
  <x:si>
    <x:t xml:space="preserve">Goodwill impairment</x:t>
  </x:si>
  <x:si>
    <x:t xml:space="preserve">Brand / other intangible impairment</x:t>
  </x:si>
  <x:si>
    <x:t xml:space="preserve">Loss (gain) on divestitures</x:t>
  </x:si>
  <x:si>
    <x:t xml:space="preserve">OPERATING PROFIT / (LOSS)</x:t>
  </x:si>
  <x:si>
    <x:t xml:space="preserve">  GAAP operating margin</x:t>
  </x:si>
  <x:si>
    <x:t xml:space="preserve">Pension non-service income</x:t>
  </x:si>
  <x:si>
    <x:t xml:space="preserve">Q1 pension $6m is analyst assumption vs FY27 company guide ~$25m; no explicit Q1 guide.</x:t>
  </x:si>
  <x:si>
    <x:t xml:space="preserve">Interest expense, net</x:t>
  </x:si>
  <x:si>
    <x:t xml:space="preserve">Equity-method earnings</x:t>
  </x:si>
  <x:si>
    <x:t xml:space="preserve">Income / (loss) before taxes</x:t>
  </x:si>
  <x:si>
    <x:t xml:space="preserve">Income tax expense / (benefit)</x:t>
  </x:si>
  <x:si>
    <x:t xml:space="preserve">NET INCOME • GAAP</x:t>
  </x:si>
  <x:si>
    <x:t xml:space="preserve">Weighted diluted shares, millions</x:t>
  </x:si>
  <x:si>
    <x:t xml:space="preserve">GAAP DILUTED EPS</x:t>
  </x:si>
  <x:si>
    <x:t xml:space="preserve">  GAAP EPS as supplied by CapIQ</x:t>
  </x:si>
  <x:si>
    <x:t xml:space="preserve">CHECK • GAAP EPS share reconciliation</x:t>
  </x:si>
  <x:si>
    <x:t xml:space="preserve">GAAP → ADJUSTED / NORMALIZED BRIDGE</x:t>
  </x:si>
  <x:si>
    <x:t xml:space="preserve">Goodwill impairment, net of tax¹</x:t>
  </x:si>
  <x:si>
    <x:t xml:space="preserve">¹ Issuer discloses only combined goodwill+brand AFTER-tax impact; rows31:32 allocate that sourced combined total in proportion to separately reported GAAP pretax charges in rows15:16. This is an analyst allocation, not individually published after-tax figures.</x:t>
  </x:si>
  <x:si>
    <x:t xml:space="preserve">Brand impairment, net of tax¹</x:t>
  </x:si>
  <x:si>
    <x:t xml:space="preserve">Loss / (gain) on divestiture, net of tax</x:t>
  </x:si>
  <x:si>
    <x:t xml:space="preserve">Restructuring, net of tax</x:t>
  </x:si>
  <x:si>
    <x:t xml:space="preserve">Unusual tax items, net of tax</x:t>
  </x:si>
  <x:si>
    <x:t xml:space="preserve">Subtotal: other adjustments below</x:t>
  </x:si>
  <x:si>
    <x:t xml:space="preserve">NET INCOME • ADJUSTED</x:t>
  </x:si>
  <x:si>
    <x:t xml:space="preserve">ADJUSTED DILUTED EPS • consensus basis</x:t>
  </x:si>
  <x:si>
    <x:t xml:space="preserve">  Supplied normalized EPS from CapIQ</x:t>
  </x:si>
  <x:si>
    <x:t xml:space="preserve">  Adjusted operating margin (assumption)</x:t>
  </x:si>
  <x:si>
    <x:t xml:space="preserve">  Normalized EPS less CapIQ actual</x:t>
  </x:si>
  <x:si>
    <x:t xml:space="preserve">Gross margin assumption, GAAP</x:t>
  </x:si>
  <x:si>
    <x:t xml:space="preserve">1Q gross margin 22.3% vs Capital IQ 22.25% and prior-year GAAP 24.3%; forecast assumption.</x:t>
  </x:si>
  <x:si>
    <x:t xml:space="preserve">Adjusted SG&amp;A assumption • $m</x:t>
  </x:si>
  <x:si>
    <x:t xml:space="preserve">Forecast adjusted SG&amp;A $345.8m, raised vs FY26 Q1 $332.8m on volume/cost pressures.</x:t>
  </x:si>
  <x:si>
    <x:t xml:space="preserve">Restructuring expense assumption • $m</x:t>
  </x:si>
  <x:si>
    <x:t xml:space="preserve">Restructuring $10m pretax estimated; excluded on issuer adjusted/normalized basis.</x:t>
  </x:si>
  <x:si>
    <x:t xml:space="preserve">Effective income-tax rate assumption</x:t>
  </x:si>
  <x:si>
    <x:t xml:space="preserve">OTHER NORMALIZATION DETAIL</x:t>
  </x:si>
  <x:si>
    <x:t xml:space="preserve">Legal recoveries, net of tax</x:t>
  </x:si>
  <x:si>
    <x:t xml:space="preserve">Hedge gains / losses, net of tax</x:t>
  </x:si>
  <x:si>
    <x:t xml:space="preserve">JV / Ardent adjustments, net tax</x:t>
  </x:si>
  <x:si>
    <x:t xml:space="preserve">CEO separation costs, net of tax</x:t>
  </x:si>
  <x:si>
    <x:t xml:space="preserve">Pension settlement, net of tax</x:t>
  </x:si>
  <x:si>
    <x:t xml:space="preserve">Acquisition costs, net of tax</x:t>
  </x:si>
  <x:si>
    <x:t xml:space="preserve">Environmental charges, net of tax</x:t>
  </x:si>
  <x:si>
    <x:t xml:space="preserve">Balance Sheet</x:t>
  </x:si>
  <x:si>
    <x:t xml:space="preserve">Cash and cash equivalents</x:t>
  </x:si>
  <x:si>
    <x:t xml:space="preserve">Other assets • itemized below</x:t>
  </x:si>
  <x:si>
    <x:t xml:space="preserve">TOTAL ASSETS</x:t>
  </x:si>
  <x:si>
    <x:t xml:space="preserve">TOTAL LIABILITIES • detail below</x:t>
  </x:si>
  <x:si>
    <x:t xml:space="preserve">COMMON STOCKHOLDERS EQUITY</x:t>
  </x:si>
  <x:si>
    <x:t xml:space="preserve">LIABILITIES + EQUITY</x:t>
  </x:si>
  <x:si>
    <x:t xml:space="preserve">CHECK • assets - liabilities - equity</x:t>
  </x:si>
  <x:si>
    <x:t xml:space="preserve">Net noncash asset movement</x:t>
  </x:si>
  <x:si>
    <x:t xml:space="preserve">ASSET DETAIL</x:t>
  </x:si>
  <x:si>
    <x:t xml:space="preserve">Trade receivables, net</x:t>
  </x:si>
  <x:si>
    <x:t xml:space="preserve">Inventories</x:t>
  </x:si>
  <x:si>
    <x:t xml:space="preserve">Prepaid and other current assets</x:t>
  </x:si>
  <x:si>
    <x:t xml:space="preserve">Property, plant &amp; equipment, net</x:t>
  </x:si>
  <x:si>
    <x:t xml:space="preserve">Goodwill</x:t>
  </x:si>
  <x:si>
    <x:t xml:space="preserve">Brands and other intangible assets</x:t>
  </x:si>
  <x:si>
    <x:t xml:space="preserve">Other noncurrent assets</x:t>
  </x:si>
  <x:si>
    <x:t xml:space="preserve">Noncurrent held-for-sale assets</x:t>
  </x:si>
  <x:si>
    <x:t xml:space="preserve">LIABILITY DETAIL</x:t>
  </x:si>
  <x:si>
    <x:t xml:space="preserve">Notes payable / short debt</x:t>
  </x:si>
  <x:si>
    <x:t xml:space="preserve">Current long-term debt</x:t>
  </x:si>
  <x:si>
    <x:t xml:space="preserve">Accounts and other payables</x:t>
  </x:si>
  <x:si>
    <x:t xml:space="preserve">Accrued payroll</x:t>
  </x:si>
  <x:si>
    <x:t xml:space="preserve">Other accrued liabilities</x:t>
  </x:si>
  <x:si>
    <x:t xml:space="preserve">Senior long-term debt</x:t>
  </x:si>
  <x:si>
    <x:t xml:space="preserve">Deferred tax liabilities</x:t>
  </x:si>
  <x:si>
    <x:t xml:space="preserve">Other noncurrent liabilities</x:t>
  </x:si>
  <x:si>
    <x:t xml:space="preserve">Cash Flow Statement</x:t>
  </x:si>
  <x:si>
    <x:t xml:space="preserve">GAAP net income</x:t>
  </x:si>
  <x:si>
    <x:t xml:space="preserve">Depreciation and amortization</x:t>
  </x:si>
  <x:si>
    <x:t xml:space="preserve">Impairment and other noncash / working capital</x:t>
  </x:si>
  <x:si>
    <x:t xml:space="preserve">NET CASH FROM OPERATIONS</x:t>
  </x:si>
  <x:si>
    <x:t xml:space="preserve">Capital expenditures / PP&amp;E purchases</x:t>
  </x:si>
  <x:si>
    <x:t xml:space="preserve">Divestitures, acquisitions and other investing</x:t>
  </x:si>
  <x:si>
    <x:t xml:space="preserve">NET CASH FROM INVESTING</x:t>
  </x:si>
  <x:si>
    <x:t xml:space="preserve">Debt borrowing / (repayment)</x:t>
  </x:si>
  <x:si>
    <x:t xml:space="preserve">Cash dividends paid</x:t>
  </x:si>
  <x:si>
    <x:t xml:space="preserve">Share repurchases and other financing</x:t>
  </x:si>
  <x:si>
    <x:t xml:space="preserve">NET CASH FROM FINANCING</x:t>
  </x:si>
  <x:si>
    <x:t xml:space="preserve">FX / held-for-sale cash reconciliation</x:t>
  </x:si>
  <x:si>
    <x:t xml:space="preserve">NET CHANGE IN CASH</x:t>
  </x:si>
  <x:si>
    <x:t xml:space="preserve">Cash at beginning of quarter / year</x:t>
  </x:si>
  <x:si>
    <x:t xml:space="preserve">CASH AT END OF PERIOD</x:t>
  </x:si>
  <x:si>
    <x:t xml:space="preserve">CHECK • cash vs Balance Sheet</x:t>
  </x:si>
  <x:si>
    <x:t xml:space="preserve">CFO less capital expenditures (FCF)</x:t>
  </x:si>
  <x:si>
    <x:t xml:space="preserve">Share Count</x:t>
  </x:si>
  <x:si>
    <x:t xml:space="preserve">Opening common shares outstanding (millions)</x:t>
  </x:si>
  <x:si>
    <x:t xml:space="preserve">Share buybacks (millions; decrease)</x:t>
  </x:si>
  <x:si>
    <x:t xml:space="preserve">Employee awards / issuance (millions)</x:t>
  </x:si>
  <x:si>
    <x:t xml:space="preserve">Basic weighted-average shares (millions)</x:t>
  </x:si>
  <x:si>
    <x:t xml:space="preserve">Diluted weighted-average shares (millions)</x:t>
  </x:si>
  <x:si>
    <x:t xml:space="preserve">Dilutive awards included (millions)</x:t>
  </x:si>
  <x:si>
    <x:t xml:space="preserve">BUYBACKS • $ millions</x:t>
  </x:si>
  <x:si>
    <x:t xml:space="preserve">Share count behind normalized EPS</x:t>
  </x:si>
  <x:si>
    <x:t xml:space="preserve">GAAP loss periods: anti-dilutive awards excluded</x:t>
  </x:si>
  <x:si>
    <x:t xml:space="preserve">Forecast cash dividend • USD/share (announced)</x:t>
  </x:si>
  <x:si>
    <x:t xml:space="preserve">Guidance</x:t>
  </x:si>
  <x:si>
    <x:t xml:space="preserve">Issued</x:t>
  </x:si>
  <x:si>
    <x:t xml:space="preserve">Applies</x:t>
  </x:si>
  <x:si>
    <x:t xml:space="preserve">Metric</x:t>
  </x:si>
  <x:si>
    <x:t xml:space="preserve">Low</x:t>
  </x:si>
  <x:si>
    <x:t xml:space="preserve">High</x:t>
  </x:si>
  <x:si>
    <x:t xml:space="preserve">Midpoint</x:t>
  </x:si>
  <x:si>
    <x:t xml:space="preserve">Reported actual</x:t>
  </x:si>
  <x:si>
    <x:t xml:space="preserve">Beat / (miss)</x:t>
  </x:si>
  <x:si>
    <x:t xml:space="preserve">FY2027</x:t>
  </x:si>
  <x:si>
    <x:t xml:space="preserve">Organic revenue growth</x:t>
  </x:si>
  <x:si>
    <x:t xml:space="preserve">No discrete first-quarter FY2027 guidance issued as of cutoff.</x:t>
  </x:si>
  <x:si>
    <x:t xml:space="preserve">Adjusted operating margin</x:t>
  </x:si>
  <x:si>
    <x:t xml:space="preserve">Adjusted EPS • USD</x:t>
  </x:si>
  <x:si>
    <x:t xml:space="preserve">Equity method income $m</x:t>
  </x:si>
  <x:si>
    <x:t xml:space="preserve">Pension income $m</x:t>
  </x:si>
  <x:si>
    <x:t xml:space="preserve">Net interest $m</x:t>
  </x:si>
  <x:si>
    <x:t xml:space="preserve">Adjusted tax rate</x:t>
  </x:si>
  <x:si>
    <x:t xml:space="preserve">Capital spending $m</x:t>
  </x:si>
  <x:si>
    <x:t xml:space="preserve">Free cash flow conversion &gt;</x:t>
  </x:si>
  <x:si>
    <x:t xml:space="preserve">Conversion is &gt;90%, not a point estimate.</x:t>
  </x:si>
  <x:si>
    <x:t xml:space="preserve">Year-end net leverage ~</x:t>
  </x:si>
  <x:si>
    <x:t xml:space="preserve">FY2026</x:t>
  </x:si>
  <x:si>
    <x:t xml:space="preserve">Quarterly allocation denominator (analyst assumption)</x:t>
  </x:si>
  <x:si>
    <x:t xml:space="preserve">Sources</x:t>
  </x:si>
  <x:si>
    <x:t xml:space="preserve">ID</x:t>
  </x:si>
  <x:si>
    <x:t xml:space="preserve">Publication</x:t>
  </x:si>
  <x:si>
    <x:t xml:space="preserve">Publisher</x:t>
  </x:si>
  <x:si>
    <x:t xml:space="preserve">URL or file</x:t>
  </x:si>
  <x:si>
    <x:t xml:space="preserve">What it feeds</x:t>
  </x:si>
  <x:si>
    <x:t xml:space="preserve">S01</x:t>
  </x:si>
  <x:si>
    <x:t xml:space="preserve">Conagra Brands</x:t>
  </x:si>
  <x:si>
    <x:t xml:space="preserve">Open S01</x:t>
  </x:si>
  <x:si>
    <x:t xml:space="preserve">FY26/FY27 outlook; segment bridge</x:t>
  </x:si>
  <x:si>
    <x:t xml:space="preserve">S02</x:t>
  </x:si>
  <x:si>
    <x:t xml:space="preserve">SEC 10-K</x:t>
  </x:si>
  <x:si>
    <x:t xml:space="preserve">Open S02</x:t>
  </x:si>
  <x:si>
    <x:t xml:space="preserve">FY26 annual statements and four segments</x:t>
  </x:si>
  <x:si>
    <x:t xml:space="preserve">S03</x:t>
  </x:si>
  <x:si>
    <x:t xml:space="preserve">SEC 10-Q</x:t>
  </x:si>
  <x:si>
    <x:t xml:space="preserve">Open S03</x:t>
  </x:si>
  <x:si>
    <x:t xml:space="preserve">1Q26 financials, shares and balance</x:t>
  </x:si>
  <x:si>
    <x:t xml:space="preserve">S04</x:t>
  </x:si>
  <x:si>
    <x:t xml:space="preserve">Open S04</x:t>
  </x:si>
  <x:si>
    <x:t xml:space="preserve">2Q26 financials and balance</x:t>
  </x:si>
  <x:si>
    <x:t xml:space="preserve">S05</x:t>
  </x:si>
  <x:si>
    <x:t xml:space="preserve">Open S05</x:t>
  </x:si>
  <x:si>
    <x:t xml:space="preserve">3Q26 financials and balance</x:t>
  </x:si>
  <x:si>
    <x:t xml:space="preserve">S06</x:t>
  </x:si>
  <x:si>
    <x:t xml:space="preserve">Open S06</x:t>
  </x:si>
  <x:si>
    <x:t xml:space="preserve">1Q26 segment sales and drivers</x:t>
  </x:si>
  <x:si>
    <x:t xml:space="preserve">S07</x:t>
  </x:si>
  <x:si>
    <x:t xml:space="preserve">Open S07</x:t>
  </x:si>
  <x:si>
    <x:t xml:space="preserve">2Q26 segment and EPS bridge</x:t>
  </x:si>
  <x:si>
    <x:t xml:space="preserve">S08</x:t>
  </x:si>
  <x:si>
    <x:t xml:space="preserve">Open S08</x:t>
  </x:si>
  <x:si>
    <x:t xml:space="preserve">3Q26 segment and EPS bridge</x:t>
  </x:si>
  <x:si>
    <x:t xml:space="preserve">S09</x:t>
  </x:si>
  <x:si>
    <x:t xml:space="preserve">Zacks / Yahoo</x:t>
  </x:si>
  <x:si>
    <x:t xml:space="preserve">Open S09</x:t>
  </x:si>
  <x:si>
    <x:t xml:space="preserve">Estimate revisions and positive ESP</x:t>
  </x:si>
  <x:si>
    <x:t xml:space="preserve">S10</x:t>
  </x:si>
  <x:si>
    <x:t xml:space="preserve">General Mills</x:t>
  </x:si>
  <x:si>
    <x:t xml:space="preserve">Open S10</x:t>
  </x:si>
  <x:si>
    <x:t xml:space="preserve">Food peer retail weakness, cost inflation</x:t>
  </x:si>
  <x:si>
    <x:t xml:space="preserve">S11</x:t>
  </x:si>
  <x:si>
    <x:t xml:space="preserve">Campbell’s</x:t>
  </x:si>
  <x:si>
    <x:t xml:space="preserve">Open S11</x:t>
  </x:si>
  <x:si>
    <x:t xml:space="preserve">Food peer sales softness and inflation</x:t>
  </x:si>
  <x:si>
    <x:t xml:space="preserve">S12</x:t>
  </x:si>
  <x:si>
    <x:t xml:space="preserve">US BLS</x:t>
  </x:si>
  <x:si>
    <x:t xml:space="preserve">Open S12</x:t>
  </x:si>
  <x:si>
    <x:t xml:space="preserve">August food-at-home inflation</x:t>
  </x:si>
  <x:si>
    <x:t xml:space="preserve">S13</x:t>
  </x:si>
  <x:si>
    <x:t xml:space="preserve">S&amp;P Capital IQ</x:t>
  </x:si>
  <x:si>
    <x:t xml:space="preserve">CAG_consensus.json</x:t>
  </x:si>
  <x:si>
    <x:t xml:space="preserve">Inputs!B23:C76; Cover consensus</x:t>
  </x:si>
  <x:si>
    <x:t xml:space="preserve">S14</x:t>
  </x:si>
  <x:si>
    <x:t xml:space="preserve">CAG_history.csv</x:t>
  </x:si>
  <x:si>
    <x:t xml:space="preserve">Inputs!B13:I19; prior actual EPS/sales</x:t>
  </x:si>
  <x:si>
    <x:t xml:space="preserve">Input audit • consensus capture is Sep 24 2026, date only, NOT Sep 26.</x:t>
  </x:si>
  <x:si>
    <x:t xml:space="preserve">CAG_history.csv SHA256</x:t>
  </x:si>
  <x:si>
    <x:t xml:space="preserve">79882a81782c3c9143c7aa1cb602e6e01da96977e8cf8f5a5ce6b9d69039202f</x:t>
  </x:si>
  <x:si>
    <x:t xml:space="preserve">CAG_consensus.json SHA256</x:t>
  </x:si>
  <x:si>
    <x:t xml:space="preserve">51accaa06c32350f48fc02d004a3254905eb0838cb4ead8c63825b49970bf413</x:t>
  </x:si>
  <x:si>
    <x:t xml:space="preserve">Geo tab — omitted</x:t>
  </x:si>
  <x:si>
    <x:t xml:space="preserve">FY26 10-K reports International segment; no independent multi-country revenue split. International and U.S. residual on Revenue summary!31:32.</x:t>
  </x:si>
  <x:si>
    <x:t xml:space="preserve">Unit ladders — unavailable</x:t>
  </x:si>
  <x:si>
    <x:t xml:space="preserve">FY26 10-K and quarterly releases do not disclose actual physical units, customers, churn or ASP. Do not invent.</x:t>
  </x:si>
  <x:si>
    <x:t xml:space="preserve">Issuer quarter-end convention</x:t>
  </x:si>
  <x:si>
    <x:t xml:space="preserve">Expected issuer Q1 FY27 ends Aug 30; CapIQ Aug 31 is a month-end proxy.</x:t>
  </x:si>
  <x:si>
    <x:t xml:space="preserve">FY27 guidance</x:t>
  </x:si>
  <x:si>
    <x:t xml:space="preserve">Guidance applies to full FY27 only; no quarter-specific midpoint is available.</x:t>
  </x:si>
  <x:si>
    <x:t xml:space="preserve">BS forecast method</x:t>
  </x:si>
  <x:si>
    <x:t xml:space="preserve">Receivables absorb forecast non-cash / working-capital CFO residual; PP&amp;E rolls from forecast capital spending less D&amp;A. Debt and equity independently roll from financing and profit.</x:t>
  </x:si>
  <x:si>
    <x:t xml:space="preserve">Segment rate changes</x:t>
  </x:si>
  <x:si>
    <x:t xml:space="preserve">D–F movement rows compare adjacent quarters; H36–37 compare Q1 FY27 versus Q1 FY26. Underlying Q1 FY25 driver rates were not independently disclosed.</x:t>
  </x:si>
  <x:si>
    <x:t xml:space="preserve">Reported sales organic bridge</x:t>
  </x:si>
  <x:si>
    <x:t xml:space="preserve">FY26 53rd week is separately shown on every segment tab at row 28; underlying organic % divides Y/Y by scope, FX and the 53rd-week factor to avoid fictitious organic growth.</x:t>
  </x:si>
  <x:si>
    <x:t xml:space="preserve">Original CSV column names</x:t>
  </x:si>
  <x:si>
    <x:t xml:space="preserve">Input period columns C:H use standard 14-character widths; original eight CSV headers are transcribed verbatim at Inputs!J13:J20 next to concise aliases B13:I13. Numeric input cells are unchanged.</x:t>
  </x:si>
  <x:si>
    <x:t xml:space="preserve">Inputs | original S&amp;P Capital IQ and issuer filing inputs</x:t>
  </x:si>
  <x:si>
    <x:t xml:space="preserve">S&amp;P Capital IQ | source inputs — original history and full summary row</x:t>
  </x:si>
  <x:si>
    <x:t xml:space="preserve">Captured date (date only)</x:t>
  </x:si>
  <x:si>
    <x:t xml:space="preserve">History CSV SHA256</x:t>
  </x:si>
  <x:si>
    <x:t xml:space="preserve">Consensus JSON SHA256</x:t>
  </x:si>
  <x:si>
    <x:t xml:space="preserve">CAPIQ HISTORY • original columns B:I</x:t>
  </x:si>
  <x:si>
    <x:t xml:space="preserve">period_end_date</x:t>
  </x:si>
  <x:si>
    <x:t xml:space="preserve">norm_est</x:t>
  </x:si>
  <x:si>
    <x:t xml:space="preserve">norm_actual</x:t>
  </x:si>
  <x:si>
    <x:t xml:space="preserve">GAAP_est</x:t>
  </x:si>
  <x:si>
    <x:t xml:space="preserve">GAAP_actual</x:t>
  </x:si>
  <x:si>
    <x:t xml:space="preserve">revenue_est_m</x:t>
  </x:si>
  <x:si>
    <x:t xml:space="preserve">revenue_actual_m</x:t>
  </x:si>
  <x:si>
    <x:t xml:space="preserve">report_date</x:t>
  </x:si>
  <x:si>
    <x:t xml:space="preserve">B original: period_end_date</x:t>
  </x:si>
  <x:si>
    <x:t xml:space="preserve">C original: eps_normalized_consensus</x:t>
  </x:si>
  <x:si>
    <x:t xml:space="preserve">D original: eps_normalized_actual</x:t>
  </x:si>
  <x:si>
    <x:t xml:space="preserve">E original: eps_gaap_consensus</x:t>
  </x:si>
  <x:si>
    <x:t xml:space="preserve">F original: eps_gaap_actual</x:t>
  </x:si>
  <x:si>
    <x:t xml:space="preserve">G original: revenue_m_consensus</x:t>
  </x:si>
  <x:si>
    <x:t xml:space="preserve">H original: revenue_m_actual</x:t>
  </x:si>
  <x:si>
    <x:t xml:space="preserve">I original: report_date_x000D_</x:t>
  </x:si>
  <x:si>
    <x:t xml:space="preserve">Comparable organic base FY25 Q1</x:t>
  </x:si>
  <x:si>
    <x:t xml:space="preserve">Refrig &amp; Frozen</x:t>
  </x:si>
  <x:si>
    <x:t xml:space="preserve">CAPIQ SUMMARY • all supplied fields (target prices retained but not used)</x:t>
  </x:si>
  <x:si>
    <x:t xml:space="preserve">ticker</x:t>
  </x:si>
  <x:si>
    <x:t xml:space="preserve">CAG</x:t>
  </x:si>
  <x:si>
    <x:t xml:space="preserve">company</x:t>
  </x:si>
  <x:si>
    <x:t xml:space="preserve">Conagra Brands, Inc.</x:t>
  </x:si>
  <x:si>
    <x:t xml:space="preserve">exchange_ticker</x:t>
  </x:si>
  <x:si>
    <x:t xml:space="preserve">NYSE:CAG</x:t>
  </x:si>
  <x:si>
    <x:t xml:space="preserve">capiq_company_id</x:t>
  </x:si>
  <x:si>
    <x:t xml:space="preserve">analyst_count</x:t>
  </x:si>
  <x:si>
    <x:t xml:space="preserve">fiscal_year_end</x:t>
  </x:si>
  <x:si>
    <x:t xml:space="preserve">May-31</x:t>
  </x:si>
  <x:si>
    <x:t xml:space="preserve">forward_quarter_label</x:t>
  </x:si>
  <x:si>
    <x:t xml:space="preserve">FQ1 2027 - Aug 2026</x:t>
  </x:si>
  <x:si>
    <x:t xml:space="preserve">expected_report_date</x:t>
  </x:si>
  <x:si>
    <x:t xml:space="preserve">eps_normalized_mean</x:t>
  </x:si>
  <x:si>
    <x:t xml:space="preserve">eps_normalized_median</x:t>
  </x:si>
  <x:si>
    <x:t xml:space="preserve">eps_normalized_high</x:t>
  </x:si>
  <x:si>
    <x:t xml:space="preserve">eps_normalized_low</x:t>
  </x:si>
  <x:si>
    <x:t xml:space="preserve">Reported total assets by quarter</x:t>
  </x:si>
  <x:si>
    <x:t xml:space="preserve">eps_normalized_std_dev</x:t>
  </x:si>
  <x:si>
    <x:t xml:space="preserve">Adjusted NI as issuer reports</x:t>
  </x:si>
  <x:si>
    <x:t xml:space="preserve">eps_normalized_n_est</x:t>
  </x:si>
  <x:si>
    <x:t xml:space="preserve">1Q26</x:t>
  </x:si>
  <x:si>
    <x:t xml:space="preserve">eps_normalized_guidance</x:t>
  </x:si>
  <x:si>
    <x:t xml:space="preserve">2Q26</x:t>
  </x:si>
  <x:si>
    <x:t xml:space="preserve">eps_normalized_guidance_low</x:t>
  </x:si>
  <x:si>
    <x:t xml:space="preserve">3Q26</x:t>
  </x:si>
  <x:si>
    <x:t xml:space="preserve">eps_normalized_guidance_high</x:t>
  </x:si>
  <x:si>
    <x:t xml:space="preserve">4Q26</x:t>
  </x:si>
  <x:si>
    <x:t xml:space="preserve">eps_gaap_mean</x:t>
  </x:si>
  <x:si>
    <x:t xml:space="preserve">FY26</x:t>
  </x:si>
  <x:si>
    <x:t xml:space="preserve">eps_gaap_median</x:t>
  </x:si>
  <x:si>
    <x:t xml:space="preserve">eps_gaap_high</x:t>
  </x:si>
  <x:si>
    <x:t xml:space="preserve">eps_gaap_low</x:t>
  </x:si>
  <x:si>
    <x:t xml:space="preserve">Prior-year comparable reported consolidated net sales</x:t>
  </x:si>
  <x:si>
    <x:t xml:space="preserve">eps_gaap_std_dev</x:t>
  </x:si>
  <x:si>
    <x:t xml:space="preserve">Issuer-combined post-tax goodwill+brand impairment (FY26)</x:t>
  </x:si>
  <x:si>
    <x:t xml:space="preserve">eps_gaap_n_est</x:t>
  </x:si>
  <x:si>
    <x:t xml:space="preserve">eps_gaap_guidance_low</x:t>
  </x:si>
  <x:si>
    <x:t xml:space="preserve">eps_gaap_guidance_high</x:t>
  </x:si>
  <x:si>
    <x:t xml:space="preserve">revenue_m_mean</x:t>
  </x:si>
  <x:si>
    <x:t xml:space="preserve">revenue_m_median</x:t>
  </x:si>
  <x:si>
    <x:t xml:space="preserve">revenue_m_high</x:t>
  </x:si>
  <x:si>
    <x:t xml:space="preserve">revenue_m_low</x:t>
  </x:si>
  <x:si>
    <x:t xml:space="preserve">revenue_m_std_dev</x:t>
  </x:si>
  <x:si>
    <x:t xml:space="preserve">revenue_m_n_est</x:t>
  </x:si>
  <x:si>
    <x:t xml:space="preserve">Reported total liabilities by quarter</x:t>
  </x:si>
  <x:si>
    <x:t xml:space="preserve">revenue_m_guidance_low</x:t>
  </x:si>
  <x:si>
    <x:t xml:space="preserve">revenue_m_guidance_high</x:t>
  </x:si>
  <x:si>
    <x:t xml:space="preserve">ebitda_m_mean</x:t>
  </x:si>
  <x:si>
    <x:t xml:space="preserve">ebit_m_mean</x:t>
  </x:si>
  <x:si>
    <x:t xml:space="preserve">net_income_excl_excep_m_mean</x:t>
  </x:si>
  <x:si>
    <x:t xml:space="preserve">net_income_gaap_m_mean</x:t>
  </x:si>
  <x:si>
    <x:t xml:space="preserve">gross_margin_pct_mean</x:t>
  </x:si>
  <x:si>
    <x:t xml:space="preserve">effective_tax_rate_pct_mean</x:t>
  </x:si>
  <x:si>
    <x:t xml:space="preserve">capex_m_mean</x:t>
  </x:si>
  <x:si>
    <x:t xml:space="preserve">fcf_m_mean</x:t>
  </x:si>
  <x:si>
    <x:t xml:space="preserve">cfo_m_mean</x:t>
  </x:si>
  <x:si>
    <x:t xml:space="preserve">d_and_a_m_mean</x:t>
  </x:si>
  <x:si>
    <x:t xml:space="preserve">target_price_mean</x:t>
  </x:si>
  <x:si>
    <x:t xml:space="preserve">target_price_median</x:t>
  </x:si>
  <x:si>
    <x:t xml:space="preserve">target_price_high</x:t>
  </x:si>
  <x:si>
    <x:t xml:space="preserve">target_price_low</x:t>
  </x:si>
  <x:si>
    <x:t xml:space="preserve">target_price_std_dev</x:t>
  </x:si>
  <x:si>
    <x:t xml:space="preserve">target_price_n_est</x:t>
  </x:si>
  <x:si>
    <x:t xml:space="preserve">recommendation</x:t>
  </x:si>
  <x:si>
    <x:t xml:space="preserve">Hold</x:t>
  </x:si>
  <x:si>
    <x:t xml:space="preserve">recommendation_score</x:t>
  </x:si>
  <x:si>
    <x:t xml:space="preserve">last_close_price</x:t>
  </x:si>
  <x:si>
    <x:t xml:space="preserve">notes</x:t>
  </x:si>
  <x:si>
    <x:t xml:space="preserve">Results before the 9:30 a.m. Q&amp;A on Sep 30. FY2027 ends May-31-2027; the upcoming quarter is FQ1 2027 (Aug 2026). 52wk range 20.32/12.53. GAAP EPS actuals for Nov-2025 and May-2026 are large negatives from impairments, so those GAAP surprises are NM.</x:t>
  </x:si>
</x:sst>
</file>

<file path=xl/styles.xml><?xml version="1.0" encoding="utf-8"?>
<x:styleSheet xmlns:x="http://schemas.openxmlformats.org/spreadsheetml/2006/main">
  <x:numFmts count="6">
    <x:numFmt numFmtId="164" formatCode="#,##0.0_);(#,##0.0);–_)"/>
    <x:numFmt numFmtId="165" formatCode="yyyy-mm-dd"/>
    <x:numFmt numFmtId="166" formatCode="$0.00"/>
    <x:numFmt numFmtId="167" formatCode="0.0%_);(0.0%);–_)"/>
    <x:numFmt numFmtId="168" formatCode="0.0&quot;x&quot;"/>
    <x:numFmt numFmtId="169" formatCode="#,##0.0"/>
  </x:numFmts>
  <x:fonts count="10">
    <x:font>
      <x:sz val="11"/>
      <x:name val="Calibri"/>
    </x:font>
    <x:font>
      <x:sz val="11"/>
      <x:color rgb="FF000000"/>
      <x:name val="Calibri"/>
    </x:font>
    <x:font>
      <x:sz val="11"/>
      <x:color rgb="FF006100"/>
      <x:name val="Calibri"/>
    </x:font>
    <x:font>
      <x:sz val="11"/>
      <x:color rgb="FF0000FF"/>
      <x:name val="Calibri"/>
    </x:font>
    <x:font>
      <x:b/>
      <x:sz val="11"/>
      <x:color rgb="FF000000"/>
      <x:name val="Calibri"/>
    </x:font>
    <x:font>
      <x:b/>
      <x:sz val="11"/>
      <x:color rgb="FF006100"/>
      <x:name val="Calibri"/>
    </x:font>
    <x:font>
      <x:b/>
      <x:sz val="11"/>
      <x:color rgb="FF0000FF"/>
      <x:name val="Calibri"/>
    </x:font>
    <x:font>
      <x:i/>
      <x:sz val="11"/>
      <x:color rgb="FF006100"/>
      <x:name val="Calibri"/>
    </x:font>
    <x:font>
      <x:i/>
      <x:sz val="11"/>
      <x:color rgb="FF000000"/>
      <x:name val="Calibri"/>
    </x:font>
    <x:font>
      <x:i/>
      <x:sz val="11"/>
      <x:color rgb="FF0000F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F1F6FC"/>
      </x:patternFill>
    </x:fill>
    <x:fill>
      <x:patternFill patternType="solid">
        <x:fgColor rgb="FFE9EDF1"/>
      </x:patternFill>
    </x:fill>
  </x:fills>
  <x:borders count="4">
    <x:border/>
    <x:border>
      <x:top style="thin">
        <x:color rgb="FFC3CBD3"/>
      </x:top>
      <x:bottom style="thin">
        <x:color rgb="FFC3CBD3"/>
      </x:bottom>
    </x:border>
    <x:border>
      <x:top style="thin">
        <x:color rgb="FFAAB6C3"/>
      </x:top>
    </x:border>
    <x:border>
      <x:top style="thin">
        <x:color rgb="FFB0BEC9"/>
      </x:top>
    </x:border>
  </x:borders>
  <x:cellStyleXfs count="1">
    <x:xf numFmtId="0" fontId="0" fillId="0" borderId="0"/>
  </x:cellStyleXfs>
  <x:cellXfs count="61">
    <x:xf numFmtId="0" fontId="0" fillId="0" borderId="0" xfId="0"/>
    <x:xf numFmtId="0" fontId="1" fillId="2" borderId="0" xfId="0" applyFont="1" applyFill="1" applyAlignment="1">
      <x:alignment horizontal="general" vertical="bottom"/>
    </x:xf>
    <x:xf numFmtId="0" fontId="1" fillId="3" borderId="1" xfId="0" applyFont="1" applyFill="1" applyBorder="1" applyAlignment="1">
      <x:alignment horizontal="general" vertical="bottom"/>
    </x:xf>
    <x:xf numFmtId="164" fontId="2" fillId="0" borderId="0" xfId="0" applyNumberFormat="1" applyFont="1" applyFill="1" applyAlignment="1">
      <x:alignment horizontal="general" vertical="bottom"/>
    </x:xf>
    <x:xf numFmtId="165" fontId="3" fillId="0" borderId="0" xfId="0" applyNumberFormat="1" applyFont="1" applyFill="1" applyAlignment="1">
      <x:alignment horizontal="general" vertical="bottom"/>
    </x:xf>
    <x:xf numFmtId="0" fontId="3" fillId="3" borderId="1" xfId="0" applyFont="1" applyFill="1" applyBorder="1" applyAlignment="1">
      <x:alignment horizontal="general" vertical="bottom"/>
    </x:xf>
    <x:xf numFmtId="165" fontId="3" fillId="3" borderId="1" xfId="0" applyNumberFormat="1" applyFont="1" applyFill="1" applyBorder="1" applyAlignment="1">
      <x:alignment horizontal="general" vertical="bottom"/>
    </x:xf>
    <x:xf numFmtId="166" fontId="1" fillId="0" borderId="0" xfId="0" applyNumberFormat="1" applyFont="1" applyFill="1" applyAlignment="1">
      <x:alignment horizontal="general" vertical="bottom"/>
    </x:xf>
    <x:xf numFmtId="164" fontId="1" fillId="0" borderId="0" xfId="0" applyNumberFormat="1" applyFont="1" applyFill="1" applyAlignment="1">
      <x:alignment horizontal="general" vertical="bottom"/>
    </x:xf>
    <x:xf numFmtId="164" fontId="3" fillId="0" borderId="0" xfId="0" applyNumberFormat="1" applyFont="1" applyFill="1" applyAlignment="1">
      <x:alignment horizontal="general" vertical="bottom"/>
    </x:xf>
    <x:xf numFmtId="166" fontId="2" fillId="0" borderId="0" xfId="0" applyNumberFormat="1" applyFont="1" applyFill="1" applyAlignment="1">
      <x:alignment horizontal="general" vertical="bottom"/>
    </x:xf>
    <x:xf numFmtId="167" fontId="1" fillId="0" borderId="0" xfId="0" applyNumberFormat="1" applyFont="1" applyFill="1" applyAlignment="1">
      <x:alignment horizontal="general" vertical="bottom"/>
    </x:xf>
    <x:xf numFmtId="164" fontId="3" fillId="2" borderId="0" xfId="0" applyNumberFormat="1" applyFont="1" applyFill="1" applyAlignment="1">
      <x:alignment horizontal="general" vertical="bottom"/>
    </x:xf>
    <x:xf numFmtId="168" fontId="1" fillId="2" borderId="0" xfId="0" applyNumberFormat="1" applyFont="1" applyFill="1" applyAlignment="1">
      <x:alignment horizontal="general" vertical="bottom"/>
    </x:xf>
    <x:xf numFmtId="167" fontId="3" fillId="0" borderId="0" xfId="0" applyNumberFormat="1" applyFont="1" applyFill="1" applyAlignment="1">
      <x:alignment horizontal="general" vertical="bottom"/>
    </x:xf>
    <x:xf numFmtId="0" fontId="3" fillId="2" borderId="0" xfId="0" applyFont="1" applyFill="1" applyAlignment="1">
      <x:alignment horizontal="general" vertical="bottom"/>
    </x:xf>
    <x:xf numFmtId="0" fontId="3" fillId="0" borderId="0" xfId="0" applyFont="1" applyFill="1" applyAlignment="1">
      <x:alignment horizontal="general" vertical="bottom"/>
    </x:xf>
    <x:xf numFmtId="0" fontId="4" fillId="3" borderId="0" xfId="0" applyFont="1" applyFill="1" applyAlignment="1">
      <x:alignment horizontal="general" vertical="bottom"/>
    </x:xf>
    <x:xf numFmtId="166" fontId="3" fillId="0" borderId="0" xfId="0" applyNumberFormat="1" applyFont="1" applyFill="1" applyAlignment="1">
      <x:alignment horizontal="general" vertical="bottom"/>
    </x:xf>
    <x:xf numFmtId="167" fontId="1" fillId="2" borderId="0" xfId="0" applyNumberFormat="1" applyFont="1" applyFill="1" applyAlignment="1">
      <x:alignment horizontal="general" vertical="bottom"/>
    </x:xf>
    <x:xf numFmtId="164" fontId="1" fillId="2" borderId="0" xfId="0" applyNumberFormat="1" applyFont="1" applyFill="1" applyAlignment="1">
      <x:alignment horizontal="general" vertical="bottom"/>
    </x:xf>
    <x:xf numFmtId="0" fontId="2" fillId="0" borderId="0" xfId="0" applyFont="1" applyFill="1" applyAlignment="1">
      <x:alignment horizontal="general" vertical="bottom"/>
    </x:xf>
    <x:xf numFmtId="0" fontId="1" fillId="0" borderId="0" xfId="0" applyFont="1" applyFill="1" applyAlignment="1">
      <x:alignment horizontal="general" vertical="bottom"/>
    </x:xf>
    <x:xf numFmtId="164" fontId="5" fillId="0" borderId="2" xfId="0" applyNumberFormat="1" applyFont="1" applyFill="1" applyBorder="1" applyAlignment="1">
      <x:alignment horizontal="general" vertical="bottom"/>
    </x:xf>
    <x:xf numFmtId="164" fontId="2" fillId="2" borderId="0" xfId="0" applyNumberFormat="1" applyFont="1" applyFill="1" applyAlignment="1">
      <x:alignment horizontal="general" vertical="bottom"/>
    </x:xf>
    <x:xf numFmtId="164" fontId="6" fillId="0" borderId="2" xfId="0" applyNumberFormat="1" applyFont="1" applyFill="1" applyBorder="1" applyAlignment="1">
      <x:alignment horizontal="general" vertical="bottom"/>
    </x:xf>
    <x:xf numFmtId="164" fontId="4" fillId="2" borderId="2" xfId="0" applyNumberFormat="1" applyFont="1" applyFill="1" applyBorder="1" applyAlignment="1">
      <x:alignment horizontal="general" vertical="bottom"/>
    </x:xf>
    <x:xf numFmtId="0" fontId="4" fillId="0" borderId="2" xfId="0" applyFont="1" applyFill="1" applyBorder="1" applyAlignment="1">
      <x:alignment horizontal="general" vertical="bottom"/>
    </x:xf>
    <x:xf numFmtId="164" fontId="4" fillId="0" borderId="2" xfId="0" applyNumberFormat="1" applyFont="1" applyFill="1" applyBorder="1" applyAlignment="1">
      <x:alignment horizontal="general" vertical="bottom"/>
    </x:xf>
    <x:xf numFmtId="164" fontId="5" fillId="2" borderId="2" xfId="0" applyNumberFormat="1" applyFont="1" applyFill="1" applyBorder="1" applyAlignment="1">
      <x:alignment horizontal="general" vertical="bottom"/>
    </x:xf>
    <x:xf numFmtId="167" fontId="7" fillId="2" borderId="0" xfId="0" applyNumberFormat="1" applyFont="1" applyFill="1" applyAlignment="1">
      <x:alignment horizontal="general" vertical="bottom"/>
    </x:xf>
    <x:xf numFmtId="167" fontId="8" fillId="0" borderId="0" xfId="0" applyNumberFormat="1" applyFont="1" applyFill="1" applyAlignment="1">
      <x:alignment horizontal="general" vertical="bottom"/>
    </x:xf>
    <x:xf numFmtId="0" fontId="8" fillId="0" borderId="0" xfId="0" applyFont="1" applyFill="1" applyAlignment="1">
      <x:alignment horizontal="general" vertical="bottom"/>
    </x:xf>
    <x:xf numFmtId="167" fontId="7" fillId="0" borderId="0" xfId="0" applyNumberFormat="1" applyFont="1" applyFill="1" applyAlignment="1">
      <x:alignment horizontal="general" vertical="bottom"/>
    </x:xf>
    <x:xf numFmtId="167" fontId="9" fillId="0" borderId="0" xfId="0" applyNumberFormat="1" applyFont="1" applyFill="1" applyAlignment="1">
      <x:alignment horizontal="general" vertical="bottom"/>
    </x:xf>
    <x:xf numFmtId="167" fontId="8" fillId="2" borderId="0" xfId="0" applyNumberFormat="1" applyFont="1" applyFill="1" applyAlignment="1">
      <x:alignment horizontal="general" vertical="bottom"/>
    </x:xf>
    <x:xf numFmtId="168" fontId="1" fillId="0" borderId="0" xfId="0" applyNumberFormat="1" applyFont="1" applyFill="1" applyAlignment="1">
      <x:alignment horizontal="general" vertical="bottom"/>
    </x:xf>
    <x:xf numFmtId="167" fontId="9" fillId="2" borderId="0" xfId="0" applyNumberFormat="1" applyFont="1" applyFill="1" applyAlignment="1">
      <x:alignment horizontal="general" vertical="bottom"/>
    </x:xf>
    <x:xf numFmtId="168" fontId="3" fillId="0" borderId="0" xfId="0" applyNumberFormat="1" applyFont="1" applyFill="1" applyAlignment="1">
      <x:alignment horizontal="general" vertical="bottom"/>
    </x:xf>
    <x:xf numFmtId="169" fontId="1" fillId="2" borderId="0" xfId="0" applyNumberFormat="1" applyFont="1" applyFill="1" applyAlignment="1">
      <x:alignment horizontal="general" vertical="bottom"/>
    </x:xf>
    <x:xf numFmtId="166" fontId="1" fillId="2" borderId="0" xfId="0" applyNumberFormat="1" applyFont="1" applyFill="1" applyAlignment="1">
      <x:alignment horizontal="general" vertical="bottom"/>
    </x:xf>
    <x:xf numFmtId="167" fontId="3" fillId="2" borderId="0" xfId="0" applyNumberFormat="1" applyFont="1" applyFill="1" applyAlignment="1">
      <x:alignment horizontal="general" vertical="bottom"/>
    </x:xf>
    <x:xf numFmtId="169" fontId="1" fillId="0" borderId="0" xfId="0" applyNumberFormat="1" applyFont="1" applyFill="1" applyAlignment="1">
      <x:alignment horizontal="general" vertical="bottom"/>
    </x:xf>
    <x:xf numFmtId="164" fontId="4" fillId="0" borderId="3" xfId="0" applyNumberFormat="1" applyFont="1" applyFill="1" applyBorder="1" applyAlignment="1">
      <x:alignment horizontal="general" vertical="bottom"/>
    </x:xf>
    <x:xf numFmtId="166" fontId="5" fillId="0" borderId="3" xfId="0" applyNumberFormat="1" applyFont="1" applyFill="1" applyBorder="1" applyAlignment="1">
      <x:alignment horizontal="general" vertical="bottom"/>
    </x:xf>
    <x:xf numFmtId="166" fontId="3" fillId="2" borderId="0" xfId="0" applyNumberFormat="1" applyFont="1" applyFill="1" applyAlignment="1">
      <x:alignment horizontal="general" vertical="bottom"/>
    </x:xf>
    <x:xf numFmtId="164" fontId="5" fillId="0" borderId="3" xfId="0" applyNumberFormat="1" applyFont="1" applyFill="1" applyBorder="1" applyAlignment="1">
      <x:alignment horizontal="general" vertical="bottom"/>
    </x:xf>
    <x:xf numFmtId="166" fontId="4" fillId="0" borderId="3" xfId="0" applyNumberFormat="1" applyFont="1" applyFill="1" applyBorder="1" applyAlignment="1">
      <x:alignment horizontal="general" vertical="bottom"/>
    </x:xf>
    <x:xf numFmtId="0" fontId="4" fillId="0" borderId="3" xfId="0" applyFont="1" applyFill="1" applyBorder="1" applyAlignment="1">
      <x:alignment horizontal="general" vertical="bottom"/>
    </x:xf>
    <x:xf numFmtId="164" fontId="4" fillId="2" borderId="3" xfId="0" applyNumberFormat="1" applyFont="1" applyFill="1" applyBorder="1" applyAlignment="1">
      <x:alignment horizontal="general" vertical="bottom"/>
    </x:xf>
    <x:xf numFmtId="164" fontId="5" fillId="2" borderId="3" xfId="0" applyNumberFormat="1" applyFont="1" applyFill="1" applyBorder="1" applyAlignment="1">
      <x:alignment horizontal="general" vertical="bottom"/>
    </x:xf>
    <x:xf numFmtId="166" fontId="4" fillId="2" borderId="3" xfId="0" applyNumberFormat="1" applyFont="1" applyFill="1" applyBorder="1" applyAlignment="1">
      <x:alignment horizontal="general" vertical="bottom"/>
    </x:xf>
    <x:xf numFmtId="166" fontId="5" fillId="2" borderId="3" xfId="0" applyNumberFormat="1" applyFont="1" applyFill="1" applyBorder="1" applyAlignment="1">
      <x:alignment horizontal="general" vertical="bottom"/>
    </x:xf>
    <x:xf numFmtId="0" fontId="1" fillId="3" borderId="1" xfId="0" applyNumberFormat="1" applyFont="1" applyFill="1" applyBorder="1" applyAlignment="1">
      <x:alignment horizontal="right" vertical="bottom"/>
    </x:xf>
    <x:xf numFmtId="0" fontId="4" fillId="3" borderId="0" xfId="0" applyNumberFormat="1" applyFont="1" applyFill="1" applyBorder="1" applyAlignment="1">
      <x:alignment horizontal="right" vertical="bottom"/>
    </x:xf>
    <x:xf numFmtId="0" fontId="0" fillId="0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bottom"/>
    </x:xf>
    <x:xf numFmtId="0" fontId="4" fillId="3" borderId="0" xfId="0" applyNumberFormat="1" applyFont="1" applyFill="1" applyBorder="1" applyAlignment="1">
      <x:alignment horizontal="general" vertical="bottom" wrapText="1"/>
    </x:xf>
    <x:xf numFmtId="0" fontId="4" fillId="3" borderId="0" xfId="0" applyNumberFormat="1" applyFont="1" applyFill="1" applyBorder="1" applyAlignment="1">
      <x:alignment horizontal="right" vertical="bottom" wrapText="1"/>
    </x:xf>
    <x:xf numFmtId="0" fontId="4" fillId="3" borderId="0" xfId="0" applyNumberFormat="1" applyFont="1" applyFill="1" applyBorder="1" applyAlignment="1">
      <x:alignment horizontal="general" vertical="center" wrapText="1"/>
    </x:xf>
    <x:xf numFmtId="0" fontId="4" fillId="3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aef8bc5ec143c4" /><Relationship Type="http://schemas.openxmlformats.org/officeDocument/2006/relationships/theme" Target="/xl/theme/theme1.xml" Id="R417779285f854623" /><Relationship Type="http://schemas.openxmlformats.org/officeDocument/2006/relationships/sharedStrings" Target="/xl/sharedStrings.xml" Id="R3e3cc1bbfd3a46d4" /><Relationship Type="http://schemas.openxmlformats.org/officeDocument/2006/relationships/worksheet" Target="/xl/worksheets/sheet1.xml" Id="Rd3fab34f10f54480" /><Relationship Type="http://schemas.openxmlformats.org/officeDocument/2006/relationships/worksheet" Target="/xl/worksheets/sheet2.xml" Id="Rf1b5b774a18340cc" /><Relationship Type="http://schemas.openxmlformats.org/officeDocument/2006/relationships/worksheet" Target="/xl/worksheets/sheet3.xml" Id="Re5e7949db00a415c" /><Relationship Type="http://schemas.openxmlformats.org/officeDocument/2006/relationships/worksheet" Target="/xl/worksheets/sheet4.xml" Id="Rce4ab5b22b284829" /><Relationship Type="http://schemas.openxmlformats.org/officeDocument/2006/relationships/worksheet" Target="/xl/worksheets/sheet5.xml" Id="Rc68896761d9d453d" /><Relationship Type="http://schemas.openxmlformats.org/officeDocument/2006/relationships/worksheet" Target="/xl/worksheets/sheet6.xml" Id="R6e05feea22ed48e8" /><Relationship Type="http://schemas.openxmlformats.org/officeDocument/2006/relationships/worksheet" Target="/xl/worksheets/sheet7.xml" Id="R6e30ac61feac4208" /><Relationship Type="http://schemas.openxmlformats.org/officeDocument/2006/relationships/worksheet" Target="/xl/worksheets/sheet8.xml" Id="Rc3eafb910e6949bd" /><Relationship Type="http://schemas.openxmlformats.org/officeDocument/2006/relationships/worksheet" Target="/xl/worksheets/sheet9.xml" Id="Rfdb679fbc63f474b" /><Relationship Type="http://schemas.openxmlformats.org/officeDocument/2006/relationships/worksheet" Target="/xl/worksheets/sheet10.xml" Id="R48f5c0e8928b4161" /><Relationship Type="http://schemas.openxmlformats.org/officeDocument/2006/relationships/worksheet" Target="/xl/worksheets/sheet11.xml" Id="R84189a4bf9194e2e" /><Relationship Type="http://schemas.openxmlformats.org/officeDocument/2006/relationships/worksheet" Target="/xl/worksheets/sheet12.xml" Id="Rd4534d4d158a4bd7" /><Relationship Type="http://schemas.openxmlformats.org/officeDocument/2006/relationships/worksheet" Target="/xl/worksheets/sheet13.xml" Id="R37fb3b86c5aa4ef5" /><Relationship Type="http://schemas.microsoft.com/office/2017/10/relationships/person" Target="/xl/persons/person.xml" Id="R24a02d32197d454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a7a4458e1484249" /></Relationships>
</file>

<file path=xl/drawings/drawing1.xml><?xml version="1.0" encoding="utf-8"?>
<xdr:wsDr xmlns:xdr="http://schemas.openxmlformats.org/drawingml/2006/spreadsheetDrawing">
  <xdr:oneCellAnchor>
    <xdr:from>
      <xdr:col>0</xdr:col>
      <xdr:colOff>85725</xdr:colOff>
      <xdr:row>0</xdr:row>
      <xdr:rowOff>76200</xdr:rowOff>
    </xdr:from>
    <xdr:ext cx="571500" cy="571500"/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a7a4458e148424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persons/person.xml><?xml version="1.0" encoding="utf-8"?>
<xltc:personList xmlns:xltc="http://schemas.microsoft.com/office/spreadsheetml/2018/threadedcomments">
  <xltc:person displayName="api" id="{0894574E-0A37-99CA-9D8F-D3356BBBF227}"/>
</xltc: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9e7a6fad8074d12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hyperlink" Target="https://www.conagrabrands.com/news-room/news-conagra-brands-reports-fourth-quarter-and-full-year-results-prn-122958" TargetMode="External" Id="R6891db0dd7e94a64" /><Relationship Type="http://schemas.openxmlformats.org/officeDocument/2006/relationships/hyperlink" Target="https://www.sec.gov/Archives/edgar/data/23217/000110465926083905/tmb-20260531x10k.htm" TargetMode="External" Id="Rb54cdb5681f7452a" /><Relationship Type="http://schemas.openxmlformats.org/officeDocument/2006/relationships/hyperlink" Target="https://www.sec.gov/Archives/edgar/data/23217/000110465925095651/tmb-20250824x10q.htm" TargetMode="External" Id="Ra417d10c02294c7b" /><Relationship Type="http://schemas.openxmlformats.org/officeDocument/2006/relationships/hyperlink" Target="https://www.sec.gov/Archives/edgar/data/23217/000110465925123200/tmb-20251123x10q.htm" TargetMode="External" Id="Rb08141d793694b59" /><Relationship Type="http://schemas.openxmlformats.org/officeDocument/2006/relationships/hyperlink" Target="https://www.sec.gov/Archives/edgar/data/23217/000110465926038548/tmb-20260222x10q.htm" TargetMode="External" Id="Ra4b3560553cd4dbf" /><Relationship Type="http://schemas.openxmlformats.org/officeDocument/2006/relationships/hyperlink" Target="https://www.conagrabrands.com/news-room/news-conagra-brands-reports-first-quarter-results-prn-122936" TargetMode="External" Id="R91f3604a81d4458b" /><Relationship Type="http://schemas.openxmlformats.org/officeDocument/2006/relationships/hyperlink" Target="https://www.conagrabrands.com/news-room/news-conagra-brands-reports-second-quarter-results-prn-122942" TargetMode="External" Id="R74e3973f9e0d404d" /><Relationship Type="http://schemas.openxmlformats.org/officeDocument/2006/relationships/hyperlink" Target="https://www.conagrabrands.com/news-room/news-conagra-brands-reports-third-quarter-results-prn-122950" TargetMode="External" Id="Rfc363c52aabb4aaf" /><Relationship Type="http://schemas.openxmlformats.org/officeDocument/2006/relationships/hyperlink" Target="https://finance.yahoo.com/markets/stocks/articles/earnings-preview-conagra-brands-cag-140002756.html" TargetMode="External" Id="R15a7a4c3e4694ce0" /><Relationship Type="http://schemas.openxmlformats.org/officeDocument/2006/relationships/hyperlink" Target="https://www.fool.com/earnings/call-transcripts/2026/09/23/general-mills-gis-q1-2027-earnings-call-transcript/" TargetMode="External" Id="R718d36e4cc7e4e17" /><Relationship Type="http://schemas.openxmlformats.org/officeDocument/2006/relationships/hyperlink" Target="https://www.thecampbellscompany.com/newsroom/press-releases/campbells-reports-fourth-quarter-fiscal-2026-results/" TargetMode="External" Id="R208f34de99e849db" /><Relationship Type="http://schemas.openxmlformats.org/officeDocument/2006/relationships/hyperlink" Target="https://www.bls.gov/news.release/archives/cpi_09112026.htm" TargetMode="External" Id="Rc1fc9a28744347a7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comments" Target="/xl/comments1.xml" Id="R292972f89edb4090" /><Relationship Type="http://schemas.openxmlformats.org/officeDocument/2006/relationships/vmlDrawing" Target="/xl/drawings/vmldrawing.vml" Id="R7727daf456a3425b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customWidth="1"/>
    <x:col min="2" max="2" width="35" customWidth="1"/>
    <x:col min="3" max="8" width="14" customWidth="1"/>
    <x:col min="10" max="10" width="16" customWidth="1"/>
  </x:cols>
  <x:sheetData>
    <x:row r="2">
      <x:c r="B2" t="s">
        <x:v>0</x:v>
      </x:c>
    </x:row>
    <x:row r="3">
      <x:c r="B3" t="s">
        <x:v>1</x:v>
      </x:c>
    </x:row>
    <x:row r="4">
      <x:c r="B4" t="s">
        <x:v>2</x:v>
      </x:c>
    </x:row>
    <x:row r="5">
      <x:c r="B5" s="2" t="s">
        <x:v>3</x:v>
      </x:c>
      <x:c r="C5" s="53" t="s">
        <x:v>4</x:v>
      </x:c>
      <x:c r="D5" s="53" t="s">
        <x:v>5</x:v>
      </x:c>
      <x:c r="E5" s="53" t="s">
        <x:v>6</x:v>
      </x:c>
      <x:c r="F5" s="53" t="s">
        <x:v>7</x:v>
      </x:c>
      <x:c r="G5" s="53" t="s">
        <x:v>8</x:v>
      </x:c>
      <x:c r="H5" s="53" t="s">
        <x:v>9</x:v>
      </x:c>
    </x:row>
    <x:row r="6">
      <x:c r="B6" s="2" t="s">
        <x:v>10</x:v>
      </x:c>
      <x:c r="C6" s="6">
        <x:v>45893</x:v>
      </x:c>
      <x:c r="D6" s="6">
        <x:v>45984</x:v>
      </x:c>
      <x:c r="E6" s="6">
        <x:v>46075</x:v>
      </x:c>
      <x:c r="F6" s="6">
        <x:v>46173</x:v>
      </x:c>
      <x:c r="G6" s="6">
        <x:v>46173</x:v>
      </x:c>
      <x:c r="H6" s="6">
        <x:v>46264</x:v>
      </x:c>
    </x:row>
    <x:row r="7">
      <x:c r="B7" s="2" t="s">
        <x:v>11</x:v>
      </x:c>
      <x:c r="C7" s="5">
        <x:v>91</x:v>
      </x:c>
      <x:c r="D7" s="5">
        <x:v>91</x:v>
      </x:c>
      <x:c r="E7" s="5">
        <x:v>91</x:v>
      </x:c>
      <x:c r="F7" s="5">
        <x:v>98</x:v>
      </x:c>
      <x:c r="G7" s="5">
        <x:v>371</x:v>
      </x:c>
      <x:c r="H7" s="5">
        <x:v>91</x:v>
      </x:c>
    </x:row>
    <x:row r="8">
      <x:c r="H8" s="1"/>
    </x:row>
    <x:row r="9">
      <x:c r="B9" t="s">
        <x:v>12</x:v>
      </x:c>
      <x:c r="H9" s="1"/>
    </x:row>
    <x:row r="10">
      <x:c r="B10" t="s">
        <x:v>13</x:v>
      </x:c>
      <x:c r="H10" s="1"/>
    </x:row>
    <x:row r="11">
      <x:c r="H11" s="1"/>
    </x:row>
    <x:row r="12" ht="32" customHeight="1">
      <x:c r="B12" s="59" t="s">
        <x:v>14</x:v>
      </x:c>
      <x:c r="C12" s="60" t="s">
        <x:v>15</x:v>
      </x:c>
      <x:c r="D12" s="60" t="s">
        <x:v>16</x:v>
      </x:c>
      <x:c r="E12" s="60" t="s">
        <x:v>17</x:v>
      </x:c>
      <x:c r="F12" s="60" t="s">
        <x:v>18</x:v>
      </x:c>
      <x:c r="H12" s="1"/>
    </x:row>
    <x:row r="13">
      <x:c r="B13" t="s">
        <x:v>19</x:v>
      </x:c>
      <x:c r="C13" s="3" t="n">
        <x:f>'Revenue summary'!H29</x:f>
        <x:v>2590.3090329006</x:v>
      </x:c>
      <x:c r="D13" s="3" t="n">
        <x:f>Inputs!C49</x:f>
        <x:v>2588.02</x:v>
      </x:c>
      <x:c r="E13" s="8" t="n">
        <x:f>C13-D13</x:f>
        <x:v>2.2890329005999774</x:v>
      </x:c>
      <x:c r="H13" s="1"/>
      <x:c r="J13" t="s">
        <x:v>20</x:v>
      </x:c>
    </x:row>
    <x:row r="14">
      <x:c r="B14" t="s">
        <x:v>21</x:v>
      </x:c>
      <x:c r="C14" s="3" t="n">
        <x:f>'Income Statement'!H37</x:f>
        <x:v>138.95757489599364</x:v>
      </x:c>
      <x:c r="D14" s="3" t="n">
        <x:f>Inputs!C59</x:f>
        <x:v>136.92</x:v>
      </x:c>
      <x:c r="E14" s="8" t="n">
        <x:f>C14-D14</x:f>
        <x:v>2.0375748959936573</x:v>
      </x:c>
      <x:c r="H14" s="1"/>
      <x:c r="J14" t="s">
        <x:v>22</x:v>
      </x:c>
    </x:row>
    <x:row r="15">
      <x:c r="B15" t="s">
        <x:v>23</x:v>
      </x:c>
      <x:c r="C15" s="10" t="n">
        <x:f>'Income Statement'!H38</x:f>
        <x:v>0.29009932128599925</x:v>
      </x:c>
      <x:c r="D15" s="10" t="n">
        <x:f>Inputs!C32</x:f>
        <x:v>0.28</x:v>
      </x:c>
      <x:c r="E15" s="7" t="n">
        <x:f>C15-D15</x:f>
        <x:v>0.010099321285999219</x:v>
      </x:c>
      <x:c r="H15" s="1"/>
    </x:row>
    <x:row r="16">
      <x:c r="B16" t="s">
        <x:v>24</x:v>
      </x:c>
      <x:c r="C16" s="3" t="n">
        <x:f>'Income Statement'!H25</x:f>
        <x:v>131.35757489599365</x:v>
      </x:c>
      <x:c r="D16" s="3" t="n">
        <x:f>Inputs!C60</x:f>
        <x:v>107.4</x:v>
      </x:c>
      <x:c r="E16" s="8" t="n">
        <x:f>C16-D16</x:f>
        <x:v>23.957574895993645</x:v>
      </x:c>
      <x:c r="H16" s="1"/>
    </x:row>
    <x:row r="17">
      <x:c r="B17" t="s">
        <x:v>25</x:v>
      </x:c>
      <x:c r="C17" s="10" t="n">
        <x:f>'Income Statement'!H27</x:f>
        <x:v>0.2742329329770222</x:v>
      </x:c>
      <x:c r="D17" s="10" t="n">
        <x:f>Inputs!C41</x:f>
        <x:v>0.28</x:v>
      </x:c>
      <x:c r="E17" s="7" t="n">
        <x:f>C17-D17</x:f>
        <x:v>-0.005767067022977801</x:v>
      </x:c>
      <x:c r="H17" s="1"/>
    </x:row>
    <x:row r="18">
      <x:c r="B18" t="s">
        <x:v>26</x:v>
      </x:c>
      <x:c r="C18" s="14">
        <x:v>0.56</x:v>
      </x:c>
      <x:c r="H18" s="1"/>
    </x:row>
    <x:row r="19">
      <x:c r="B19" t="s">
        <x:v>27</x:v>
      </x:c>
      <x:c r="C19" t="s">
        <x:v>28</x:v>
      </x:c>
      <x:c r="H19" s="1"/>
    </x:row>
    <x:row r="20">
      <x:c r="H20" s="1"/>
    </x:row>
    <x:row r="21">
      <x:c r="B21" t="s">
        <x:v>29</x:v>
      </x:c>
      <x:c r="C21" s="21" t="b">
        <x:f>AND(ABS('Revenue summary'!H30)&lt;0.00001,ABS('Revenue summary'!H36)&lt;0.00001,ABS('Revenue summary'!G35)&lt;0.00001,ABS('Balance Sheet'!G16)&lt;0.00001,ABS('Balance Sheet'!H16)&lt;0.00001,ABS('Cash Flow Statement'!H24)&lt;0.00001,ABS('Cash Flow Statement'!H15-('Cash Flow Statement'!H14-'Cash Flow Statement'!H13))&lt;0.00001,ABS('Income Statement'!H29)&lt;0.00001,ABS(C13-'Revenue summary'!H29)&lt;0.00001,ABS(C14-'Income Statement'!H37)&lt;0.00001,ABS(C15-'Income Statement'!H38)&lt;0.00001)</x:f>
        <x:v>1</x:v>
      </x:c>
      <x:c r="H21" s="1"/>
    </x:row>
    <x:row r="22">
      <x:c r="H22" s="1"/>
    </x:row>
    <x:row r="23">
      <x:c r="H23" s="1"/>
    </x:row>
    <x:row r="24">
      <x:c r="H24" s="1"/>
    </x:row>
    <x:row r="25">
      <x:c r="H25" s="1"/>
    </x:row>
    <x:row r="26">
      <x:c r="H26" s="1"/>
    </x:row>
    <x:row r="27">
      <x:c r="H27" s="1"/>
    </x:row>
    <x:row r="28">
      <x:c r="H28" s="1"/>
    </x:row>
    <x:row r="29">
      <x:c r="H29" s="1"/>
    </x:row>
    <x:row r="30">
      <x:c r="H30" s="1"/>
    </x:row>
    <x:row r="31">
      <x:c r="H31" s="1"/>
    </x:row>
    <x:row r="32">
      <x:c r="H32" s="1"/>
    </x:row>
    <x:row r="33">
      <x:c r="H33" s="1"/>
    </x:row>
    <x:row r="34">
      <x:c r="H34" s="1"/>
    </x:row>
    <x:row r="35">
      <x:c r="H35" s="1"/>
    </x:row>
    <x:row r="36">
      <x:c r="H36" s="1"/>
    </x:row>
    <x:row r="37">
      <x:c r="H37" s="1"/>
    </x:row>
    <x:row r="38">
      <x:c r="H38" s="1"/>
    </x:row>
    <x:row r="39">
      <x:c r="H39" s="1"/>
    </x:row>
    <x:row r="40">
      <x:c r="H40" s="1"/>
    </x:row>
    <x:row r="41">
      <x:c r="H41" s="1"/>
    </x:row>
    <x:row r="42">
      <x:c r="H42" s="1"/>
    </x:row>
    <x:row r="43">
      <x:c r="H43" s="1"/>
    </x:row>
    <x:row r="44">
      <x:c r="H44" s="1"/>
    </x:row>
    <x:row r="45">
      <x:c r="H45" s="1"/>
    </x:row>
    <x:row r="46">
      <x:c r="H46" s="1"/>
    </x:row>
    <x:row r="47">
      <x:c r="H47" s="1"/>
    </x:row>
    <x:row r="48">
      <x:c r="H48" s="1"/>
    </x:row>
    <x:row r="49">
      <x:c r="H49" s="1"/>
    </x:row>
    <x:row r="50">
      <x:c r="H50" s="1"/>
    </x:row>
    <x:row r="51">
      <x:c r="H51" s="1"/>
    </x:row>
    <x:row r="52">
      <x:c r="H52" s="1"/>
    </x:row>
    <x:row r="53">
      <x:c r="H53" s="1"/>
    </x:row>
    <x:row r="54">
      <x:c r="H54" s="1"/>
    </x:row>
    <x:row r="55">
      <x:c r="H55" s="1"/>
    </x:row>
    <x:row r="56">
      <x:c r="H56" s="1"/>
    </x:row>
    <x:row r="57">
      <x:c r="H57" s="1"/>
    </x:row>
    <x:row r="58">
      <x:c r="H58" s="1"/>
    </x:row>
    <x:row r="59">
      <x:c r="H59" s="1"/>
    </x:row>
    <x:row r="60">
      <x:c r="H60" s="1"/>
    </x:row>
    <x:row r="61">
      <x:c r="H61" s="1"/>
    </x:row>
    <x:row r="62">
      <x:c r="H62" s="1"/>
    </x:row>
    <x:row r="63">
      <x:c r="H63" s="1"/>
    </x:row>
    <x:row r="64">
      <x:c r="H64" s="1"/>
    </x:row>
    <x:row r="65">
      <x:c r="H65" s="1"/>
    </x:row>
    <x:row r="66">
      <x:c r="H66" s="1"/>
    </x:row>
    <x:row r="67">
      <x:c r="H67" s="1"/>
    </x:row>
    <x:row r="68">
      <x:c r="H68" s="1"/>
    </x:row>
    <x:row r="69">
      <x:c r="H69" s="1"/>
    </x:row>
    <x:row r="70">
      <x:c r="H70" s="1"/>
    </x:row>
    <x:row r="71">
      <x:c r="H71" s="1"/>
    </x:row>
    <x:row r="72">
      <x:c r="H72" s="1"/>
    </x:row>
    <x:row r="73">
      <x:c r="H73" s="1"/>
    </x:row>
    <x:row r="74">
      <x:c r="H74" s="1"/>
    </x:row>
    <x:row r="75">
      <x:c r="H75" s="1"/>
    </x:row>
    <x:row r="76">
      <x:c r="H76" s="1"/>
    </x:row>
    <x:row r="77">
      <x:c r="H77" s="1"/>
    </x:row>
    <x:row r="78">
      <x:c r="H78" s="1"/>
    </x:row>
    <x:row r="79">
      <x:c r="H79" s="1"/>
    </x:row>
    <x:row r="80">
      <x:c r="H80" s="1"/>
    </x:row>
    <x:row r="81">
      <x:c r="H81" s="1"/>
    </x:row>
    <x:row r="82">
      <x:c r="H82" s="1"/>
    </x:row>
    <x:row r="83">
      <x:c r="H83" s="1"/>
    </x:row>
    <x:row r="84">
      <x:c r="H84" s="1"/>
    </x:row>
    <x:row r="85">
      <x:c r="H85" s="1"/>
    </x:row>
    <x:row r="86">
      <x:c r="H86" s="1"/>
    </x:row>
    <x:row r="87">
      <x:c r="H87" s="1"/>
    </x:row>
    <x:row r="88">
      <x:c r="H88" s="1"/>
    </x:row>
    <x:row r="89">
      <x:c r="H89" s="1"/>
    </x:row>
    <x:row r="90">
      <x:c r="H90" s="1"/>
    </x:row>
  </x:sheetData>
  <x:pageMargins left="0.7" right="0.7" top="0.75" bottom="0.75" header="0.3" footer="0.3"/>
  <x:drawing xmlns:r="http://schemas.openxmlformats.org/officeDocument/2006/relationships" r:id="R59e7a6fad8074d12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8" width="14" customWidth="1"/>
    <x:col min="10" max="10" width="16" customWidth="1"/>
  </x:cols>
  <x:sheetData>
    <x:row r="2">
      <x:c r="B2" t="s">
        <x:v>0</x:v>
      </x:c>
    </x:row>
    <x:row r="3">
      <x:c r="B3" t="s">
        <x:v>30</x:v>
      </x:c>
    </x:row>
    <x:row r="4">
      <x:c r="B4" t="s">
        <x:v>2</x:v>
      </x:c>
    </x:row>
    <x:row r="5">
      <x:c r="B5" s="2" t="s">
        <x:v>3</x:v>
      </x:c>
      <x:c r="C5" s="53" t="s">
        <x:v>4</x:v>
      </x:c>
      <x:c r="D5" s="53" t="s">
        <x:v>5</x:v>
      </x:c>
      <x:c r="E5" s="53" t="s">
        <x:v>6</x:v>
      </x:c>
      <x:c r="F5" s="53" t="s">
        <x:v>7</x:v>
      </x:c>
      <x:c r="G5" s="53" t="s">
        <x:v>8</x:v>
      </x:c>
      <x:c r="H5" s="53" t="s">
        <x:v>9</x:v>
      </x:c>
    </x:row>
    <x:row r="6">
      <x:c r="B6" s="2" t="s">
        <x:v>10</x:v>
      </x:c>
      <x:c r="C6" s="6">
        <x:v>45893</x:v>
      </x:c>
      <x:c r="D6" s="6">
        <x:v>45984</x:v>
      </x:c>
      <x:c r="E6" s="6">
        <x:v>46075</x:v>
      </x:c>
      <x:c r="F6" s="6">
        <x:v>46173</x:v>
      </x:c>
      <x:c r="G6" s="6">
        <x:v>46173</x:v>
      </x:c>
      <x:c r="H6" s="6">
        <x:v>46264</x:v>
      </x:c>
    </x:row>
    <x:row r="7">
      <x:c r="B7" s="2" t="s">
        <x:v>11</x:v>
      </x:c>
      <x:c r="C7" s="5">
        <x:v>91</x:v>
      </x:c>
      <x:c r="D7" s="5">
        <x:v>91</x:v>
      </x:c>
      <x:c r="E7" s="5">
        <x:v>91</x:v>
      </x:c>
      <x:c r="F7" s="5">
        <x:v>98</x:v>
      </x:c>
      <x:c r="G7" s="5">
        <x:v>371</x:v>
      </x:c>
      <x:c r="H7" s="5">
        <x:v>91</x:v>
      </x:c>
    </x:row>
    <x:row r="8">
      <x:c r="H8" s="1"/>
    </x:row>
    <x:row r="9">
      <x:c r="B9" t="s">
        <x:v>31</x:v>
      </x:c>
      <x:c r="C9" s="3" t="n">
        <x:f>'Segment - Grocery &amp; Snacks'!C17</x:f>
        <x:v>1079.6</x:v>
      </x:c>
      <x:c r="D9" s="3" t="n">
        <x:f>'Segment - Grocery &amp; Snacks'!D17</x:f>
        <x:v>1209.1</x:v>
      </x:c>
      <x:c r="E9" s="3" t="n">
        <x:f>'Segment - Grocery &amp; Snacks'!E17</x:f>
        <x:v>1167.1</x:v>
      </x:c>
      <x:c r="F9" s="3" t="n">
        <x:f>'Segment - Grocery &amp; Snacks'!F17</x:f>
        <x:v>1154.3</x:v>
      </x:c>
      <x:c r="G9" s="3" t="n">
        <x:f>'Segment - Grocery &amp; Snacks'!G17</x:f>
        <x:v>4610.1</x:v>
      </x:c>
      <x:c r="H9" s="24" t="n">
        <x:f>'Segment - Grocery &amp; Snacks'!H17</x:f>
        <x:v>1060.4969119992</x:v>
      </x:c>
    </x:row>
    <x:row r="10">
      <x:c r="B10" s="32" t="s">
        <x:v>32</x:v>
      </x:c>
      <x:c r="C10" s="33" t="n">
        <x:f>'Segment - Grocery &amp; Snacks'!C18</x:f>
        <x:v>-0.08717341675826507</x:v>
      </x:c>
      <x:c r="D10" s="33" t="n">
        <x:f>'Segment - Grocery &amp; Snacks'!D18</x:f>
        <x:v>-0.08470855412566247</x:v>
      </x:c>
      <x:c r="E10" s="33" t="n">
        <x:f>'Segment - Grocery &amp; Snacks'!E18</x:f>
        <x:v>-0.06287136662919557</x:v>
      </x:c>
      <x:c r="F10" s="33" t="n">
        <x:f>'Segment - Grocery &amp; Snacks'!F18</x:f>
        <x:v>0.003564597461310992</x:v>
      </x:c>
      <x:c r="G10" s="33" t="n">
        <x:f>'Segment - Grocery &amp; Snacks'!G18</x:f>
        <x:v>-0.05902884085481597</x:v>
      </x:c>
      <x:c r="H10" s="30" t="n">
        <x:f>'Segment - Grocery &amp; Snacks'!H18</x:f>
        <x:v>-0.01769459799999995</x:v>
      </x:c>
    </x:row>
    <x:row r="11">
      <x:c r="B11" s="32" t="s">
        <x:v>33</x:v>
      </x:c>
      <x:c r="C11" s="31"/>
      <x:c r="D11" s="31" t="n">
        <x:f>D9/C9-1</x:f>
        <x:v>0.11995183401259735</x:v>
      </x:c>
      <x:c r="E11" s="31" t="n">
        <x:f>E9/D9-1</x:f>
        <x:v>-0.034736580927962946</x:v>
      </x:c>
      <x:c r="F11" s="31" t="n">
        <x:f>F9/E9-1</x:f>
        <x:v>-0.010967354982435062</x:v>
      </x:c>
      <x:c r="G11" s="31"/>
      <x:c r="H11" s="35" t="n">
        <x:f>H9/F9-1</x:f>
        <x:v>-0.08126404574270119</x:v>
      </x:c>
    </x:row>
    <x:row r="12">
      <x:c r="B12" s="32" t="s">
        <x:v>34</x:v>
      </x:c>
      <x:c r="C12" s="31" t="n">
        <x:f>C9/C29</x:f>
        <x:v>0.41008888551242106</x:v>
      </x:c>
      <x:c r="D12" s="31" t="n">
        <x:f>D9/D29</x:f>
        <x:v>0.4058608304521499</x:v>
      </x:c>
      <x:c r="E12" s="31" t="n">
        <x:f>E9/E29</x:f>
        <x:v>0.41864552693880475</x:v>
      </x:c>
      <x:c r="F12" s="31" t="n">
        <x:f>F9/F29</x:f>
        <x:v>0.40050657506679155</x:v>
      </x:c>
      <x:c r="G12" s="31" t="n">
        <x:f>G9/G29</x:f>
        <x:v>0.4086388455538222</x:v>
      </x:c>
      <x:c r="H12" s="35" t="n">
        <x:f>H9/H29</x:f>
        <x:v>0.4094094173820129</x:v>
      </x:c>
    </x:row>
    <x:row r="13">
      <x:c r="B13" s="32" t="s">
        <x:v>35</x:v>
      </x:c>
      <x:c r="C13" s="33" t="n">
        <x:f>'Segment - Grocery &amp; Snacks'!C21</x:f>
        <x:v>-0.011022119998120417</x:v>
      </x:c>
      <x:c r="D13" s="33" t="n">
        <x:f>'Segment - Grocery &amp; Snacks'!D21</x:f>
        <x:v>-0.015815649597486492</x:v>
      </x:c>
      <x:c r="E13" s="33" t="n">
        <x:f>'Segment - Grocery &amp; Snacks'!E21</x:f>
        <x:v>0.019726478096631528</x:v>
      </x:c>
      <x:c r="F13" s="33" t="n">
        <x:f>'Segment - Grocery &amp; Snacks'!F21</x:f>
        <x:v>0.012842232309263846</x:v>
      </x:c>
      <x:c r="G13" s="33" t="n">
        <x:f>'Segment - Grocery &amp; Snacks'!G21</x:f>
        <x:v>0.002530544712723959</x:v>
      </x:c>
      <x:c r="H13" s="30" t="n">
        <x:f>'Segment - Grocery &amp; Snacks'!H21</x:f>
        <x:v>-0.0042520000000000335</x:v>
      </x:c>
    </x:row>
    <x:row r="14">
      <x:c r="B14" t="s">
        <x:v>36</x:v>
      </x:c>
      <x:c r="C14" s="3" t="n">
        <x:f>'Segment - Refrigerated &amp; Frozen'!C17</x:f>
        <x:v>1076.2</x:v>
      </x:c>
      <x:c r="D14" s="3" t="n">
        <x:f>'Segment - Refrigerated &amp; Frozen'!D17</x:f>
        <x:v>1251.2</x:v>
      </x:c>
      <x:c r="E14" s="3" t="n">
        <x:f>'Segment - Refrigerated &amp; Frozen'!E17</x:f>
        <x:v>1133.2</x:v>
      </x:c>
      <x:c r="F14" s="3" t="n">
        <x:f>'Segment - Refrigerated &amp; Frozen'!F17</x:f>
        <x:v>1181.2</x:v>
      </x:c>
      <x:c r="G14" s="3" t="n">
        <x:f>'Segment - Refrigerated &amp; Frozen'!G17</x:f>
        <x:v>4641.8</x:v>
      </x:c>
      <x:c r="H14" s="24" t="n">
        <x:f>'Segment - Refrigerated &amp; Frozen'!H17</x:f>
        <x:v>1044.7680959964</x:v>
      </x:c>
    </x:row>
    <x:row r="15">
      <x:c r="B15" s="32" t="s">
        <x:v>32</x:v>
      </x:c>
      <x:c r="C15" s="33" t="n">
        <x:f>'Segment - Refrigerated &amp; Frozen'!C18</x:f>
        <x:v>-0.009388807069219518</x:v>
      </x:c>
      <x:c r="D15" s="33" t="n">
        <x:f>'Segment - Refrigerated &amp; Frozen'!D18</x:f>
        <x:v>-0.06522226372805373</x:v>
      </x:c>
      <x:c r="E15" s="33" t="n">
        <x:f>'Segment - Refrigerated &amp; Frozen'!E18</x:f>
        <x:v>0.01577626389386899</x:v>
      </x:c>
      <x:c r="F15" s="33" t="n">
        <x:f>'Segment - Refrigerated &amp; Frozen'!F18</x:f>
        <x:v>0.05295061508290266</x:v>
      </x:c>
      <x:c r="G15" s="33" t="n">
        <x:f>'Segment - Refrigerated &amp; Frozen'!G18</x:f>
        <x:v>-0.004396971451858578</x:v>
      </x:c>
      <x:c r="H15" s="30" t="n">
        <x:f>'Segment - Refrigerated &amp; Frozen'!H18</x:f>
        <x:v>-0.029206378000000033</x:v>
      </x:c>
    </x:row>
    <x:row r="16">
      <x:c r="B16" s="32" t="s">
        <x:v>33</x:v>
      </x:c>
      <x:c r="C16" s="31"/>
      <x:c r="D16" s="31" t="n">
        <x:f>D14/C14-1</x:f>
        <x:v>0.1626091804497305</x:v>
      </x:c>
      <x:c r="E16" s="31" t="n">
        <x:f>E14/D14-1</x:f>
        <x:v>-0.09430946291560105</x:v>
      </x:c>
      <x:c r="F16" s="31" t="n">
        <x:f>F14/E14-1</x:f>
        <x:v>0.04235792446170139</x:v>
      </x:c>
      <x:c r="G16" s="31"/>
      <x:c r="H16" s="35" t="n">
        <x:f>H14/F14-1</x:f>
        <x:v>-0.11550279715848288</x:v>
      </x:c>
    </x:row>
    <x:row r="17">
      <x:c r="B17" s="32" t="s">
        <x:v>34</x:v>
      </x:c>
      <x:c r="C17" s="31" t="n">
        <x:f>C14/C29</x:f>
        <x:v>0.40879738661399373</x:v>
      </x:c>
      <x:c r="D17" s="31" t="n">
        <x:f>D14/D29</x:f>
        <x:v>0.41999261521936154</x:v>
      </x:c>
      <x:c r="E17" s="31" t="n">
        <x:f>E14/E29</x:f>
        <x:v>0.4064854006743669</x:v>
      </x:c>
      <x:c r="F17" s="31" t="n">
        <x:f>F14/F29</x:f>
        <x:v>0.40984004718781447</x:v>
      </x:c>
      <x:c r="G17" s="31" t="n">
        <x:f>G14/G29</x:f>
        <x:v>0.4114487306764998</x:v>
      </x:c>
      <x:c r="H17" s="35" t="n">
        <x:f>H14/H29</x:f>
        <x:v>0.4033372399688079</x:v>
      </x:c>
    </x:row>
    <x:row r="18">
      <x:c r="B18" s="32" t="s">
        <x:v>35</x:v>
      </x:c>
      <x:c r="C18" s="33" t="n">
        <x:f>'Segment - Refrigerated &amp; Frozen'!C21</x:f>
        <x:v>0.0016291131757133481</x:v>
      </x:c>
      <x:c r="D18" s="33" t="n">
        <x:f>'Segment - Refrigerated &amp; Frozen'!D21</x:f>
        <x:v>-0.05194955753352304</x:v>
      </x:c>
      <x:c r="E18" s="33" t="n">
        <x:f>'Segment - Refrigerated &amp; Frozen'!E21</x:f>
        <x:v>0.03650639172843784</x:v>
      </x:c>
      <x:c r="F18" s="33" t="n">
        <x:f>'Segment - Refrigerated &amp; Frozen'!F21</x:f>
        <x:v>-0.004409344918937519</x:v>
      </x:c>
      <x:c r="G18" s="33" t="n">
        <x:f>'Segment - Refrigerated &amp; Frozen'!G21</x:f>
        <x:v>-0.007107567791786895</x:v>
      </x:c>
      <x:c r="H18" s="30" t="n">
        <x:f>'Segment - Refrigerated &amp; Frozen'!H21</x:f>
        <x:v>-0.027748000000000106</x:v>
      </x:c>
    </x:row>
    <x:row r="19">
      <x:c r="B19" t="s">
        <x:v>37</x:v>
      </x:c>
      <x:c r="C19" s="3" t="n">
        <x:f>'Segment - International'!C17</x:f>
        <x:v>212.3</x:v>
      </x:c>
      <x:c r="D19" s="3" t="n">
        <x:f>'Segment - International'!D17</x:f>
        <x:v>230.4</x:v>
      </x:c>
      <x:c r="E19" s="3" t="n">
        <x:f>'Segment - International'!E17</x:f>
        <x:v>226.8</x:v>
      </x:c>
      <x:c r="F19" s="3" t="n">
        <x:f>'Segment - International'!F17</x:f>
        <x:v>244.4</x:v>
      </x:c>
      <x:c r="G19" s="3" t="n">
        <x:f>'Segment - International'!G17</x:f>
        <x:v>913.9</x:v>
      </x:c>
      <x:c r="H19" s="24" t="n">
        <x:f>'Segment - International'!H17</x:f>
        <x:v>217.951924905</x:v>
      </x:c>
    </x:row>
    <x:row r="20">
      <x:c r="B20" s="32" t="s">
        <x:v>32</x:v>
      </x:c>
      <x:c r="C20" s="33" t="n">
        <x:f>'Segment - International'!C18</x:f>
        <x:v>-0.18062524121960633</x:v>
      </x:c>
      <x:c r="D20" s="33" t="n">
        <x:f>'Segment - International'!D18</x:f>
        <x:v>-0.053410024650780596</x:v>
      </x:c>
      <x:c r="E20" s="33" t="n">
        <x:f>'Segment - International'!E18</x:f>
        <x:v>0.012952210808396591</x:v>
      </x:c>
      <x:c r="F20" s="33" t="n">
        <x:f>'Segment - International'!F18</x:f>
        <x:v>0.062146892655367214</x:v>
      </x:c>
      <x:c r="G20" s="33" t="n">
        <x:f>'Segment - International'!G18</x:f>
        <x:v>-0.044537375849451166</x:v>
      </x:c>
      <x:c r="H20" s="30" t="n">
        <x:f>'Segment - International'!H18</x:f>
        <x:v>0.026622350000000017</x:v>
      </x:c>
    </x:row>
    <x:row r="21">
      <x:c r="B21" s="32" t="s">
        <x:v>33</x:v>
      </x:c>
      <x:c r="C21" s="31"/>
      <x:c r="D21" s="31" t="n">
        <x:f>D19/C19-1</x:f>
        <x:v>0.08525671219971742</x:v>
      </x:c>
      <x:c r="E21" s="31" t="n">
        <x:f>E19/D19-1</x:f>
        <x:v>-0.015625</x:v>
      </x:c>
      <x:c r="F21" s="31" t="n">
        <x:f>F19/E19-1</x:f>
        <x:v>0.07760141093474426</x:v>
      </x:c>
      <x:c r="G21" s="31"/>
      <x:c r="H21" s="35" t="n">
        <x:f>H19/F19-1</x:f>
        <x:v>-0.10821634654255319</x:v>
      </x:c>
    </x:row>
    <x:row r="22">
      <x:c r="B22" s="32" t="s">
        <x:v>34</x:v>
      </x:c>
      <x:c r="C22" s="31" t="n">
        <x:f>C19/C29</x:f>
        <x:v>0.08064271062827622</x:v>
      </x:c>
      <x:c r="D22" s="31" t="n">
        <x:f>D19/D29</x:f>
        <x:v>0.07733879359538115</x:v>
      </x:c>
      <x:c r="E22" s="31" t="n">
        <x:f>E19/E29</x:f>
        <x:v>0.08135447306119521</x:v>
      </x:c>
      <x:c r="F22" s="31" t="n">
        <x:f>F19/F29</x:f>
        <x:v>0.08479927830401444</x:v>
      </x:c>
      <x:c r="G22" s="31" t="n">
        <x:f>G19/G29</x:f>
        <x:v>0.08100801304779463</x:v>
      </x:c>
      <x:c r="H22" s="35" t="n">
        <x:f>H19/H29</x:f>
        <x:v>0.08414128281093156</x:v>
      </x:c>
    </x:row>
    <x:row r="23">
      <x:c r="B23" s="32" t="s">
        <x:v>35</x:v>
      </x:c>
      <x:c r="C23" s="33" t="n">
        <x:f>'Segment - International'!C21</x:f>
        <x:v>-0.04358648749364591</x:v>
      </x:c>
      <x:c r="D23" s="33" t="n">
        <x:f>'Segment - International'!D21</x:f>
        <x:v>-0.02848483148742187</x:v>
      </x:c>
      <x:c r="E23" s="33" t="n">
        <x:f>'Segment - International'!E21</x:f>
        <x:v>-0.008926722857794722</x:v>
      </x:c>
      <x:c r="F23" s="33" t="n">
        <x:f>'Segment - International'!F21</x:f>
        <x:v>-0.02167647364344849</x:v>
      </x:c>
      <x:c r="G23" s="33" t="n">
        <x:f>'Segment - International'!G21</x:f>
        <x:v>-0.022080110574315137</x:v>
      </x:c>
      <x:c r="H23" s="30" t="n">
        <x:f>'Segment - International'!H21</x:f>
        <x:v>0.018979999999999997</x:v>
      </x:c>
    </x:row>
    <x:row r="24">
      <x:c r="B24" t="s">
        <x:v>38</x:v>
      </x:c>
      <x:c r="C24" s="3" t="n">
        <x:f>'Segment - Foodservice'!C17</x:f>
        <x:v>264.5</x:v>
      </x:c>
      <x:c r="D24" s="3" t="n">
        <x:f>'Segment - Foodservice'!D17</x:f>
        <x:v>288.4</x:v>
      </x:c>
      <x:c r="E24" s="3" t="n">
        <x:f>'Segment - Foodservice'!E17</x:f>
        <x:v>260.7</x:v>
      </x:c>
      <x:c r="F24" s="3" t="n">
        <x:f>'Segment - Foodservice'!F17</x:f>
        <x:v>302.2</x:v>
      </x:c>
      <x:c r="G24" s="3" t="n">
        <x:f>'Segment - Foodservice'!G17</x:f>
        <x:v>1115.8</x:v>
      </x:c>
      <x:c r="H24" s="24" t="n">
        <x:f>'Segment - Foodservice'!H17</x:f>
        <x:v>267.0921</x:v>
      </x:c>
    </x:row>
    <x:row r="25">
      <x:c r="B25" s="32" t="s">
        <x:v>32</x:v>
      </x:c>
      <x:c r="C25" s="33" t="n">
        <x:f>'Segment - Foodservice'!C18</x:f>
        <x:v>-0.00824896887889015</x:v>
      </x:c>
      <x:c r="D25" s="33" t="n">
        <x:f>'Segment - Foodservice'!D18</x:f>
        <x:v>-0.013004791238877544</x:v>
      </x:c>
      <x:c r="E25" s="33" t="n">
        <x:f>'Segment - Foodservice'!E18</x:f>
        <x:v>0.017961733697774207</x:v>
      </x:c>
      <x:c r="F25" s="33" t="n">
        <x:f>'Segment - Foodservice'!F18</x:f>
        <x:v>0.08044333214158028</x:v>
      </x:c>
      <x:c r="G25" s="33" t="n">
        <x:f>'Segment - Foodservice'!G18</x:f>
        <x:v>0.019274687128893575</x:v>
      </x:c>
      <x:c r="H25" s="30" t="n">
        <x:f>'Segment - Foodservice'!H18</x:f>
        <x:v>0.009800000000000031</x:v>
      </x:c>
    </x:row>
    <x:row r="26">
      <x:c r="B26" s="32" t="s">
        <x:v>33</x:v>
      </x:c>
      <x:c r="C26" s="31"/>
      <x:c r="D26" s="31" t="n">
        <x:f>D24/C24-1</x:f>
        <x:v>0.09035916824196599</x:v>
      </x:c>
      <x:c r="E26" s="31" t="n">
        <x:f>E24/D24-1</x:f>
        <x:v>-0.09604715672676833</x:v>
      </x:c>
      <x:c r="F26" s="31" t="n">
        <x:f>F24/E24-1</x:f>
        <x:v>0.1591868047564251</x:v>
      </x:c>
      <x:c r="G26" s="31"/>
      <x:c r="H26" s="35" t="n">
        <x:f>H24/F24-1</x:f>
        <x:v>-0.1161743878226339</x:v>
      </x:c>
    </x:row>
    <x:row r="27">
      <x:c r="B27" s="32" t="s">
        <x:v>34</x:v>
      </x:c>
      <x:c r="C27" s="31" t="n">
        <x:f>C24/C29</x:f>
        <x:v>0.10047101724530881</x:v>
      </x:c>
      <x:c r="D27" s="31" t="n">
        <x:f>D24/D29</x:f>
        <x:v>0.09680776073310729</x:v>
      </x:c>
      <x:c r="E27" s="31" t="n">
        <x:f>E24/E29</x:f>
        <x:v>0.09351459932563311</x:v>
      </x:c>
      <x:c r="F27" s="31" t="n">
        <x:f>F24/F29</x:f>
        <x:v>0.10485409944137955</x:v>
      </x:c>
      <x:c r="G27" s="31" t="n">
        <x:f>G24/G29</x:f>
        <x:v>0.09890441072188341</x:v>
      </x:c>
      <x:c r="H27" s="35" t="n">
        <x:f>H24/H29</x:f>
        <x:v>0.10311205983824763</x:v>
      </x:c>
    </x:row>
    <x:row r="28">
      <x:c r="B28" s="32" t="s">
        <x:v>35</x:v>
      </x:c>
      <x:c r="C28" s="33" t="n">
        <x:f>'Segment - Foodservice'!C21</x:f>
        <x:v>0.0017687183041512622</x:v>
      </x:c>
      <x:c r="D28" s="33" t="n">
        <x:f>'Segment - Foodservice'!D21</x:f>
        <x:v>0.0020255926508858657</x:v>
      </x:c>
      <x:c r="E28" s="33" t="n">
        <x:f>'Segment - Foodservice'!E21</x:f>
        <x:v>0.036620910079199875</x:v>
      </x:c>
      <x:c r="F28" s="33" t="n">
        <x:f>'Segment - Foodservice'!F21</x:f>
        <x:v>0.01744133009917892</x:v>
      </x:c>
      <x:c r="G28" s="33" t="n">
        <x:f>'Segment - Foodservice'!G21</x:f>
        <x:v>0.01753267119580637</x:v>
      </x:c>
      <x:c r="H28" s="30" t="n">
        <x:f>'Segment - Foodservice'!H21</x:f>
        <x:v>0.009800000000000031</x:v>
      </x:c>
    </x:row>
    <x:row r="29">
      <x:c r="B29" s="27" t="s">
        <x:v>39</x:v>
      </x:c>
      <x:c r="C29" s="28" t="n">
        <x:f>SUM(C9,C14,C19,C24)</x:f>
        <x:v>2632.6000000000004</x:v>
      </x:c>
      <x:c r="D29" s="28" t="n">
        <x:f>SUM(D9,D14,D19,D24)</x:f>
        <x:v>2979.1000000000004</x:v>
      </x:c>
      <x:c r="E29" s="28" t="n">
        <x:f>SUM(E9,E14,E19,E24)</x:f>
        <x:v>2787.8</x:v>
      </x:c>
      <x:c r="F29" s="28" t="n">
        <x:f>SUM(F9,F14,F19,F24)</x:f>
        <x:v>2882.1</x:v>
      </x:c>
      <x:c r="G29" s="28" t="n">
        <x:f>SUM(G9,G14,G19,G24)</x:f>
        <x:v>11281.6</x:v>
      </x:c>
      <x:c r="H29" s="26" t="n">
        <x:f>SUM(H9,H14,H19,H24)</x:f>
        <x:v>2590.3090329006</x:v>
      </x:c>
    </x:row>
    <x:row r="30">
      <x:c r="B30" s="27" t="s">
        <x:v>40</x:v>
      </x:c>
      <x:c r="C30" s="28" t="n">
        <x:f>C29-SUM(C9,C14,C19,C24)</x:f>
        <x:v>0</x:v>
      </x:c>
      <x:c r="D30" s="28" t="n">
        <x:f>D29-SUM(D9,D14,D19,D24)</x:f>
        <x:v>0</x:v>
      </x:c>
      <x:c r="E30" s="28" t="n">
        <x:f>E29-SUM(E9,E14,E19,E24)</x:f>
        <x:v>0</x:v>
      </x:c>
      <x:c r="F30" s="28" t="n">
        <x:f>F29-SUM(F9,F14,F19,F24)</x:f>
        <x:v>0</x:v>
      </x:c>
      <x:c r="G30" s="28" t="n">
        <x:f>G29-SUM(G9,G14,G19,G24)</x:f>
        <x:v>0</x:v>
      </x:c>
      <x:c r="H30" s="26" t="n">
        <x:f>H29-SUM(H9,H14,H19,H24)</x:f>
        <x:v>0</x:v>
      </x:c>
    </x:row>
    <x:row r="31">
      <x:c r="B31" t="s">
        <x:v>41</x:v>
      </x:c>
      <x:c r="C31" s="8" t="n">
        <x:f>C19</x:f>
        <x:v>212.3</x:v>
      </x:c>
      <x:c r="D31" s="8" t="n">
        <x:f>D19</x:f>
        <x:v>230.4</x:v>
      </x:c>
      <x:c r="E31" s="8" t="n">
        <x:f>E19</x:f>
        <x:v>226.8</x:v>
      </x:c>
      <x:c r="F31" s="8" t="n">
        <x:f>F19</x:f>
        <x:v>244.4</x:v>
      </x:c>
      <x:c r="G31" s="8" t="n">
        <x:f>G19</x:f>
        <x:v>913.9</x:v>
      </x:c>
      <x:c r="H31" s="20" t="n">
        <x:f>H19</x:f>
        <x:v>217.951924905</x:v>
      </x:c>
    </x:row>
    <x:row r="32">
      <x:c r="B32" t="s">
        <x:v>42</x:v>
      </x:c>
      <x:c r="C32" s="8" t="n">
        <x:f>C29-C31</x:f>
        <x:v>2420.3</x:v>
      </x:c>
      <x:c r="D32" s="8" t="n">
        <x:f>D29-D31</x:f>
        <x:v>2748.7000000000003</x:v>
      </x:c>
      <x:c r="E32" s="8" t="n">
        <x:f>E29-E31</x:f>
        <x:v>2561</x:v>
      </x:c>
      <x:c r="F32" s="8" t="n">
        <x:f>F29-F31</x:f>
        <x:v>2637.7</x:v>
      </x:c>
      <x:c r="G32" s="8" t="n">
        <x:f>G29-G31</x:f>
        <x:v>10367.7</x:v>
      </x:c>
      <x:c r="H32" s="20" t="n">
        <x:f>H29-H31</x:f>
        <x:v>2372.3571079956</x:v>
      </x:c>
    </x:row>
    <x:row r="33">
      <x:c r="B33" s="32" t="str">
        <x:v>  Consolidated total Y/Y growth</x:v>
      </x:c>
      <x:c r="C33" s="31"/>
      <x:c r="D33" s="31"/>
      <x:c r="E33" s="31"/>
      <x:c r="F33" s="31"/>
      <x:c r="G33" s="31"/>
      <x:c r="H33" s="35" t="n">
        <x:f>H29/C29-1</x:f>
        <x:v>-0.016064334535972224</x:v>
      </x:c>
    </x:row>
    <x:row r="34">
      <x:c r="B34" s="32" t="str">
        <x:v>  Consolidated sequential sales growth</x:v>
      </x:c>
      <x:c r="C34" s="31"/>
      <x:c r="D34" s="31" t="n">
        <x:f>D29/C29-1</x:f>
        <x:v>0.1316189318544405</x:v>
      </x:c>
      <x:c r="E34" s="31" t="n">
        <x:f>E29/D29-1</x:f>
        <x:v>-0.06421402436977619</x:v>
      </x:c>
      <x:c r="F34" s="31" t="n">
        <x:f>F29/E29-1</x:f>
        <x:v>0.033825955950928854</x:v>
      </x:c>
      <x:c r="G34" s="31"/>
      <x:c r="H34" s="35" t="n">
        <x:f>H29/F29-1</x:f>
        <x:v>-0.10124248537503899</x:v>
      </x:c>
    </x:row>
    <x:row r="35">
      <x:c r="B35" t="s">
        <x:v>43</x:v>
      </x:c>
      <x:c r="C35" s="3" t="n">
        <x:f>C29-Inputs!H16</x:f>
        <x:v>4.547473508864641e-13</x:v>
      </x:c>
      <x:c r="D35" s="3" t="n">
        <x:f>D29-Inputs!H17</x:f>
        <x:v>4.547473508864641e-13</x:v>
      </x:c>
      <x:c r="E35" s="3" t="n">
        <x:f>E29-Inputs!H18</x:f>
        <x:v>0</x:v>
      </x:c>
      <x:c r="F35" s="3" t="n">
        <x:f>F29-Inputs!H19</x:f>
        <x:v>0</x:v>
      </x:c>
      <x:c r="G35" s="3" t="n">
        <x:f>G29-Inputs!O51</x:f>
        <x:v>0</x:v>
      </x:c>
      <x:c r="H35" s="1"/>
    </x:row>
    <x:row r="36">
      <x:c r="B36" t="s">
        <x:v>44</x:v>
      </x:c>
      <x:c r="C36" s="8" t="n">
        <x:f>C31+C32-C29</x:f>
        <x:v>0</x:v>
      </x:c>
      <x:c r="D36" s="8" t="n">
        <x:f>D31+D32-D29</x:f>
        <x:v>0</x:v>
      </x:c>
      <x:c r="E36" s="8" t="n">
        <x:f>E31+E32-E29</x:f>
        <x:v>0</x:v>
      </x:c>
      <x:c r="F36" s="8" t="n">
        <x:f>F31+F32-F29</x:f>
        <x:v>0</x:v>
      </x:c>
      <x:c r="G36" s="8" t="n">
        <x:f>G31+G32-G29</x:f>
        <x:v>0</x:v>
      </x:c>
      <x:c r="H36" s="20" t="n">
        <x:f>H31+H32-H29</x:f>
        <x:v>0</x:v>
      </x:c>
    </x:row>
    <x:row r="37">
      <x:c r="H37" s="1"/>
    </x:row>
    <x:row r="38">
      <x:c r="H38" s="1"/>
    </x:row>
    <x:row r="39">
      <x:c r="H39" s="1"/>
    </x:row>
    <x:row r="40">
      <x:c r="H40" s="1"/>
    </x:row>
    <x:row r="41">
      <x:c r="H41" s="1"/>
    </x:row>
    <x:row r="42">
      <x:c r="H42" s="1"/>
    </x:row>
    <x:row r="43">
      <x:c r="H43" s="1"/>
    </x:row>
    <x:row r="44">
      <x:c r="H44" s="1"/>
    </x:row>
    <x:row r="45">
      <x:c r="H45" s="1"/>
    </x:row>
    <x:row r="46">
      <x:c r="H46" s="1"/>
    </x:row>
    <x:row r="47">
      <x:c r="H47" s="1"/>
    </x:row>
    <x:row r="48">
      <x:c r="H48" s="1"/>
    </x:row>
    <x:row r="49">
      <x:c r="H49" s="1"/>
    </x:row>
    <x:row r="50">
      <x:c r="H50" s="1"/>
    </x:row>
    <x:row r="51">
      <x:c r="H51" s="1"/>
    </x:row>
    <x:row r="52">
      <x:c r="H52" s="1"/>
    </x:row>
    <x:row r="53">
      <x:c r="H53" s="1"/>
    </x:row>
    <x:row r="54">
      <x:c r="H54" s="1"/>
    </x:row>
    <x:row r="55">
      <x:c r="H55" s="1"/>
    </x:row>
    <x:row r="56">
      <x:c r="H56" s="1"/>
    </x:row>
    <x:row r="57">
      <x:c r="H57" s="1"/>
    </x:row>
    <x:row r="58">
      <x:c r="H58" s="1"/>
    </x:row>
    <x:row r="59">
      <x:c r="H59" s="1"/>
    </x:row>
    <x:row r="60">
      <x:c r="H60" s="1"/>
    </x:row>
    <x:row r="61">
      <x:c r="H61" s="1"/>
    </x:row>
    <x:row r="62">
      <x:c r="H62" s="1"/>
    </x:row>
    <x:row r="63">
      <x:c r="H63" s="1"/>
    </x:row>
    <x:row r="64">
      <x:c r="H64" s="1"/>
    </x:row>
    <x:row r="65">
      <x:c r="H65" s="1"/>
    </x:row>
    <x:row r="66">
      <x:c r="H66" s="1"/>
    </x:row>
    <x:row r="67">
      <x:c r="H67" s="1"/>
    </x:row>
    <x:row r="68">
      <x:c r="H68" s="1"/>
    </x:row>
    <x:row r="69">
      <x:c r="H69" s="1"/>
    </x:row>
    <x:row r="70">
      <x:c r="H70" s="1"/>
    </x:row>
    <x:row r="71">
      <x:c r="H71" s="1"/>
    </x:row>
    <x:row r="72">
      <x:c r="H72" s="1"/>
    </x:row>
    <x:row r="73">
      <x:c r="H73" s="1"/>
    </x:row>
    <x:row r="74">
      <x:c r="H74" s="1"/>
    </x:row>
    <x:row r="75">
      <x:c r="H75" s="1"/>
    </x:row>
    <x:row r="76">
      <x:c r="H76" s="1"/>
    </x:row>
    <x:row r="77">
      <x:c r="H77" s="1"/>
    </x:row>
    <x:row r="78">
      <x:c r="H78" s="1"/>
    </x:row>
    <x:row r="79">
      <x:c r="H79" s="1"/>
    </x:row>
    <x:row r="80">
      <x:c r="H80" s="1"/>
    </x:row>
    <x:row r="81">
      <x:c r="H81" s="1"/>
    </x:row>
    <x:row r="82">
      <x:c r="H82" s="1"/>
    </x:row>
    <x:row r="83">
      <x:c r="H83" s="1"/>
    </x:row>
    <x:row r="84">
      <x:c r="H84" s="1"/>
    </x:row>
    <x:row r="85">
      <x:c r="H85" s="1"/>
    </x:row>
    <x:row r="86">
      <x:c r="H86" s="1"/>
    </x:row>
    <x:row r="87">
      <x:c r="H87" s="1"/>
    </x:row>
    <x:row r="88">
      <x:c r="H88" s="1"/>
    </x:row>
    <x:row r="89">
      <x:c r="H89" s="1"/>
    </x:row>
    <x:row r="90">
      <x:c r="H90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8" width="14" customWidth="1"/>
    <x:col min="10" max="10" width="16" customWidth="1"/>
  </x:cols>
  <x:sheetData>
    <x:row r="2">
      <x:c r="B2" t="s">
        <x:v>0</x:v>
      </x:c>
    </x:row>
    <x:row r="3">
      <x:c r="B3" t="s">
        <x:v>45</x:v>
      </x:c>
    </x:row>
    <x:row r="4">
      <x:c r="B4" t="s">
        <x:v>2</x:v>
      </x:c>
    </x:row>
    <x:row r="5">
      <x:c r="B5" s="2" t="s">
        <x:v>3</x:v>
      </x:c>
      <x:c r="C5" s="53" t="s">
        <x:v>4</x:v>
      </x:c>
      <x:c r="D5" s="53" t="s">
        <x:v>5</x:v>
      </x:c>
      <x:c r="E5" s="53" t="s">
        <x:v>6</x:v>
      </x:c>
      <x:c r="F5" s="53" t="s">
        <x:v>7</x:v>
      </x:c>
      <x:c r="G5" s="53" t="s">
        <x:v>8</x:v>
      </x:c>
      <x:c r="H5" s="53" t="s">
        <x:v>9</x:v>
      </x:c>
    </x:row>
    <x:row r="6">
      <x:c r="B6" s="2" t="s">
        <x:v>10</x:v>
      </x:c>
      <x:c r="C6" s="6">
        <x:v>45893</x:v>
      </x:c>
      <x:c r="D6" s="6">
        <x:v>45984</x:v>
      </x:c>
      <x:c r="E6" s="6">
        <x:v>46075</x:v>
      </x:c>
      <x:c r="F6" s="6">
        <x:v>46173</x:v>
      </x:c>
      <x:c r="G6" s="6">
        <x:v>46173</x:v>
      </x:c>
      <x:c r="H6" s="6">
        <x:v>46264</x:v>
      </x:c>
    </x:row>
    <x:row r="7">
      <x:c r="B7" s="2" t="s">
        <x:v>11</x:v>
      </x:c>
      <x:c r="C7" s="5">
        <x:v>91</x:v>
      </x:c>
      <x:c r="D7" s="5">
        <x:v>91</x:v>
      </x:c>
      <x:c r="E7" s="5">
        <x:v>91</x:v>
      </x:c>
      <x:c r="F7" s="5">
        <x:v>98</x:v>
      </x:c>
      <x:c r="G7" s="5">
        <x:v>371</x:v>
      </x:c>
      <x:c r="H7" s="5">
        <x:v>91</x:v>
      </x:c>
    </x:row>
    <x:row r="8">
      <x:c r="H8" s="1"/>
    </x:row>
    <x:row r="9">
      <x:c r="B9" t="s">
        <x:v>46</x:v>
      </x:c>
      <x:c r="C9" s="8"/>
      <x:c r="D9" s="8"/>
      <x:c r="E9" s="8"/>
      <x:c r="F9" s="8"/>
      <x:c r="G9" s="8"/>
      <x:c r="H9" s="20"/>
    </x:row>
    <x:row r="10">
      <x:c r="B10" t="s">
        <x:v>47</x:v>
      </x:c>
      <x:c r="C10" s="3" t="n">
        <x:f>Inputs!K22</x:f>
        <x:v>1072.6</x:v>
      </x:c>
      <x:c r="D10" s="3" t="n">
        <x:f>Inputs!K23</x:f>
        <x:v>1227.9</x:v>
      </x:c>
      <x:c r="E10" s="3" t="n">
        <x:f>Inputs!K24</x:f>
        <x:v>1146.8</x:v>
      </x:c>
      <x:c r="F10" s="3" t="n">
        <x:f>Inputs!K25</x:f>
        <x:v>1066.1</x:v>
      </x:c>
      <x:c r="G10" s="3" t="n">
        <x:f>Inputs!K26</x:f>
        <x:v>4513.4</x:v>
      </x:c>
      <x:c r="H10" s="20" t="n">
        <x:f>C17</x:f>
        <x:v>1079.6</x:v>
      </x:c>
      <x:c r="J10" t="s">
        <x:v>48</x:v>
      </x:c>
    </x:row>
    <x:row r="11">
      <x:c r="B11" s="32" t="s">
        <x:v>49</x:v>
      </x:c>
      <x:c r="C11" s="34">
        <x:v>-0.016</x:v>
      </x:c>
      <x:c r="D11" s="34">
        <x:v>-0.023</x:v>
      </x:c>
      <x:c r="E11" s="34">
        <x:v>-0.022</x:v>
      </x:c>
      <x:c r="F11" s="34">
        <x:v>-0.035</x:v>
      </x:c>
      <x:c r="G11" s="34">
        <x:v>-0.024</x:v>
      </x:c>
      <x:c r="H11" s="37">
        <x:v>-0.018</x:v>
      </x:c>
      <x:c r="J11" t="s">
        <x:v>50</x:v>
      </x:c>
    </x:row>
    <x:row r="12">
      <x:c r="B12" s="32" t="s">
        <x:v>51</x:v>
      </x:c>
      <x:c r="C12" s="34">
        <x:v>0.006</x:v>
      </x:c>
      <x:c r="D12" s="34">
        <x:v>0.008</x:v>
      </x:c>
      <x:c r="E12" s="34">
        <x:v>0.04</x:v>
      </x:c>
      <x:c r="F12" s="34">
        <x:v>0.04</x:v>
      </x:c>
      <x:c r="G12" s="34">
        <x:v>0.023</x:v>
      </x:c>
      <x:c r="H12" s="37">
        <x:v>0.014</x:v>
      </x:c>
      <x:c r="J12" t="s">
        <x:v>52</x:v>
      </x:c>
    </x:row>
    <x:row r="13">
      <x:c r="B13" s="32" t="s">
        <x:v>53</x:v>
      </x:c>
      <x:c r="C13" s="31" t="n">
        <x:f>(1+C11)*(1+C12)-1</x:f>
        <x:v>-0.010095999999999994</x:v>
      </x:c>
      <x:c r="D13" s="31" t="n">
        <x:f>(1+D11)*(1+D12)-1</x:f>
        <x:v>-0.015183999999999975</x:v>
      </x:c>
      <x:c r="E13" s="31" t="n">
        <x:f>(1+E11)*(1+E12)-1</x:f>
        <x:v>0.017120000000000024</x:v>
      </x:c>
      <x:c r="F13" s="31" t="n">
        <x:f>(1+F11)*(1+F12)-1</x:f>
        <x:v>0.0036000000000000476</x:v>
      </x:c>
      <x:c r="G13" s="31" t="n">
        <x:f>(1+G11)*(1+G12)-1</x:f>
        <x:v>-0.0015520000000001088</x:v>
      </x:c>
      <x:c r="H13" s="35" t="n">
        <x:f>(1+H11)*(1+H12)-1</x:f>
        <x:v>-0.0042520000000000335</x:v>
      </x:c>
      <x:c r="J13" t="s">
        <x:v>54</x:v>
      </x:c>
    </x:row>
    <x:row r="14">
      <x:c r="B14" s="32" t="s">
        <x:v>55</x:v>
      </x:c>
      <x:c r="C14" s="34">
        <x:v>-0.077</x:v>
      </x:c>
      <x:c r="D14" s="34">
        <x:v>-0.07</x:v>
      </x:c>
      <x:c r="E14" s="34">
        <x:v>-0.081</x:v>
      </x:c>
      <x:c r="F14" s="34">
        <x:v>-0.08</x:v>
      </x:c>
      <x:c r="G14" s="34">
        <x:v>-0.078</x:v>
      </x:c>
      <x:c r="H14" s="37">
        <x:v>-0.0135</x:v>
      </x:c>
      <x:c r="J14" t="s">
        <x:v>56</x:v>
      </x:c>
    </x:row>
    <x:row r="15">
      <x:c r="B15" s="32" t="s">
        <x:v>57</x:v>
      </x:c>
      <x:c r="C15" s="34">
        <x:v>0</x:v>
      </x:c>
      <x:c r="D15" s="34">
        <x:v>0</x:v>
      </x:c>
      <x:c r="E15" s="34">
        <x:v>0</x:v>
      </x:c>
      <x:c r="F15" s="34">
        <x:v>0</x:v>
      </x:c>
      <x:c r="G15" s="34">
        <x:v>0</x:v>
      </x:c>
      <x:c r="H15" s="37">
        <x:v>0</x:v>
      </x:c>
      <x:c r="J15" t="s">
        <x:v>58</x:v>
      </x:c>
    </x:row>
    <x:row r="16">
      <x:c r="B16" s="32" t="s">
        <x:v>59</x:v>
      </x:c>
      <x:c r="C16" s="34">
        <x:v>0</x:v>
      </x:c>
      <x:c r="D16" s="34">
        <x:v>0</x:v>
      </x:c>
      <x:c r="E16" s="34">
        <x:v>0</x:v>
      </x:c>
      <x:c r="F16" s="34">
        <x:v>0.077</x:v>
      </x:c>
      <x:c r="G16" s="34">
        <x:v>0.018</x:v>
      </x:c>
      <x:c r="H16" s="37">
        <x:v>0</x:v>
      </x:c>
      <x:c r="J16" t="s">
        <x:v>60</x:v>
      </x:c>
    </x:row>
    <x:row r="17">
      <x:c r="B17" s="27" t="s">
        <x:v>61</x:v>
      </x:c>
      <x:c r="C17" s="23" t="n">
        <x:f>Inputs!K14</x:f>
        <x:v>1079.6</x:v>
      </x:c>
      <x:c r="D17" s="23" t="n">
        <x:f>Inputs!K15</x:f>
        <x:v>1209.1</x:v>
      </x:c>
      <x:c r="E17" s="23" t="n">
        <x:f>Inputs!K16</x:f>
        <x:v>1167.1</x:v>
      </x:c>
      <x:c r="F17" s="23" t="n">
        <x:f>Inputs!K17</x:f>
        <x:v>1154.3</x:v>
      </x:c>
      <x:c r="G17" s="23" t="n">
        <x:f>Inputs!K18</x:f>
        <x:v>4610.1</x:v>
      </x:c>
      <x:c r="H17" s="26" t="n">
        <x:f>H10*(1+H13)*(1+H14)*(1+H15)*(1+H16)</x:f>
        <x:v>1060.4969119992</x:v>
      </x:c>
      <x:c r="J17" t="s">
        <x:v>62</x:v>
      </x:c>
    </x:row>
    <x:row r="18">
      <x:c r="B18" s="32" t="s">
        <x:v>32</x:v>
      </x:c>
      <x:c r="C18" s="33" t="n">
        <x:f>C17/Inputs!K29-1</x:f>
        <x:v>-0.08717341675826507</x:v>
      </x:c>
      <x:c r="D18" s="33" t="n">
        <x:f>D17/Inputs!K30-1</x:f>
        <x:v>-0.08470855412566247</x:v>
      </x:c>
      <x:c r="E18" s="33" t="n">
        <x:f>E17/Inputs!K31-1</x:f>
        <x:v>-0.06287136662919557</x:v>
      </x:c>
      <x:c r="F18" s="33" t="n">
        <x:f>F17/Inputs!K32-1</x:f>
        <x:v>0.003564597461310992</x:v>
      </x:c>
      <x:c r="G18" s="33" t="n">
        <x:f>G17/Inputs!K33-1</x:f>
        <x:v>-0.05902884085481597</x:v>
      </x:c>
      <x:c r="H18" s="35" t="n">
        <x:f>H17/C17-1</x:f>
        <x:v>-0.01769459799999995</x:v>
      </x:c>
    </x:row>
    <x:row r="19">
      <x:c r="B19" s="32" t="s">
        <x:v>63</x:v>
      </x:c>
      <x:c r="C19" s="31"/>
      <x:c r="D19" s="31" t="n">
        <x:f>D17/C17-1</x:f>
        <x:v>0.11995183401259735</x:v>
      </x:c>
      <x:c r="E19" s="31" t="n">
        <x:f>E17/D17-1</x:f>
        <x:v>-0.034736580927962946</x:v>
      </x:c>
      <x:c r="F19" s="31" t="n">
        <x:f>F17/E17-1</x:f>
        <x:v>-0.010967354982435062</x:v>
      </x:c>
      <x:c r="G19" s="31"/>
      <x:c r="H19" s="35" t="n">
        <x:f>H17/F17-1</x:f>
        <x:v>-0.08126404574270119</x:v>
      </x:c>
    </x:row>
    <x:row r="20">
      <x:c r="B20" s="32" t="s">
        <x:v>64</x:v>
      </x:c>
      <x:c r="C20" s="33" t="n">
        <x:f>C17/'Revenue summary'!C29</x:f>
        <x:v>0.41008888551242106</x:v>
      </x:c>
      <x:c r="D20" s="33" t="n">
        <x:f>D17/'Revenue summary'!D29</x:f>
        <x:v>0.4058608304521499</x:v>
      </x:c>
      <x:c r="E20" s="33" t="n">
        <x:f>E17/'Revenue summary'!E29</x:f>
        <x:v>0.41864552693880475</x:v>
      </x:c>
      <x:c r="F20" s="33" t="n">
        <x:f>F17/'Revenue summary'!F29</x:f>
        <x:v>0.40050657506679155</x:v>
      </x:c>
      <x:c r="G20" s="33" t="n">
        <x:f>G17/'Revenue summary'!G29</x:f>
        <x:v>0.4086388455538222</x:v>
      </x:c>
      <x:c r="H20" s="30" t="n">
        <x:f>H17/'Revenue summary'!H29</x:f>
        <x:v>0.4094094173820129</x:v>
      </x:c>
    </x:row>
    <x:row r="21">
      <x:c r="B21" s="32" t="s">
        <x:v>65</x:v>
      </x:c>
      <x:c r="C21" s="11" t="n">
        <x:f>(1+C18)/((1+C14)*(1+C15)*(1+C16))-1</x:f>
        <x:v>-0.011022119998120417</x:v>
      </x:c>
      <x:c r="D21" s="31" t="n">
        <x:f>(1+D18)/((1+D14)*(1+D15)*(1+D16))-1</x:f>
        <x:v>-0.015815649597486492</x:v>
      </x:c>
      <x:c r="E21" s="31" t="n">
        <x:f>(1+E18)/((1+E14)*(1+E15)*(1+E16))-1</x:f>
        <x:v>0.019726478096631528</x:v>
      </x:c>
      <x:c r="F21" s="31" t="n">
        <x:f>(1+F18)/((1+F14)*(1+F15)*(1+F16))-1</x:f>
        <x:v>0.012842232309263846</x:v>
      </x:c>
      <x:c r="G21" s="11" t="n">
        <x:f>(1+G18)/((1+G14)*(1+G15)*(1+G16))-1</x:f>
        <x:v>0.002530544712723959</x:v>
      </x:c>
      <x:c r="H21" s="35" t="n">
        <x:f>(1+H18)/((1+H14)*(1+H15)*(1+H16))-1</x:f>
        <x:v>-0.0042520000000000335</x:v>
      </x:c>
    </x:row>
    <x:row r="22">
      <x:c r="B22" s="27" t="s">
        <x:v>66</x:v>
      </x:c>
      <x:c r="C22" s="25">
        <x:v>261.6</x:v>
      </x:c>
      <x:c r="D22" s="25">
        <x:v>229</x:v>
      </x:c>
      <x:c r="E22" s="25">
        <x:v>213.4</x:v>
      </x:c>
      <x:c r="F22" s="25">
        <x:v>-13</x:v>
      </x:c>
      <x:c r="G22" s="28" t="n">
        <x:f>SUM(C22:F22)</x:f>
        <x:v>691</x:v>
      </x:c>
      <x:c r="H22" s="26" t="n">
        <x:f>H17*H23</x:f>
        <x:v>203.6154071038464</x:v>
      </x:c>
    </x:row>
    <x:row r="23">
      <x:c r="B23" s="32" t="s">
        <x:v>67</x:v>
      </x:c>
      <x:c r="C23" s="31" t="n">
        <x:f>C22/C17</x:f>
        <x:v>0.24231196739533165</x:v>
      </x:c>
      <x:c r="D23" s="31" t="n">
        <x:f>D22/D17</x:f>
        <x:v>0.18939707220246466</x:v>
      </x:c>
      <x:c r="E23" s="31" t="n">
        <x:f>E22/E17</x:f>
        <x:v>0.1828463713477851</x:v>
      </x:c>
      <x:c r="F23" s="31" t="n">
        <x:f>F22/F17</x:f>
        <x:v>-0.011262236853504288</x:v>
      </x:c>
      <x:c r="G23" s="31" t="n">
        <x:f>G22/G17</x:f>
        <x:v>0.14988828875729376</x:v>
      </x:c>
      <x:c r="H23" s="37">
        <x:v>0.192</x:v>
      </x:c>
      <x:c r="J23" t="s">
        <x:v>68</x:v>
      </x:c>
    </x:row>
    <x:row r="24">
      <x:c r="B24" t="s">
        <x:v>69</x:v>
      </x:c>
      <x:c r="C24" s="42"/>
      <x:c r="D24" s="42" t="n">
        <x:f>(D23-C23)*10000</x:f>
        <x:v>-529.1489519286699</x:v>
      </x:c>
      <x:c r="E24" s="42" t="n">
        <x:f>(E23-D23)*10000</x:f>
        <x:v>-65.50700854679542</x:v>
      </x:c>
      <x:c r="F24" s="42" t="n">
        <x:f>(F23-E23)*10000</x:f>
        <x:v>-1941.086082012894</x:v>
      </x:c>
      <x:c r="G24" s="42"/>
      <x:c r="H24" s="39" t="n">
        <x:f>(H23-C23)*10000</x:f>
        <x:v>-503.1196739533164</x:v>
      </x:c>
    </x:row>
    <x:row r="25">
      <x:c r="B25" s="32" t="s">
        <x:v>70</x:v>
      </x:c>
      <x:c r="C25" s="31" t="n">
        <x:f>C21</x:f>
        <x:v>-0.011022119998120417</x:v>
      </x:c>
      <x:c r="D25" s="31" t="n">
        <x:f>D21</x:f>
        <x:v>-0.015815649597486492</x:v>
      </x:c>
      <x:c r="E25" s="31" t="n">
        <x:f>E21</x:f>
        <x:v>0.019726478096631528</x:v>
      </x:c>
      <x:c r="F25" s="31" t="n">
        <x:f>F21</x:f>
        <x:v>0.012842232309263846</x:v>
      </x:c>
      <x:c r="G25" s="31" t="n">
        <x:f>G21</x:f>
        <x:v>0.002530544712723959</x:v>
      </x:c>
      <x:c r="H25" s="35" t="n">
        <x:f>H21</x:f>
        <x:v>-0.0042520000000000335</x:v>
      </x:c>
    </x:row>
    <x:row r="26">
      <x:c r="B26" s="32" t="s">
        <x:v>71</x:v>
      </x:c>
      <x:c r="C26" s="31" t="n">
        <x:f>C14</x:f>
        <x:v>-0.077</x:v>
      </x:c>
      <x:c r="D26" s="31" t="n">
        <x:f>D14</x:f>
        <x:v>-0.07</x:v>
      </x:c>
      <x:c r="E26" s="31" t="n">
        <x:f>E14</x:f>
        <x:v>-0.081</x:v>
      </x:c>
      <x:c r="F26" s="31" t="n">
        <x:f>F14</x:f>
        <x:v>-0.08</x:v>
      </x:c>
      <x:c r="G26" s="31" t="n">
        <x:f>G14</x:f>
        <x:v>-0.078</x:v>
      </x:c>
      <x:c r="H26" s="35" t="n">
        <x:f>H14</x:f>
        <x:v>-0.0135</x:v>
      </x:c>
    </x:row>
    <x:row r="27">
      <x:c r="B27" s="32" t="s">
        <x:v>72</x:v>
      </x:c>
      <x:c r="C27" s="31" t="n">
        <x:f>C15</x:f>
        <x:v>0</x:v>
      </x:c>
      <x:c r="D27" s="31" t="n">
        <x:f>D15</x:f>
        <x:v>0</x:v>
      </x:c>
      <x:c r="E27" s="31" t="n">
        <x:f>E15</x:f>
        <x:v>0</x:v>
      </x:c>
      <x:c r="F27" s="31" t="n">
        <x:f>F15</x:f>
        <x:v>0</x:v>
      </x:c>
      <x:c r="G27" s="31" t="n">
        <x:f>G15</x:f>
        <x:v>0</x:v>
      </x:c>
      <x:c r="H27" s="35" t="n">
        <x:f>H15</x:f>
        <x:v>0</x:v>
      </x:c>
    </x:row>
    <x:row r="28">
      <x:c r="B28" s="32" t="s">
        <x:v>73</x:v>
      </x:c>
      <x:c r="C28" s="31" t="n">
        <x:f>C16</x:f>
        <x:v>0</x:v>
      </x:c>
      <x:c r="D28" s="31" t="n">
        <x:f>D16</x:f>
        <x:v>0</x:v>
      </x:c>
      <x:c r="E28" s="31" t="n">
        <x:f>E16</x:f>
        <x:v>0</x:v>
      </x:c>
      <x:c r="F28" s="31" t="n">
        <x:f>F16</x:f>
        <x:v>0.077</x:v>
      </x:c>
      <x:c r="G28" s="31" t="n">
        <x:f>G16</x:f>
        <x:v>0.018</x:v>
      </x:c>
      <x:c r="H28" s="35" t="n">
        <x:f>H16</x:f>
        <x:v>0</x:v>
      </x:c>
    </x:row>
    <x:row r="29">
      <x:c r="B29" s="32" t="s">
        <x:v>74</x:v>
      </x:c>
      <x:c r="C29" s="31" t="n">
        <x:f>C18</x:f>
        <x:v>-0.08717341675826507</x:v>
      </x:c>
      <x:c r="D29" s="31" t="n">
        <x:f>D18</x:f>
        <x:v>-0.08470855412566247</x:v>
      </x:c>
      <x:c r="E29" s="31" t="n">
        <x:f>E18</x:f>
        <x:v>-0.06287136662919557</x:v>
      </x:c>
      <x:c r="F29" s="31" t="n">
        <x:f>F18</x:f>
        <x:v>0.003564597461310992</x:v>
      </x:c>
      <x:c r="G29" s="31" t="n">
        <x:f>G18</x:f>
        <x:v>-0.05902884085481597</x:v>
      </x:c>
      <x:c r="H29" s="35" t="n">
        <x:f>H18</x:f>
        <x:v>-0.01769459799999995</x:v>
      </x:c>
    </x:row>
    <x:row r="30">
      <x:c r="B30" t="s">
        <x:v>75</x:v>
      </x:c>
      <x:c r="C30" s="8"/>
      <x:c r="D30" s="8"/>
      <x:c r="E30" s="8"/>
      <x:c r="F30" s="8"/>
      <x:c r="G30" s="8"/>
      <x:c r="H30" s="20"/>
    </x:row>
    <x:row r="31">
      <x:c r="B31" t="s">
        <x:v>76</x:v>
      </x:c>
      <x:c r="C31" s="8"/>
      <x:c r="D31" s="8" t="n">
        <x:f>(D11-C11)*10000</x:f>
        <x:v>-69.99999999999999</x:v>
      </x:c>
      <x:c r="E31" s="8" t="n">
        <x:f>(E11-D11)*10000</x:f>
        <x:v>10.000000000000009</x:v>
      </x:c>
      <x:c r="F31" s="8" t="n">
        <x:f>(F11-E11)*10000</x:f>
        <x:v>-130.00000000000006</x:v>
      </x:c>
      <x:c r="G31" s="8"/>
      <x:c r="H31" s="20" t="n">
        <x:f>(H11-F11)*10000</x:f>
        <x:v>170.00000000000006</x:v>
      </x:c>
    </x:row>
    <x:row r="32">
      <x:c r="B32" t="s">
        <x:v>77</x:v>
      </x:c>
      <x:c r="C32" s="8"/>
      <x:c r="D32" s="8" t="n">
        <x:f>(D12-C12)*10000</x:f>
        <x:v>20</x:v>
      </x:c>
      <x:c r="E32" s="8" t="n">
        <x:f>(E12-D12)*10000</x:f>
        <x:v>320</x:v>
      </x:c>
      <x:c r="F32" s="8" t="n">
        <x:f>(F12-E12)*10000</x:f>
        <x:v>0</x:v>
      </x:c>
      <x:c r="G32" s="8"/>
      <x:c r="H32" s="20" t="n">
        <x:f>(H12-F12)*10000</x:f>
        <x:v>-260</x:v>
      </x:c>
    </x:row>
    <x:row r="33">
      <x:c r="B33" t="s">
        <x:v>78</x:v>
      </x:c>
      <x:c r="C33" s="8"/>
      <x:c r="D33" s="8" t="n">
        <x:f>(D13-C13)*10000</x:f>
        <x:v>-50.87999999999981</x:v>
      </x:c>
      <x:c r="E33" s="8" t="n">
        <x:f>(E13-D13)*10000</x:f>
        <x:v>323.04</x:v>
      </x:c>
      <x:c r="F33" s="8" t="n">
        <x:f>(F13-E13)*10000</x:f>
        <x:v>-135.19999999999976</x:v>
      </x:c>
      <x:c r="G33" s="8"/>
      <x:c r="H33" s="20" t="n">
        <x:f>(H13-F13)*10000</x:f>
        <x:v>-78.5200000000008</x:v>
      </x:c>
    </x:row>
    <x:row r="34">
      <x:c r="B34" t="s">
        <x:v>79</x:v>
      </x:c>
      <x:c r="C34" s="8"/>
      <x:c r="D34" s="8" t="n">
        <x:f>(D14-C14)*10000</x:f>
        <x:v>69.99999999999993</x:v>
      </x:c>
      <x:c r="E34" s="8" t="n">
        <x:f>(E14-D14)*10000</x:f>
        <x:v>-109.99999999999996</x:v>
      </x:c>
      <x:c r="F34" s="8" t="n">
        <x:f>(F14-E14)*10000</x:f>
        <x:v>10.000000000000009</x:v>
      </x:c>
      <x:c r="G34" s="8"/>
      <x:c r="H34" s="20" t="n">
        <x:f>(H14-F14)*10000</x:f>
        <x:v>665</x:v>
      </x:c>
    </x:row>
    <x:row r="35">
      <x:c r="B35" t="s">
        <x:v>80</x:v>
      </x:c>
      <x:c r="C35" s="8"/>
      <x:c r="D35" s="8" t="n">
        <x:f>(D15-C15)*10000</x:f>
        <x:v>0</x:v>
      </x:c>
      <x:c r="E35" s="8" t="n">
        <x:f>(E15-D15)*10000</x:f>
        <x:v>0</x:v>
      </x:c>
      <x:c r="F35" s="8" t="n">
        <x:f>(F15-E15)*10000</x:f>
        <x:v>0</x:v>
      </x:c>
      <x:c r="G35" s="8"/>
      <x:c r="H35" s="20" t="n">
        <x:f>(H15-F15)*10000</x:f>
        <x:v>0</x:v>
      </x:c>
    </x:row>
    <x:row r="36">
      <x:c r="B36" t="s">
        <x:v>81</x:v>
      </x:c>
      <x:c r="C36" s="8"/>
      <x:c r="D36" s="8"/>
      <x:c r="E36" s="8"/>
      <x:c r="F36" s="8"/>
      <x:c r="G36" s="8"/>
      <x:c r="H36" s="20" t="n">
        <x:f>(H11-C11)*10000</x:f>
        <x:v>-19.999999999999982</x:v>
      </x:c>
    </x:row>
    <x:row r="37">
      <x:c r="B37" t="s">
        <x:v>82</x:v>
      </x:c>
      <x:c r="C37" s="8"/>
      <x:c r="D37" s="8"/>
      <x:c r="E37" s="8"/>
      <x:c r="F37" s="8"/>
      <x:c r="G37" s="8"/>
      <x:c r="H37" s="20" t="n">
        <x:f>(H12-C12)*10000</x:f>
        <x:v>80</x:v>
      </x:c>
    </x:row>
    <x:row r="38">
      <x:c r="B38" t="s">
        <x:v>83</x:v>
      </x:c>
      <x:c r="C38" s="8"/>
      <x:c r="D38" s="8" t="n">
        <x:f>D17-C17</x:f>
        <x:v>129.5</x:v>
      </x:c>
      <x:c r="E38" s="8" t="n">
        <x:f>E17-D17</x:f>
        <x:v>-42</x:v>
      </x:c>
      <x:c r="F38" s="8" t="n">
        <x:f>F17-E17</x:f>
        <x:v>-12.799999999999955</x:v>
      </x:c>
      <x:c r="G38" s="8"/>
      <x:c r="H38" s="20" t="n">
        <x:f>H17-F17</x:f>
        <x:v>-93.80308800080002</x:v>
      </x:c>
    </x:row>
    <x:row r="39">
      <x:c r="B39" t="s">
        <x:v>84</x:v>
      </x:c>
      <x:c r="C39" s="8"/>
      <x:c r="D39" s="8" t="n">
        <x:f>(D23-C23)*10000</x:f>
        <x:v>-529.1489519286699</x:v>
      </x:c>
      <x:c r="E39" s="8" t="n">
        <x:f>(E23-D23)*10000</x:f>
        <x:v>-65.50700854679542</x:v>
      </x:c>
      <x:c r="F39" s="8" t="n">
        <x:f>(F23-E23)*10000</x:f>
        <x:v>-1941.086082012894</x:v>
      </x:c>
      <x:c r="G39" s="8"/>
      <x:c r="H39" s="20" t="n">
        <x:f>(H23-F23)*10000</x:f>
        <x:v>2032.6223685350428</x:v>
      </x:c>
    </x:row>
    <x:row r="40">
      <x:c r="H40" s="1"/>
    </x:row>
    <x:row r="41">
      <x:c r="B41" t="s">
        <x:v>85</x:v>
      </x:c>
      <x:c r="C41" s="8"/>
      <x:c r="D41" s="8"/>
      <x:c r="E41" s="8"/>
      <x:c r="F41" s="8"/>
      <x:c r="G41" s="8"/>
      <x:c r="H41" s="20" t="n">
        <x:f>(H13-C13)*10000</x:f>
        <x:v>58.4399999999996</x:v>
      </x:c>
    </x:row>
    <x:row r="42">
      <x:c r="B42" t="s">
        <x:v>86</x:v>
      </x:c>
      <x:c r="C42" s="8"/>
      <x:c r="D42" s="8"/>
      <x:c r="E42" s="8"/>
      <x:c r="F42" s="8"/>
      <x:c r="G42" s="8"/>
      <x:c r="H42" s="20" t="n">
        <x:f>(H14-C14)*10000</x:f>
        <x:v>635</x:v>
      </x:c>
    </x:row>
    <x:row r="43">
      <x:c r="B43" t="s">
        <x:v>87</x:v>
      </x:c>
      <x:c r="C43" s="8"/>
      <x:c r="D43" s="8"/>
      <x:c r="E43" s="8"/>
      <x:c r="F43" s="8"/>
      <x:c r="G43" s="8"/>
      <x:c r="H43" s="20" t="n">
        <x:f>(H15-C15)*10000</x:f>
        <x:v>0</x:v>
      </x:c>
    </x:row>
    <x:row r="44">
      <x:c r="B44" t="s">
        <x:v>88</x:v>
      </x:c>
      <x:c r="C44" s="8"/>
      <x:c r="D44" s="8"/>
      <x:c r="E44" s="8"/>
      <x:c r="F44" s="8"/>
      <x:c r="G44" s="8"/>
      <x:c r="H44" s="20" t="n">
        <x:f>(H16-C16)*10000</x:f>
        <x:v>0</x:v>
      </x:c>
    </x:row>
    <x:row r="45">
      <x:c r="B45" t="s">
        <x:v>89</x:v>
      </x:c>
      <x:c r="C45" s="8"/>
      <x:c r="D45" s="8"/>
      <x:c r="E45" s="8"/>
      <x:c r="F45" s="8"/>
      <x:c r="G45" s="8"/>
      <x:c r="H45" s="20" t="n">
        <x:f>H17-C17</x:f>
        <x:v>-19.10308800079997</x:v>
      </x:c>
    </x:row>
    <x:row r="46">
      <x:c r="C46" s="8"/>
      <x:c r="D46" s="8"/>
      <x:c r="E46" s="8"/>
      <x:c r="F46" s="8"/>
      <x:c r="G46" s="8"/>
      <x:c r="H46" s="20"/>
    </x:row>
    <x:row r="47">
      <x:c r="H47" s="1"/>
    </x:row>
    <x:row r="48">
      <x:c r="H48" s="1"/>
    </x:row>
    <x:row r="49">
      <x:c r="H49" s="1"/>
    </x:row>
    <x:row r="50">
      <x:c r="H50" s="1"/>
    </x:row>
    <x:row r="51">
      <x:c r="H51" s="1"/>
    </x:row>
    <x:row r="52">
      <x:c r="H52" s="1"/>
    </x:row>
    <x:row r="53">
      <x:c r="H53" s="1"/>
    </x:row>
    <x:row r="54">
      <x:c r="H54" s="1"/>
    </x:row>
    <x:row r="55">
      <x:c r="H55" s="1"/>
    </x:row>
    <x:row r="56">
      <x:c r="H56" s="1"/>
    </x:row>
    <x:row r="57">
      <x:c r="H57" s="1"/>
    </x:row>
    <x:row r="58">
      <x:c r="H58" s="1"/>
    </x:row>
    <x:row r="59">
      <x:c r="H59" s="1"/>
    </x:row>
    <x:row r="60">
      <x:c r="H60" s="1"/>
    </x:row>
    <x:row r="61">
      <x:c r="H61" s="1"/>
    </x:row>
    <x:row r="62">
      <x:c r="H62" s="1"/>
    </x:row>
    <x:row r="63">
      <x:c r="H63" s="1"/>
    </x:row>
    <x:row r="64">
      <x:c r="H64" s="1"/>
    </x:row>
    <x:row r="65">
      <x:c r="H65" s="1"/>
    </x:row>
    <x:row r="66">
      <x:c r="H66" s="1"/>
    </x:row>
    <x:row r="67">
      <x:c r="H67" s="1"/>
    </x:row>
    <x:row r="68">
      <x:c r="H68" s="1"/>
    </x:row>
    <x:row r="69">
      <x:c r="H69" s="1"/>
    </x:row>
    <x:row r="70">
      <x:c r="H70" s="1"/>
    </x:row>
    <x:row r="71">
      <x:c r="H71" s="1"/>
    </x:row>
    <x:row r="72">
      <x:c r="H72" s="1"/>
    </x:row>
    <x:row r="73">
      <x:c r="H73" s="1"/>
    </x:row>
    <x:row r="74">
      <x:c r="H74" s="1"/>
    </x:row>
    <x:row r="75">
      <x:c r="H75" s="1"/>
    </x:row>
    <x:row r="76">
      <x:c r="H76" s="1"/>
    </x:row>
    <x:row r="77">
      <x:c r="H77" s="1"/>
    </x:row>
    <x:row r="78">
      <x:c r="H78" s="1"/>
    </x:row>
    <x:row r="79">
      <x:c r="H79" s="1"/>
    </x:row>
    <x:row r="80">
      <x:c r="H80" s="1"/>
    </x:row>
    <x:row r="81">
      <x:c r="H81" s="1"/>
    </x:row>
    <x:row r="82">
      <x:c r="H82" s="1"/>
    </x:row>
    <x:row r="83">
      <x:c r="H83" s="1"/>
    </x:row>
    <x:row r="84">
      <x:c r="H84" s="1"/>
    </x:row>
    <x:row r="85">
      <x:c r="H85" s="1"/>
    </x:row>
    <x:row r="86">
      <x:c r="H86" s="1"/>
    </x:row>
    <x:row r="87">
      <x:c r="H87" s="1"/>
    </x:row>
    <x:row r="88">
      <x:c r="H88" s="1"/>
    </x:row>
    <x:row r="89">
      <x:c r="H89" s="1"/>
    </x:row>
    <x:row r="90">
      <x:c r="H90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8" width="14" customWidth="1"/>
    <x:col min="10" max="10" width="16" customWidth="1"/>
  </x:cols>
  <x:sheetData>
    <x:row r="2">
      <x:c r="B2" t="s">
        <x:v>0</x:v>
      </x:c>
    </x:row>
    <x:row r="3">
      <x:c r="B3" t="s">
        <x:v>90</x:v>
      </x:c>
    </x:row>
    <x:row r="4">
      <x:c r="B4" t="s">
        <x:v>2</x:v>
      </x:c>
    </x:row>
    <x:row r="5">
      <x:c r="B5" s="2" t="s">
        <x:v>3</x:v>
      </x:c>
      <x:c r="C5" s="53" t="s">
        <x:v>4</x:v>
      </x:c>
      <x:c r="D5" s="53" t="s">
        <x:v>5</x:v>
      </x:c>
      <x:c r="E5" s="53" t="s">
        <x:v>6</x:v>
      </x:c>
      <x:c r="F5" s="53" t="s">
        <x:v>7</x:v>
      </x:c>
      <x:c r="G5" s="53" t="s">
        <x:v>8</x:v>
      </x:c>
      <x:c r="H5" s="53" t="s">
        <x:v>9</x:v>
      </x:c>
    </x:row>
    <x:row r="6">
      <x:c r="B6" s="2" t="s">
        <x:v>10</x:v>
      </x:c>
      <x:c r="C6" s="6">
        <x:v>45893</x:v>
      </x:c>
      <x:c r="D6" s="6">
        <x:v>45984</x:v>
      </x:c>
      <x:c r="E6" s="6">
        <x:v>46075</x:v>
      </x:c>
      <x:c r="F6" s="6">
        <x:v>46173</x:v>
      </x:c>
      <x:c r="G6" s="6">
        <x:v>46173</x:v>
      </x:c>
      <x:c r="H6" s="6">
        <x:v>46264</x:v>
      </x:c>
    </x:row>
    <x:row r="7">
      <x:c r="B7" s="2" t="s">
        <x:v>11</x:v>
      </x:c>
      <x:c r="C7" s="5">
        <x:v>91</x:v>
      </x:c>
      <x:c r="D7" s="5">
        <x:v>91</x:v>
      </x:c>
      <x:c r="E7" s="5">
        <x:v>91</x:v>
      </x:c>
      <x:c r="F7" s="5">
        <x:v>98</x:v>
      </x:c>
      <x:c r="G7" s="5">
        <x:v>371</x:v>
      </x:c>
      <x:c r="H7" s="5">
        <x:v>91</x:v>
      </x:c>
    </x:row>
    <x:row r="8">
      <x:c r="H8" s="1"/>
    </x:row>
    <x:row r="9">
      <x:c r="B9" t="s">
        <x:v>46</x:v>
      </x:c>
      <x:c r="C9" s="8"/>
      <x:c r="D9" s="8"/>
      <x:c r="E9" s="8"/>
      <x:c r="F9" s="8"/>
      <x:c r="G9" s="8"/>
      <x:c r="H9" s="20"/>
    </x:row>
    <x:row r="10">
      <x:c r="B10" t="s">
        <x:v>47</x:v>
      </x:c>
      <x:c r="C10" s="3" t="n">
        <x:f>Inputs!L22</x:f>
        <x:v>1069</x:v>
      </x:c>
      <x:c r="D10" s="3" t="n">
        <x:f>Inputs!L23</x:f>
        <x:v>1318.8</x:v>
      </x:c>
      <x:c r="E10" s="3" t="n">
        <x:f>Inputs!L24</x:f>
        <x:v>1094.2</x:v>
      </x:c>
      <x:c r="F10" s="3" t="n">
        <x:f>Inputs!L25</x:f>
        <x:v>1103.5</x:v>
      </x:c>
      <x:c r="G10" s="3" t="n">
        <x:f>Inputs!L26</x:f>
        <x:v>4585.5</x:v>
      </x:c>
      <x:c r="H10" s="20" t="n">
        <x:f>C17</x:f>
        <x:v>1076.2</x:v>
      </x:c>
      <x:c r="J10" t="s">
        <x:v>48</x:v>
      </x:c>
    </x:row>
    <x:row r="11">
      <x:c r="B11" s="32" t="s">
        <x:v>49</x:v>
      </x:c>
      <x:c r="C11" s="34">
        <x:v>0.005</x:v>
      </x:c>
      <x:c r="D11" s="34">
        <x:v>-0.03</x:v>
      </x:c>
      <x:c r="E11" s="34">
        <x:v>0.039</x:v>
      </x:c>
      <x:c r="F11" s="34">
        <x:v>0.003</x:v>
      </x:c>
      <x:c r="G11" s="34">
        <x:v>0.003</x:v>
      </x:c>
      <x:c r="H11" s="37">
        <x:v>-0.044</x:v>
      </x:c>
      <x:c r="J11" t="s">
        <x:v>50</x:v>
      </x:c>
    </x:row>
    <x:row r="12">
      <x:c r="B12" s="32" t="s">
        <x:v>51</x:v>
      </x:c>
      <x:c r="C12" s="34">
        <x:v>-0.003</x:v>
      </x:c>
      <x:c r="D12" s="34">
        <x:v>-0.021</x:v>
      </x:c>
      <x:c r="E12" s="34">
        <x:v>-0.003</x:v>
      </x:c>
      <x:c r="F12" s="34">
        <x:v>-0.008</x:v>
      </x:c>
      <x:c r="G12" s="34">
        <x:v>-0.01</x:v>
      </x:c>
      <x:c r="H12" s="37">
        <x:v>0.017</x:v>
      </x:c>
      <x:c r="J12" t="s">
        <x:v>52</x:v>
      </x:c>
    </x:row>
    <x:row r="13">
      <x:c r="B13" s="32" t="s">
        <x:v>53</x:v>
      </x:c>
      <x:c r="C13" s="31" t="n">
        <x:f>(1+C11)*(1+C12)-1</x:f>
        <x:v>0.0019849999999999035</x:v>
      </x:c>
      <x:c r="D13" s="31" t="n">
        <x:f>(1+D11)*(1+D12)-1</x:f>
        <x:v>-0.050370000000000026</x:v>
      </x:c>
      <x:c r="E13" s="31" t="n">
        <x:f>(1+E11)*(1+E12)-1</x:f>
        <x:v>0.03588299999999989</x:v>
      </x:c>
      <x:c r="F13" s="31" t="n">
        <x:f>(1+F11)*(1+F12)-1</x:f>
        <x:v>-0.0050240000000001395</x:v>
      </x:c>
      <x:c r="G13" s="31" t="n">
        <x:f>(1+G11)*(1+G12)-1</x:f>
        <x:v>-0.007030000000000092</x:v>
      </x:c>
      <x:c r="H13" s="35" t="n">
        <x:f>(1+H11)*(1+H12)-1</x:f>
        <x:v>-0.027748000000000106</x:v>
      </x:c>
      <x:c r="J13" t="s">
        <x:v>54</x:v>
      </x:c>
    </x:row>
    <x:row r="14">
      <x:c r="B14" s="32" t="s">
        <x:v>55</x:v>
      </x:c>
      <x:c r="C14" s="34">
        <x:v>-0.011</x:v>
      </x:c>
      <x:c r="D14" s="34">
        <x:v>-0.014</x:v>
      </x:c>
      <x:c r="E14" s="34">
        <x:v>-0.02</x:v>
      </x:c>
      <x:c r="F14" s="34">
        <x:v>-0.018</x:v>
      </x:c>
      <x:c r="G14" s="34">
        <x:v>-0.015</x:v>
      </x:c>
      <x:c r="H14" s="37">
        <x:v>-0.0015</x:v>
      </x:c>
      <x:c r="J14" t="s">
        <x:v>56</x:v>
      </x:c>
    </x:row>
    <x:row r="15">
      <x:c r="B15" s="32" t="s">
        <x:v>57</x:v>
      </x:c>
      <x:c r="C15" s="34">
        <x:v>0</x:v>
      </x:c>
      <x:c r="D15" s="34">
        <x:v>0</x:v>
      </x:c>
      <x:c r="E15" s="34">
        <x:v>0</x:v>
      </x:c>
      <x:c r="F15" s="34">
        <x:v>0</x:v>
      </x:c>
      <x:c r="G15" s="34">
        <x:v>0</x:v>
      </x:c>
      <x:c r="H15" s="37">
        <x:v>0</x:v>
      </x:c>
      <x:c r="J15" t="s">
        <x:v>58</x:v>
      </x:c>
    </x:row>
    <x:row r="16">
      <x:c r="B16" s="32" t="s">
        <x:v>59</x:v>
      </x:c>
      <x:c r="C16" s="34">
        <x:v>0</x:v>
      </x:c>
      <x:c r="D16" s="34">
        <x:v>0</x:v>
      </x:c>
      <x:c r="E16" s="34">
        <x:v>0</x:v>
      </x:c>
      <x:c r="F16" s="34">
        <x:v>0.077</x:v>
      </x:c>
      <x:c r="G16" s="34">
        <x:v>0.018</x:v>
      </x:c>
      <x:c r="H16" s="37">
        <x:v>0</x:v>
      </x:c>
      <x:c r="J16" t="s">
        <x:v>60</x:v>
      </x:c>
    </x:row>
    <x:row r="17">
      <x:c r="B17" s="27" t="s">
        <x:v>61</x:v>
      </x:c>
      <x:c r="C17" s="23" t="n">
        <x:f>Inputs!L14</x:f>
        <x:v>1076.2</x:v>
      </x:c>
      <x:c r="D17" s="23" t="n">
        <x:f>Inputs!L15</x:f>
        <x:v>1251.2</x:v>
      </x:c>
      <x:c r="E17" s="23" t="n">
        <x:f>Inputs!L16</x:f>
        <x:v>1133.2</x:v>
      </x:c>
      <x:c r="F17" s="23" t="n">
        <x:f>Inputs!L17</x:f>
        <x:v>1181.2</x:v>
      </x:c>
      <x:c r="G17" s="23" t="n">
        <x:f>Inputs!L18</x:f>
        <x:v>4641.8</x:v>
      </x:c>
      <x:c r="H17" s="26" t="n">
        <x:f>H10*(1+H13)*(1+H14)*(1+H15)*(1+H16)</x:f>
        <x:v>1044.7680959964</x:v>
      </x:c>
      <x:c r="J17" t="s">
        <x:v>62</x:v>
      </x:c>
    </x:row>
    <x:row r="18">
      <x:c r="B18" s="32" t="s">
        <x:v>32</x:v>
      </x:c>
      <x:c r="C18" s="33" t="n">
        <x:f>C17/Inputs!L29-1</x:f>
        <x:v>-0.009388807069219518</x:v>
      </x:c>
      <x:c r="D18" s="33" t="n">
        <x:f>D17/Inputs!L30-1</x:f>
        <x:v>-0.06522226372805373</x:v>
      </x:c>
      <x:c r="E18" s="33" t="n">
        <x:f>E17/Inputs!L31-1</x:f>
        <x:v>0.01577626389386899</x:v>
      </x:c>
      <x:c r="F18" s="33" t="n">
        <x:f>F17/Inputs!L32-1</x:f>
        <x:v>0.05295061508290266</x:v>
      </x:c>
      <x:c r="G18" s="33" t="n">
        <x:f>G17/Inputs!L33-1</x:f>
        <x:v>-0.004396971451858578</x:v>
      </x:c>
      <x:c r="H18" s="35" t="n">
        <x:f>H17/C17-1</x:f>
        <x:v>-0.029206378000000033</x:v>
      </x:c>
    </x:row>
    <x:row r="19">
      <x:c r="B19" s="32" t="s">
        <x:v>63</x:v>
      </x:c>
      <x:c r="C19" s="31"/>
      <x:c r="D19" s="31" t="n">
        <x:f>D17/C17-1</x:f>
        <x:v>0.1626091804497305</x:v>
      </x:c>
      <x:c r="E19" s="31" t="n">
        <x:f>E17/D17-1</x:f>
        <x:v>-0.09430946291560105</x:v>
      </x:c>
      <x:c r="F19" s="31" t="n">
        <x:f>F17/E17-1</x:f>
        <x:v>0.04235792446170139</x:v>
      </x:c>
      <x:c r="G19" s="31"/>
      <x:c r="H19" s="35" t="n">
        <x:f>H17/F17-1</x:f>
        <x:v>-0.11550279715848288</x:v>
      </x:c>
    </x:row>
    <x:row r="20">
      <x:c r="B20" s="32" t="s">
        <x:v>64</x:v>
      </x:c>
      <x:c r="C20" s="33" t="n">
        <x:f>C17/'Revenue summary'!C29</x:f>
        <x:v>0.40879738661399373</x:v>
      </x:c>
      <x:c r="D20" s="33" t="n">
        <x:f>D17/'Revenue summary'!D29</x:f>
        <x:v>0.41999261521936154</x:v>
      </x:c>
      <x:c r="E20" s="33" t="n">
        <x:f>E17/'Revenue summary'!E29</x:f>
        <x:v>0.4064854006743669</x:v>
      </x:c>
      <x:c r="F20" s="33" t="n">
        <x:f>F17/'Revenue summary'!F29</x:f>
        <x:v>0.40984004718781447</x:v>
      </x:c>
      <x:c r="G20" s="33" t="n">
        <x:f>G17/'Revenue summary'!G29</x:f>
        <x:v>0.4114487306764998</x:v>
      </x:c>
      <x:c r="H20" s="30" t="n">
        <x:f>H17/'Revenue summary'!H29</x:f>
        <x:v>0.4033372399688079</x:v>
      </x:c>
    </x:row>
    <x:row r="21">
      <x:c r="B21" s="32" t="s">
        <x:v>65</x:v>
      </x:c>
      <x:c r="C21" s="11" t="n">
        <x:f>(1+C18)/((1+C14)*(1+C15)*(1+C16))-1</x:f>
        <x:v>0.0016291131757133481</x:v>
      </x:c>
      <x:c r="D21" s="31" t="n">
        <x:f>(1+D18)/((1+D14)*(1+D15)*(1+D16))-1</x:f>
        <x:v>-0.05194955753352304</x:v>
      </x:c>
      <x:c r="E21" s="31" t="n">
        <x:f>(1+E18)/((1+E14)*(1+E15)*(1+E16))-1</x:f>
        <x:v>0.03650639172843784</x:v>
      </x:c>
      <x:c r="F21" s="31" t="n">
        <x:f>(1+F18)/((1+F14)*(1+F15)*(1+F16))-1</x:f>
        <x:v>-0.004409344918937519</x:v>
      </x:c>
      <x:c r="G21" s="11" t="n">
        <x:f>(1+G18)/((1+G14)*(1+G15)*(1+G16))-1</x:f>
        <x:v>-0.007107567791786895</x:v>
      </x:c>
      <x:c r="H21" s="35" t="n">
        <x:f>(1+H18)/((1+H14)*(1+H15)*(1+H16))-1</x:f>
        <x:v>-0.027748000000000106</x:v>
      </x:c>
    </x:row>
    <x:row r="22">
      <x:c r="B22" s="27" t="s">
        <x:v>66</x:v>
      </x:c>
      <x:c r="C22" s="25">
        <x:v>113</x:v>
      </x:c>
      <x:c r="D22" s="25">
        <x:v>-832</x:v>
      </x:c>
      <x:c r="E22" s="25">
        <x:v>100</x:v>
      </x:c>
      <x:c r="F22" s="25">
        <x:v>-1607</x:v>
      </x:c>
      <x:c r="G22" s="28" t="n">
        <x:f>SUM(C22:F22)</x:f>
        <x:v>-2226</x:v>
      </x:c>
      <x:c r="H22" s="26" t="n">
        <x:f>H17*H23</x:f>
        <x:v>96.1186648316688</x:v>
      </x:c>
    </x:row>
    <x:row r="23">
      <x:c r="B23" s="32" t="s">
        <x:v>67</x:v>
      </x:c>
      <x:c r="C23" s="31" t="n">
        <x:f>C22/C17</x:f>
        <x:v>0.10499907080468314</x:v>
      </x:c>
      <x:c r="D23" s="31" t="n">
        <x:f>D22/D17</x:f>
        <x:v>-0.6649616368286445</x:v>
      </x:c>
      <x:c r="E23" s="31" t="n">
        <x:f>E22/E17</x:f>
        <x:v>0.08824567596187786</x:v>
      </x:c>
      <x:c r="F23" s="31" t="n">
        <x:f>F22/F17</x:f>
        <x:v>-1.3604808669150017</x:v>
      </x:c>
      <x:c r="G23" s="31" t="n">
        <x:f>G22/G17</x:f>
        <x:v>-0.4795553449093024</x:v>
      </x:c>
      <x:c r="H23" s="37">
        <x:v>0.092</x:v>
      </x:c>
      <x:c r="J23" t="s">
        <x:v>68</x:v>
      </x:c>
    </x:row>
    <x:row r="24">
      <x:c r="B24" t="s">
        <x:v>69</x:v>
      </x:c>
      <x:c r="C24" s="42"/>
      <x:c r="D24" s="42" t="n">
        <x:f>(D23-C23)*10000</x:f>
        <x:v>-7699.607076333277</x:v>
      </x:c>
      <x:c r="E24" s="42" t="n">
        <x:f>(E23-D23)*10000</x:f>
        <x:v>7532.073127905223</x:v>
      </x:c>
      <x:c r="F24" s="42" t="n">
        <x:f>(F23-E23)*10000</x:f>
        <x:v>-14487.265428768796</x:v>
      </x:c>
      <x:c r="G24" s="42"/>
      <x:c r="H24" s="39" t="n">
        <x:f>(H23-C23)*10000</x:f>
        <x:v>-129.9907080468314</x:v>
      </x:c>
    </x:row>
    <x:row r="25">
      <x:c r="B25" s="32" t="s">
        <x:v>70</x:v>
      </x:c>
      <x:c r="C25" s="31" t="n">
        <x:f>C21</x:f>
        <x:v>0.0016291131757133481</x:v>
      </x:c>
      <x:c r="D25" s="31" t="n">
        <x:f>D21</x:f>
        <x:v>-0.05194955753352304</x:v>
      </x:c>
      <x:c r="E25" s="31" t="n">
        <x:f>E21</x:f>
        <x:v>0.03650639172843784</x:v>
      </x:c>
      <x:c r="F25" s="31" t="n">
        <x:f>F21</x:f>
        <x:v>-0.004409344918937519</x:v>
      </x:c>
      <x:c r="G25" s="31" t="n">
        <x:f>G21</x:f>
        <x:v>-0.007107567791786895</x:v>
      </x:c>
      <x:c r="H25" s="35" t="n">
        <x:f>H21</x:f>
        <x:v>-0.027748000000000106</x:v>
      </x:c>
    </x:row>
    <x:row r="26">
      <x:c r="B26" s="32" t="s">
        <x:v>71</x:v>
      </x:c>
      <x:c r="C26" s="31" t="n">
        <x:f>C14</x:f>
        <x:v>-0.011</x:v>
      </x:c>
      <x:c r="D26" s="31" t="n">
        <x:f>D14</x:f>
        <x:v>-0.014</x:v>
      </x:c>
      <x:c r="E26" s="31" t="n">
        <x:f>E14</x:f>
        <x:v>-0.02</x:v>
      </x:c>
      <x:c r="F26" s="31" t="n">
        <x:f>F14</x:f>
        <x:v>-0.018</x:v>
      </x:c>
      <x:c r="G26" s="31" t="n">
        <x:f>G14</x:f>
        <x:v>-0.015</x:v>
      </x:c>
      <x:c r="H26" s="35" t="n">
        <x:f>H14</x:f>
        <x:v>-0.0015</x:v>
      </x:c>
    </x:row>
    <x:row r="27">
      <x:c r="B27" s="32" t="s">
        <x:v>72</x:v>
      </x:c>
      <x:c r="C27" s="31" t="n">
        <x:f>C15</x:f>
        <x:v>0</x:v>
      </x:c>
      <x:c r="D27" s="31" t="n">
        <x:f>D15</x:f>
        <x:v>0</x:v>
      </x:c>
      <x:c r="E27" s="31" t="n">
        <x:f>E15</x:f>
        <x:v>0</x:v>
      </x:c>
      <x:c r="F27" s="31" t="n">
        <x:f>F15</x:f>
        <x:v>0</x:v>
      </x:c>
      <x:c r="G27" s="31" t="n">
        <x:f>G15</x:f>
        <x:v>0</x:v>
      </x:c>
      <x:c r="H27" s="35" t="n">
        <x:f>H15</x:f>
        <x:v>0</x:v>
      </x:c>
    </x:row>
    <x:row r="28">
      <x:c r="B28" s="32" t="s">
        <x:v>73</x:v>
      </x:c>
      <x:c r="C28" s="31" t="n">
        <x:f>C16</x:f>
        <x:v>0</x:v>
      </x:c>
      <x:c r="D28" s="31" t="n">
        <x:f>D16</x:f>
        <x:v>0</x:v>
      </x:c>
      <x:c r="E28" s="31" t="n">
        <x:f>E16</x:f>
        <x:v>0</x:v>
      </x:c>
      <x:c r="F28" s="31" t="n">
        <x:f>F16</x:f>
        <x:v>0.077</x:v>
      </x:c>
      <x:c r="G28" s="31" t="n">
        <x:f>G16</x:f>
        <x:v>0.018</x:v>
      </x:c>
      <x:c r="H28" s="35" t="n">
        <x:f>H16</x:f>
        <x:v>0</x:v>
      </x:c>
    </x:row>
    <x:row r="29">
      <x:c r="B29" s="32" t="s">
        <x:v>74</x:v>
      </x:c>
      <x:c r="C29" s="31" t="n">
        <x:f>C18</x:f>
        <x:v>-0.009388807069219518</x:v>
      </x:c>
      <x:c r="D29" s="31" t="n">
        <x:f>D18</x:f>
        <x:v>-0.06522226372805373</x:v>
      </x:c>
      <x:c r="E29" s="31" t="n">
        <x:f>E18</x:f>
        <x:v>0.01577626389386899</x:v>
      </x:c>
      <x:c r="F29" s="31" t="n">
        <x:f>F18</x:f>
        <x:v>0.05295061508290266</x:v>
      </x:c>
      <x:c r="G29" s="31" t="n">
        <x:f>G18</x:f>
        <x:v>-0.004396971451858578</x:v>
      </x:c>
      <x:c r="H29" s="35" t="n">
        <x:f>H18</x:f>
        <x:v>-0.029206378000000033</x:v>
      </x:c>
    </x:row>
    <x:row r="30">
      <x:c r="B30" t="s">
        <x:v>75</x:v>
      </x:c>
      <x:c r="C30" s="8"/>
      <x:c r="D30" s="8"/>
      <x:c r="E30" s="8"/>
      <x:c r="F30" s="8"/>
      <x:c r="G30" s="8"/>
      <x:c r="H30" s="20"/>
    </x:row>
    <x:row r="31">
      <x:c r="B31" t="s">
        <x:v>76</x:v>
      </x:c>
      <x:c r="C31" s="8"/>
      <x:c r="D31" s="8" t="n">
        <x:f>(D11-C11)*10000</x:f>
        <x:v>-349.99999999999994</x:v>
      </x:c>
      <x:c r="E31" s="8" t="n">
        <x:f>(E11-D11)*10000</x:f>
        <x:v>690.0000000000001</x:v>
      </x:c>
      <x:c r="F31" s="8" t="n">
        <x:f>(F11-E11)*10000</x:f>
        <x:v>-360</x:v>
      </x:c>
      <x:c r="G31" s="8"/>
      <x:c r="H31" s="20" t="n">
        <x:f>(H11-F11)*10000</x:f>
        <x:v>-470</x:v>
      </x:c>
    </x:row>
    <x:row r="32">
      <x:c r="B32" t="s">
        <x:v>77</x:v>
      </x:c>
      <x:c r="C32" s="8"/>
      <x:c r="D32" s="8" t="n">
        <x:f>(D12-C12)*10000</x:f>
        <x:v>-180.00000000000003</x:v>
      </x:c>
      <x:c r="E32" s="8" t="n">
        <x:f>(E12-D12)*10000</x:f>
        <x:v>180.00000000000003</x:v>
      </x:c>
      <x:c r="F32" s="8" t="n">
        <x:f>(F12-E12)*10000</x:f>
        <x:v>-50</x:v>
      </x:c>
      <x:c r="G32" s="8"/>
      <x:c r="H32" s="20" t="n">
        <x:f>(H12-F12)*10000</x:f>
        <x:v>250</x:v>
      </x:c>
    </x:row>
    <x:row r="33">
      <x:c r="B33" t="s">
        <x:v>78</x:v>
      </x:c>
      <x:c r="C33" s="8"/>
      <x:c r="D33" s="8" t="n">
        <x:f>(D13-C13)*10000</x:f>
        <x:v>-523.5499999999993</x:v>
      </x:c>
      <x:c r="E33" s="8" t="n">
        <x:f>(E13-D13)*10000</x:f>
        <x:v>862.5299999999992</x:v>
      </x:c>
      <x:c r="F33" s="8" t="n">
        <x:f>(F13-E13)*10000</x:f>
        <x:v>-409.0700000000003</x:v>
      </x:c>
      <x:c r="G33" s="8"/>
      <x:c r="H33" s="20" t="n">
        <x:f>(H13-F13)*10000</x:f>
        <x:v>-227.23999999999967</x:v>
      </x:c>
    </x:row>
    <x:row r="34">
      <x:c r="B34" t="s">
        <x:v>79</x:v>
      </x:c>
      <x:c r="C34" s="8"/>
      <x:c r="D34" s="8" t="n">
        <x:f>(D14-C14)*10000</x:f>
        <x:v>-30.00000000000001</x:v>
      </x:c>
      <x:c r="E34" s="8" t="n">
        <x:f>(E14-D14)*10000</x:f>
        <x:v>-60</x:v>
      </x:c>
      <x:c r="F34" s="8" t="n">
        <x:f>(F14-E14)*10000</x:f>
        <x:v>20.000000000000018</x:v>
      </x:c>
      <x:c r="G34" s="8"/>
      <x:c r="H34" s="20" t="n">
        <x:f>(H14-F14)*10000</x:f>
        <x:v>164.99999999999997</x:v>
      </x:c>
    </x:row>
    <x:row r="35">
      <x:c r="B35" t="s">
        <x:v>80</x:v>
      </x:c>
      <x:c r="C35" s="8"/>
      <x:c r="D35" s="8" t="n">
        <x:f>(D15-C15)*10000</x:f>
        <x:v>0</x:v>
      </x:c>
      <x:c r="E35" s="8" t="n">
        <x:f>(E15-D15)*10000</x:f>
        <x:v>0</x:v>
      </x:c>
      <x:c r="F35" s="8" t="n">
        <x:f>(F15-E15)*10000</x:f>
        <x:v>0</x:v>
      </x:c>
      <x:c r="G35" s="8"/>
      <x:c r="H35" s="20" t="n">
        <x:f>(H15-F15)*10000</x:f>
        <x:v>0</x:v>
      </x:c>
    </x:row>
    <x:row r="36">
      <x:c r="B36" t="s">
        <x:v>81</x:v>
      </x:c>
      <x:c r="C36" s="8"/>
      <x:c r="D36" s="8"/>
      <x:c r="E36" s="8"/>
      <x:c r="F36" s="8"/>
      <x:c r="G36" s="8"/>
      <x:c r="H36" s="20" t="n">
        <x:f>(H11-C11)*10000</x:f>
        <x:v>-489.99999999999994</x:v>
      </x:c>
    </x:row>
    <x:row r="37">
      <x:c r="B37" t="s">
        <x:v>82</x:v>
      </x:c>
      <x:c r="C37" s="8"/>
      <x:c r="D37" s="8"/>
      <x:c r="E37" s="8"/>
      <x:c r="F37" s="8"/>
      <x:c r="G37" s="8"/>
      <x:c r="H37" s="20" t="n">
        <x:f>(H12-C12)*10000</x:f>
        <x:v>200</x:v>
      </x:c>
    </x:row>
    <x:row r="38">
      <x:c r="B38" t="s">
        <x:v>83</x:v>
      </x:c>
      <x:c r="C38" s="8"/>
      <x:c r="D38" s="8" t="n">
        <x:f>D17-C17</x:f>
        <x:v>175</x:v>
      </x:c>
      <x:c r="E38" s="8" t="n">
        <x:f>E17-D17</x:f>
        <x:v>-118</x:v>
      </x:c>
      <x:c r="F38" s="8" t="n">
        <x:f>F17-E17</x:f>
        <x:v>48</x:v>
      </x:c>
      <x:c r="G38" s="8"/>
      <x:c r="H38" s="20" t="n">
        <x:f>H17-F17</x:f>
        <x:v>-136.43190400360004</x:v>
      </x:c>
    </x:row>
    <x:row r="39">
      <x:c r="B39" t="s">
        <x:v>84</x:v>
      </x:c>
      <x:c r="C39" s="8"/>
      <x:c r="D39" s="8" t="n">
        <x:f>(D23-C23)*10000</x:f>
        <x:v>-7699.607076333277</x:v>
      </x:c>
      <x:c r="E39" s="8" t="n">
        <x:f>(E23-D23)*10000</x:f>
        <x:v>7532.073127905223</x:v>
      </x:c>
      <x:c r="F39" s="8" t="n">
        <x:f>(F23-E23)*10000</x:f>
        <x:v>-14487.265428768796</x:v>
      </x:c>
      <x:c r="G39" s="8"/>
      <x:c r="H39" s="20" t="n">
        <x:f>(H23-F23)*10000</x:f>
        <x:v>14524.808669150018</x:v>
      </x:c>
    </x:row>
    <x:row r="40">
      <x:c r="H40" s="1"/>
    </x:row>
    <x:row r="41">
      <x:c r="B41" t="s">
        <x:v>85</x:v>
      </x:c>
      <x:c r="C41" s="8"/>
      <x:c r="D41" s="8"/>
      <x:c r="E41" s="8"/>
      <x:c r="F41" s="8"/>
      <x:c r="G41" s="8"/>
      <x:c r="H41" s="20" t="n">
        <x:f>(H13-C13)*10000</x:f>
        <x:v>-297.3300000000001</x:v>
      </x:c>
    </x:row>
    <x:row r="42">
      <x:c r="B42" t="s">
        <x:v>86</x:v>
      </x:c>
      <x:c r="C42" s="8"/>
      <x:c r="D42" s="8"/>
      <x:c r="E42" s="8"/>
      <x:c r="F42" s="8"/>
      <x:c r="G42" s="8"/>
      <x:c r="H42" s="20" t="n">
        <x:f>(H14-C14)*10000</x:f>
        <x:v>95</x:v>
      </x:c>
    </x:row>
    <x:row r="43">
      <x:c r="B43" t="s">
        <x:v>87</x:v>
      </x:c>
      <x:c r="C43" s="8"/>
      <x:c r="D43" s="8"/>
      <x:c r="E43" s="8"/>
      <x:c r="F43" s="8"/>
      <x:c r="G43" s="8"/>
      <x:c r="H43" s="20" t="n">
        <x:f>(H15-C15)*10000</x:f>
        <x:v>0</x:v>
      </x:c>
    </x:row>
    <x:row r="44">
      <x:c r="B44" t="s">
        <x:v>88</x:v>
      </x:c>
      <x:c r="C44" s="8"/>
      <x:c r="D44" s="8"/>
      <x:c r="E44" s="8"/>
      <x:c r="F44" s="8"/>
      <x:c r="G44" s="8"/>
      <x:c r="H44" s="20" t="n">
        <x:f>(H16-C16)*10000</x:f>
        <x:v>0</x:v>
      </x:c>
    </x:row>
    <x:row r="45">
      <x:c r="B45" t="s">
        <x:v>89</x:v>
      </x:c>
      <x:c r="C45" s="8"/>
      <x:c r="D45" s="8"/>
      <x:c r="E45" s="8"/>
      <x:c r="F45" s="8"/>
      <x:c r="G45" s="8"/>
      <x:c r="H45" s="20" t="n">
        <x:f>H17-C17</x:f>
        <x:v>-31.43190400360004</x:v>
      </x:c>
    </x:row>
    <x:row r="46">
      <x:c r="C46" s="8"/>
      <x:c r="D46" s="8"/>
      <x:c r="E46" s="8"/>
      <x:c r="F46" s="8"/>
      <x:c r="G46" s="8"/>
      <x:c r="H46" s="20"/>
    </x:row>
    <x:row r="47">
      <x:c r="H47" s="1"/>
    </x:row>
    <x:row r="48">
      <x:c r="H48" s="1"/>
    </x:row>
    <x:row r="49">
      <x:c r="H49" s="1"/>
    </x:row>
    <x:row r="50">
      <x:c r="H50" s="1"/>
    </x:row>
    <x:row r="51">
      <x:c r="H51" s="1"/>
    </x:row>
    <x:row r="52">
      <x:c r="H52" s="1"/>
    </x:row>
    <x:row r="53">
      <x:c r="H53" s="1"/>
    </x:row>
    <x:row r="54">
      <x:c r="H54" s="1"/>
    </x:row>
    <x:row r="55">
      <x:c r="H55" s="1"/>
    </x:row>
    <x:row r="56">
      <x:c r="H56" s="1"/>
    </x:row>
    <x:row r="57">
      <x:c r="H57" s="1"/>
    </x:row>
    <x:row r="58">
      <x:c r="H58" s="1"/>
    </x:row>
    <x:row r="59">
      <x:c r="H59" s="1"/>
    </x:row>
    <x:row r="60">
      <x:c r="H60" s="1"/>
    </x:row>
    <x:row r="61">
      <x:c r="H61" s="1"/>
    </x:row>
    <x:row r="62">
      <x:c r="H62" s="1"/>
    </x:row>
    <x:row r="63">
      <x:c r="H63" s="1"/>
    </x:row>
    <x:row r="64">
      <x:c r="H64" s="1"/>
    </x:row>
    <x:row r="65">
      <x:c r="H65" s="1"/>
    </x:row>
    <x:row r="66">
      <x:c r="H66" s="1"/>
    </x:row>
    <x:row r="67">
      <x:c r="H67" s="1"/>
    </x:row>
    <x:row r="68">
      <x:c r="H68" s="1"/>
    </x:row>
    <x:row r="69">
      <x:c r="H69" s="1"/>
    </x:row>
    <x:row r="70">
      <x:c r="H70" s="1"/>
    </x:row>
    <x:row r="71">
      <x:c r="H71" s="1"/>
    </x:row>
    <x:row r="72">
      <x:c r="H72" s="1"/>
    </x:row>
    <x:row r="73">
      <x:c r="H73" s="1"/>
    </x:row>
    <x:row r="74">
      <x:c r="H74" s="1"/>
    </x:row>
    <x:row r="75">
      <x:c r="H75" s="1"/>
    </x:row>
    <x:row r="76">
      <x:c r="H76" s="1"/>
    </x:row>
    <x:row r="77">
      <x:c r="H77" s="1"/>
    </x:row>
    <x:row r="78">
      <x:c r="H78" s="1"/>
    </x:row>
    <x:row r="79">
      <x:c r="H79" s="1"/>
    </x:row>
    <x:row r="80">
      <x:c r="H80" s="1"/>
    </x:row>
    <x:row r="81">
      <x:c r="H81" s="1"/>
    </x:row>
    <x:row r="82">
      <x:c r="H82" s="1"/>
    </x:row>
    <x:row r="83">
      <x:c r="H83" s="1"/>
    </x:row>
    <x:row r="84">
      <x:c r="H84" s="1"/>
    </x:row>
    <x:row r="85">
      <x:c r="H85" s="1"/>
    </x:row>
    <x:row r="86">
      <x:c r="H86" s="1"/>
    </x:row>
    <x:row r="87">
      <x:c r="H87" s="1"/>
    </x:row>
    <x:row r="88">
      <x:c r="H88" s="1"/>
    </x:row>
    <x:row r="89">
      <x:c r="H89" s="1"/>
    </x:row>
    <x:row r="90">
      <x:c r="H90" s="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8" width="14" customWidth="1"/>
    <x:col min="10" max="10" width="16" customWidth="1"/>
  </x:cols>
  <x:sheetData>
    <x:row r="2">
      <x:c r="B2" t="s">
        <x:v>0</x:v>
      </x:c>
    </x:row>
    <x:row r="3">
      <x:c r="B3" t="s">
        <x:v>91</x:v>
      </x:c>
    </x:row>
    <x:row r="4">
      <x:c r="B4" t="s">
        <x:v>2</x:v>
      </x:c>
    </x:row>
    <x:row r="5">
      <x:c r="B5" s="2" t="s">
        <x:v>3</x:v>
      </x:c>
      <x:c r="C5" s="53" t="s">
        <x:v>4</x:v>
      </x:c>
      <x:c r="D5" s="53" t="s">
        <x:v>5</x:v>
      </x:c>
      <x:c r="E5" s="53" t="s">
        <x:v>6</x:v>
      </x:c>
      <x:c r="F5" s="53" t="s">
        <x:v>7</x:v>
      </x:c>
      <x:c r="G5" s="53" t="s">
        <x:v>8</x:v>
      </x:c>
      <x:c r="H5" s="53" t="s">
        <x:v>9</x:v>
      </x:c>
    </x:row>
    <x:row r="6">
      <x:c r="B6" s="2" t="s">
        <x:v>10</x:v>
      </x:c>
      <x:c r="C6" s="6">
        <x:v>45893</x:v>
      </x:c>
      <x:c r="D6" s="6">
        <x:v>45984</x:v>
      </x:c>
      <x:c r="E6" s="6">
        <x:v>46075</x:v>
      </x:c>
      <x:c r="F6" s="6">
        <x:v>46173</x:v>
      </x:c>
      <x:c r="G6" s="6">
        <x:v>46173</x:v>
      </x:c>
      <x:c r="H6" s="6">
        <x:v>46264</x:v>
      </x:c>
    </x:row>
    <x:row r="7">
      <x:c r="B7" s="2" t="s">
        <x:v>11</x:v>
      </x:c>
      <x:c r="C7" s="5">
        <x:v>91</x:v>
      </x:c>
      <x:c r="D7" s="5">
        <x:v>91</x:v>
      </x:c>
      <x:c r="E7" s="5">
        <x:v>91</x:v>
      </x:c>
      <x:c r="F7" s="5">
        <x:v>98</x:v>
      </x:c>
      <x:c r="G7" s="5">
        <x:v>371</x:v>
      </x:c>
      <x:c r="H7" s="5">
        <x:v>91</x:v>
      </x:c>
    </x:row>
    <x:row r="8">
      <x:c r="H8" s="1"/>
    </x:row>
    <x:row r="9">
      <x:c r="B9" t="s">
        <x:v>46</x:v>
      </x:c>
      <x:c r="C9" s="8"/>
      <x:c r="D9" s="8"/>
      <x:c r="E9" s="8"/>
      <x:c r="F9" s="8"/>
      <x:c r="G9" s="8"/>
      <x:c r="H9" s="20"/>
    </x:row>
    <x:row r="10">
      <x:c r="B10" t="s">
        <x:v>47</x:v>
      </x:c>
      <x:c r="C10" s="3" t="n">
        <x:f>Inputs!M22</x:f>
        <x:v>221.9</x:v>
      </x:c>
      <x:c r="D10" s="3" t="n">
        <x:f>Inputs!M23</x:f>
        <x:v>233.3</x:v>
      </x:c>
      <x:c r="E10" s="3" t="n">
        <x:f>Inputs!M24</x:f>
        <x:v>214.7</x:v>
      </x:c>
      <x:c r="F10" s="3" t="n">
        <x:f>Inputs!M25</x:f>
        <x:v>219.9</x:v>
      </x:c>
      <x:c r="G10" s="3" t="n">
        <x:f>Inputs!M26</x:f>
        <x:v>889.8</x:v>
      </x:c>
      <x:c r="H10" s="20" t="n">
        <x:f>C17</x:f>
        <x:v>212.3</x:v>
      </x:c>
      <x:c r="J10" t="s">
        <x:v>48</x:v>
      </x:c>
    </x:row>
    <x:row r="11">
      <x:c r="B11" s="32" t="s">
        <x:v>49</x:v>
      </x:c>
      <x:c r="C11" s="34">
        <x:v>-0.052</x:v>
      </x:c>
      <x:c r="D11" s="34">
        <x:v>-0.064</x:v>
      </x:c>
      <x:c r="E11" s="34">
        <x:v>-0.02</x:v>
      </x:c>
      <x:c r="F11" s="34">
        <x:v>-0.03</x:v>
      </x:c>
      <x:c r="G11" s="34">
        <x:v>-0.042</x:v>
      </x:c>
      <x:c r="H11" s="37">
        <x:v>-0.001</x:v>
      </x:c>
      <x:c r="J11" t="s">
        <x:v>50</x:v>
      </x:c>
    </x:row>
    <x:row r="12">
      <x:c r="B12" s="32" t="s">
        <x:v>51</x:v>
      </x:c>
      <x:c r="C12" s="34">
        <x:v>0.017</x:v>
      </x:c>
      <x:c r="D12" s="34">
        <x:v>0.035</x:v>
      </x:c>
      <x:c r="E12" s="34">
        <x:v>0.008</x:v>
      </x:c>
      <x:c r="F12" s="34">
        <x:v>0.006</x:v>
      </x:c>
      <x:c r="G12" s="34">
        <x:v>0.017</x:v>
      </x:c>
      <x:c r="H12" s="37">
        <x:v>0.02</x:v>
      </x:c>
      <x:c r="J12" t="s">
        <x:v>52</x:v>
      </x:c>
    </x:row>
    <x:row r="13">
      <x:c r="B13" s="32" t="s">
        <x:v>53</x:v>
      </x:c>
      <x:c r="C13" s="31" t="n">
        <x:f>(1+C11)*(1+C12)-1</x:f>
        <x:v>-0.03588400000000014</x:v>
      </x:c>
      <x:c r="D13" s="31" t="n">
        <x:f>(1+D11)*(1+D12)-1</x:f>
        <x:v>-0.031240000000000157</x:v>
      </x:c>
      <x:c r="E13" s="31" t="n">
        <x:f>(1+E11)*(1+E12)-1</x:f>
        <x:v>-0.01216000000000006</x:v>
      </x:c>
      <x:c r="F13" s="31" t="n">
        <x:f>(1+F11)*(1+F12)-1</x:f>
        <x:v>-0.02417999999999998</x:v>
      </x:c>
      <x:c r="G13" s="31" t="n">
        <x:f>(1+G11)*(1+G12)-1</x:f>
        <x:v>-0.025714000000000126</x:v>
      </x:c>
      <x:c r="H13" s="35" t="n">
        <x:f>(1+H11)*(1+H12)-1</x:f>
        <x:v>0.018979999999999997</x:v>
      </x:c>
      <x:c r="J13" t="s">
        <x:v>54</x:v>
      </x:c>
    </x:row>
    <x:row r="14">
      <x:c r="B14" s="32" t="s">
        <x:v>55</x:v>
      </x:c>
      <x:c r="C14" s="34">
        <x:v>-0.132</x:v>
      </x:c>
      <x:c r="D14" s="34">
        <x:v>-0.041</x:v>
      </x:c>
      <x:c r="E14" s="34">
        <x:v>-0.043</x:v>
      </x:c>
      <x:c r="F14" s="34">
        <x:v>-0.049</x:v>
      </x:c>
      <x:c r="G14" s="34">
        <x:v>-0.07</x:v>
      </x:c>
      <x:c r="H14" s="37">
        <x:v>0</x:v>
      </x:c>
      <x:c r="J14" t="s">
        <x:v>56</x:v>
      </x:c>
    </x:row>
    <x:row r="15">
      <x:c r="B15" s="32" t="s">
        <x:v>57</x:v>
      </x:c>
      <x:c r="C15" s="34">
        <x:v>-0.013</x:v>
      </x:c>
      <x:c r="D15" s="34">
        <x:v>0.016</x:v>
      </x:c>
      <x:c r="E15" s="34">
        <x:v>0.068</x:v>
      </x:c>
      <x:c r="F15" s="34">
        <x:v>0.06</x:v>
      </x:c>
      <x:c r="G15" s="34">
        <x:v>0.032</x:v>
      </x:c>
      <x:c r="H15" s="37">
        <x:v>0.0075</x:v>
      </x:c>
      <x:c r="J15" t="s">
        <x:v>58</x:v>
      </x:c>
    </x:row>
    <x:row r="16">
      <x:c r="B16" s="32" t="s">
        <x:v>59</x:v>
      </x:c>
      <x:c r="C16" s="34">
        <x:v>0</x:v>
      </x:c>
      <x:c r="D16" s="34">
        <x:v>0</x:v>
      </x:c>
      <x:c r="E16" s="34">
        <x:v>0</x:v>
      </x:c>
      <x:c r="F16" s="34">
        <x:v>0.077</x:v>
      </x:c>
      <x:c r="G16" s="34">
        <x:v>0.018</x:v>
      </x:c>
      <x:c r="H16" s="37">
        <x:v>0</x:v>
      </x:c>
      <x:c r="J16" t="s">
        <x:v>60</x:v>
      </x:c>
    </x:row>
    <x:row r="17">
      <x:c r="B17" s="27" t="s">
        <x:v>61</x:v>
      </x:c>
      <x:c r="C17" s="23" t="n">
        <x:f>Inputs!M14</x:f>
        <x:v>212.3</x:v>
      </x:c>
      <x:c r="D17" s="23" t="n">
        <x:f>Inputs!M15</x:f>
        <x:v>230.4</x:v>
      </x:c>
      <x:c r="E17" s="23" t="n">
        <x:f>Inputs!M16</x:f>
        <x:v>226.8</x:v>
      </x:c>
      <x:c r="F17" s="23" t="n">
        <x:f>Inputs!M17</x:f>
        <x:v>244.4</x:v>
      </x:c>
      <x:c r="G17" s="23" t="n">
        <x:f>Inputs!M18</x:f>
        <x:v>913.9</x:v>
      </x:c>
      <x:c r="H17" s="26" t="n">
        <x:f>H10*(1+H13)*(1+H14)*(1+H15)*(1+H16)</x:f>
        <x:v>217.951924905</x:v>
      </x:c>
      <x:c r="J17" t="s">
        <x:v>62</x:v>
      </x:c>
    </x:row>
    <x:row r="18">
      <x:c r="B18" s="32" t="s">
        <x:v>32</x:v>
      </x:c>
      <x:c r="C18" s="33" t="n">
        <x:f>C17/Inputs!M29-1</x:f>
        <x:v>-0.18062524121960633</x:v>
      </x:c>
      <x:c r="D18" s="33" t="n">
        <x:f>D17/Inputs!M30-1</x:f>
        <x:v>-0.053410024650780596</x:v>
      </x:c>
      <x:c r="E18" s="33" t="n">
        <x:f>E17/Inputs!M31-1</x:f>
        <x:v>0.012952210808396591</x:v>
      </x:c>
      <x:c r="F18" s="33" t="n">
        <x:f>F17/Inputs!M32-1</x:f>
        <x:v>0.062146892655367214</x:v>
      </x:c>
      <x:c r="G18" s="33" t="n">
        <x:f>G17/Inputs!M33-1</x:f>
        <x:v>-0.044537375849451166</x:v>
      </x:c>
      <x:c r="H18" s="35" t="n">
        <x:f>H17/C17-1</x:f>
        <x:v>0.026622350000000017</x:v>
      </x:c>
    </x:row>
    <x:row r="19">
      <x:c r="B19" s="32" t="s">
        <x:v>63</x:v>
      </x:c>
      <x:c r="C19" s="31"/>
      <x:c r="D19" s="31" t="n">
        <x:f>D17/C17-1</x:f>
        <x:v>0.08525671219971742</x:v>
      </x:c>
      <x:c r="E19" s="31" t="n">
        <x:f>E17/D17-1</x:f>
        <x:v>-0.015625</x:v>
      </x:c>
      <x:c r="F19" s="31" t="n">
        <x:f>F17/E17-1</x:f>
        <x:v>0.07760141093474426</x:v>
      </x:c>
      <x:c r="G19" s="31"/>
      <x:c r="H19" s="35" t="n">
        <x:f>H17/F17-1</x:f>
        <x:v>-0.10821634654255319</x:v>
      </x:c>
    </x:row>
    <x:row r="20">
      <x:c r="B20" s="32" t="s">
        <x:v>64</x:v>
      </x:c>
      <x:c r="C20" s="33" t="n">
        <x:f>C17/'Revenue summary'!C29</x:f>
        <x:v>0.08064271062827622</x:v>
      </x:c>
      <x:c r="D20" s="33" t="n">
        <x:f>D17/'Revenue summary'!D29</x:f>
        <x:v>0.07733879359538115</x:v>
      </x:c>
      <x:c r="E20" s="33" t="n">
        <x:f>E17/'Revenue summary'!E29</x:f>
        <x:v>0.08135447306119521</x:v>
      </x:c>
      <x:c r="F20" s="33" t="n">
        <x:f>F17/'Revenue summary'!F29</x:f>
        <x:v>0.08479927830401444</x:v>
      </x:c>
      <x:c r="G20" s="33" t="n">
        <x:f>G17/'Revenue summary'!G29</x:f>
        <x:v>0.08100801304779463</x:v>
      </x:c>
      <x:c r="H20" s="30" t="n">
        <x:f>H17/'Revenue summary'!H29</x:f>
        <x:v>0.08414128281093156</x:v>
      </x:c>
    </x:row>
    <x:row r="21">
      <x:c r="B21" s="32" t="s">
        <x:v>65</x:v>
      </x:c>
      <x:c r="C21" s="11" t="n">
        <x:f>(1+C18)/((1+C14)*(1+C15)*(1+C16))-1</x:f>
        <x:v>-0.04358648749364591</x:v>
      </x:c>
      <x:c r="D21" s="31" t="n">
        <x:f>(1+D18)/((1+D14)*(1+D15)*(1+D16))-1</x:f>
        <x:v>-0.02848483148742187</x:v>
      </x:c>
      <x:c r="E21" s="31" t="n">
        <x:f>(1+E18)/((1+E14)*(1+E15)*(1+E16))-1</x:f>
        <x:v>-0.008926722857794722</x:v>
      </x:c>
      <x:c r="F21" s="31" t="n">
        <x:f>(1+F18)/((1+F14)*(1+F15)*(1+F16))-1</x:f>
        <x:v>-0.02167647364344849</x:v>
      </x:c>
      <x:c r="G21" s="11" t="n">
        <x:f>(1+G18)/((1+G14)*(1+G15)*(1+G16))-1</x:f>
        <x:v>-0.022080110574315137</x:v>
      </x:c>
      <x:c r="H21" s="35" t="n">
        <x:f>(1+H18)/((1+H14)*(1+H15)*(1+H16))-1</x:f>
        <x:v>0.018979999999999997</x:v>
      </x:c>
    </x:row>
    <x:row r="22">
      <x:c r="B22" s="27" t="s">
        <x:v>66</x:v>
      </x:c>
      <x:c r="C22" s="25">
        <x:v>37.4</x:v>
      </x:c>
      <x:c r="D22" s="25">
        <x:v>31.5</x:v>
      </x:c>
      <x:c r="E22" s="25">
        <x:v>32</x:v>
      </x:c>
      <x:c r="F22" s="25">
        <x:v>32.3</x:v>
      </x:c>
      <x:c r="G22" s="28" t="n">
        <x:f>SUM(C22:F22)</x:f>
        <x:v>133.2</x:v>
      </x:c>
      <x:c r="H22" s="26" t="n">
        <x:f>H17*H23</x:f>
        <x:v>30.513269486700004</x:v>
      </x:c>
    </x:row>
    <x:row r="23">
      <x:c r="B23" s="32" t="s">
        <x:v>67</x:v>
      </x:c>
      <x:c r="C23" s="31" t="n">
        <x:f>C22/C17</x:f>
        <x:v>0.17616580310880828</x:v>
      </x:c>
      <x:c r="D23" s="31" t="n">
        <x:f>D22/D17</x:f>
        <x:v>0.13671875</x:v>
      </x:c>
      <x:c r="E23" s="31" t="n">
        <x:f>E22/E17</x:f>
        <x:v>0.14109347442680775</x:v>
      </x:c>
      <x:c r="F23" s="31" t="n">
        <x:f>F22/F17</x:f>
        <x:v>0.13216039279869066</x:v>
      </x:c>
      <x:c r="G23" s="31" t="n">
        <x:f>G22/G17</x:f>
        <x:v>0.145748987854251</x:v>
      </x:c>
      <x:c r="H23" s="37">
        <x:v>0.14</x:v>
      </x:c>
      <x:c r="J23" t="s">
        <x:v>68</x:v>
      </x:c>
    </x:row>
    <x:row r="24">
      <x:c r="B24" t="s">
        <x:v>69</x:v>
      </x:c>
      <x:c r="C24" s="42"/>
      <x:c r="D24" s="42" t="n">
        <x:f>(D23-C23)*10000</x:f>
        <x:v>-394.4705310880828</x:v>
      </x:c>
      <x:c r="E24" s="42" t="n">
        <x:f>(E23-D23)*10000</x:f>
        <x:v>43.74724426807752</x:v>
      </x:c>
      <x:c r="F24" s="42" t="n">
        <x:f>(F23-E23)*10000</x:f>
        <x:v>-89.33081628117095</x:v>
      </x:c>
      <x:c r="G24" s="42"/>
      <x:c r="H24" s="39" t="n">
        <x:f>(H23-C23)*10000</x:f>
        <x:v>-361.6580310880826</x:v>
      </x:c>
    </x:row>
    <x:row r="25">
      <x:c r="B25" s="32" t="s">
        <x:v>70</x:v>
      </x:c>
      <x:c r="C25" s="31" t="n">
        <x:f>C21</x:f>
        <x:v>-0.04358648749364591</x:v>
      </x:c>
      <x:c r="D25" s="31" t="n">
        <x:f>D21</x:f>
        <x:v>-0.02848483148742187</x:v>
      </x:c>
      <x:c r="E25" s="31" t="n">
        <x:f>E21</x:f>
        <x:v>-0.008926722857794722</x:v>
      </x:c>
      <x:c r="F25" s="31" t="n">
        <x:f>F21</x:f>
        <x:v>-0.02167647364344849</x:v>
      </x:c>
      <x:c r="G25" s="31" t="n">
        <x:f>G21</x:f>
        <x:v>-0.022080110574315137</x:v>
      </x:c>
      <x:c r="H25" s="35" t="n">
        <x:f>H21</x:f>
        <x:v>0.018979999999999997</x:v>
      </x:c>
    </x:row>
    <x:row r="26">
      <x:c r="B26" s="32" t="s">
        <x:v>71</x:v>
      </x:c>
      <x:c r="C26" s="31" t="n">
        <x:f>C14</x:f>
        <x:v>-0.132</x:v>
      </x:c>
      <x:c r="D26" s="31" t="n">
        <x:f>D14</x:f>
        <x:v>-0.041</x:v>
      </x:c>
      <x:c r="E26" s="31" t="n">
        <x:f>E14</x:f>
        <x:v>-0.043</x:v>
      </x:c>
      <x:c r="F26" s="31" t="n">
        <x:f>F14</x:f>
        <x:v>-0.049</x:v>
      </x:c>
      <x:c r="G26" s="31" t="n">
        <x:f>G14</x:f>
        <x:v>-0.07</x:v>
      </x:c>
      <x:c r="H26" s="35" t="n">
        <x:f>H14</x:f>
        <x:v>0</x:v>
      </x:c>
    </x:row>
    <x:row r="27">
      <x:c r="B27" s="32" t="s">
        <x:v>72</x:v>
      </x:c>
      <x:c r="C27" s="31" t="n">
        <x:f>C15</x:f>
        <x:v>-0.013</x:v>
      </x:c>
      <x:c r="D27" s="31" t="n">
        <x:f>D15</x:f>
        <x:v>0.016</x:v>
      </x:c>
      <x:c r="E27" s="31" t="n">
        <x:f>E15</x:f>
        <x:v>0.068</x:v>
      </x:c>
      <x:c r="F27" s="31" t="n">
        <x:f>F15</x:f>
        <x:v>0.06</x:v>
      </x:c>
      <x:c r="G27" s="31" t="n">
        <x:f>G15</x:f>
        <x:v>0.032</x:v>
      </x:c>
      <x:c r="H27" s="35" t="n">
        <x:f>H15</x:f>
        <x:v>0.0075</x:v>
      </x:c>
    </x:row>
    <x:row r="28">
      <x:c r="B28" s="32" t="s">
        <x:v>73</x:v>
      </x:c>
      <x:c r="C28" s="31" t="n">
        <x:f>C16</x:f>
        <x:v>0</x:v>
      </x:c>
      <x:c r="D28" s="31" t="n">
        <x:f>D16</x:f>
        <x:v>0</x:v>
      </x:c>
      <x:c r="E28" s="31" t="n">
        <x:f>E16</x:f>
        <x:v>0</x:v>
      </x:c>
      <x:c r="F28" s="31" t="n">
        <x:f>F16</x:f>
        <x:v>0.077</x:v>
      </x:c>
      <x:c r="G28" s="31" t="n">
        <x:f>G16</x:f>
        <x:v>0.018</x:v>
      </x:c>
      <x:c r="H28" s="35" t="n">
        <x:f>H16</x:f>
        <x:v>0</x:v>
      </x:c>
    </x:row>
    <x:row r="29">
      <x:c r="B29" s="32" t="s">
        <x:v>74</x:v>
      </x:c>
      <x:c r="C29" s="31" t="n">
        <x:f>C18</x:f>
        <x:v>-0.18062524121960633</x:v>
      </x:c>
      <x:c r="D29" s="31" t="n">
        <x:f>D18</x:f>
        <x:v>-0.053410024650780596</x:v>
      </x:c>
      <x:c r="E29" s="31" t="n">
        <x:f>E18</x:f>
        <x:v>0.012952210808396591</x:v>
      </x:c>
      <x:c r="F29" s="31" t="n">
        <x:f>F18</x:f>
        <x:v>0.062146892655367214</x:v>
      </x:c>
      <x:c r="G29" s="31" t="n">
        <x:f>G18</x:f>
        <x:v>-0.044537375849451166</x:v>
      </x:c>
      <x:c r="H29" s="35" t="n">
        <x:f>H18</x:f>
        <x:v>0.026622350000000017</x:v>
      </x:c>
    </x:row>
    <x:row r="30">
      <x:c r="B30" t="s">
        <x:v>75</x:v>
      </x:c>
      <x:c r="C30" s="8"/>
      <x:c r="D30" s="8"/>
      <x:c r="E30" s="8"/>
      <x:c r="F30" s="8"/>
      <x:c r="G30" s="8"/>
      <x:c r="H30" s="20"/>
    </x:row>
    <x:row r="31">
      <x:c r="B31" t="s">
        <x:v>76</x:v>
      </x:c>
      <x:c r="C31" s="8"/>
      <x:c r="D31" s="8" t="n">
        <x:f>(D11-C11)*10000</x:f>
        <x:v>-120.00000000000004</x:v>
      </x:c>
      <x:c r="E31" s="8" t="n">
        <x:f>(E11-D11)*10000</x:f>
        <x:v>440</x:v>
      </x:c>
      <x:c r="F31" s="8" t="n">
        <x:f>(F11-E11)*10000</x:f>
        <x:v>-99.99999999999999</x:v>
      </x:c>
      <x:c r="G31" s="8"/>
      <x:c r="H31" s="20" t="n">
        <x:f>(H11-F11)*10000</x:f>
        <x:v>290</x:v>
      </x:c>
    </x:row>
    <x:row r="32">
      <x:c r="B32" t="s">
        <x:v>77</x:v>
      </x:c>
      <x:c r="C32" s="8"/>
      <x:c r="D32" s="8" t="n">
        <x:f>(D12-C12)*10000</x:f>
        <x:v>180.00000000000003</x:v>
      </x:c>
      <x:c r="E32" s="8" t="n">
        <x:f>(E12-D12)*10000</x:f>
        <x:v>-270.00000000000006</x:v>
      </x:c>
      <x:c r="F32" s="8" t="n">
        <x:f>(F12-E12)*10000</x:f>
        <x:v>-20</x:v>
      </x:c>
      <x:c r="G32" s="8"/>
      <x:c r="H32" s="20" t="n">
        <x:f>(H12-F12)*10000</x:f>
        <x:v>140</x:v>
      </x:c>
    </x:row>
    <x:row r="33">
      <x:c r="B33" t="s">
        <x:v>78</x:v>
      </x:c>
      <x:c r="C33" s="8"/>
      <x:c r="D33" s="8" t="n">
        <x:f>(D13-C13)*10000</x:f>
        <x:v>46.43999999999981</x:v>
      </x:c>
      <x:c r="E33" s="8" t="n">
        <x:f>(E13-D13)*10000</x:f>
        <x:v>190.80000000000098</x:v>
      </x:c>
      <x:c r="F33" s="8" t="n">
        <x:f>(F13-E13)*10000</x:f>
        <x:v>-120.19999999999919</x:v>
      </x:c>
      <x:c r="G33" s="8"/>
      <x:c r="H33" s="20" t="n">
        <x:f>(H13-F13)*10000</x:f>
        <x:v>431.59999999999974</x:v>
      </x:c>
    </x:row>
    <x:row r="34">
      <x:c r="B34" t="s">
        <x:v>79</x:v>
      </x:c>
      <x:c r="C34" s="8"/>
      <x:c r="D34" s="8" t="n">
        <x:f>(D14-C14)*10000</x:f>
        <x:v>910</x:v>
      </x:c>
      <x:c r="E34" s="8" t="n">
        <x:f>(E14-D14)*10000</x:f>
        <x:v>-19.999999999999947</x:v>
      </x:c>
      <x:c r="F34" s="8" t="n">
        <x:f>(F14-E14)*10000</x:f>
        <x:v>-60.00000000000006</x:v>
      </x:c>
      <x:c r="G34" s="8"/>
      <x:c r="H34" s="20" t="n">
        <x:f>(H14-F14)*10000</x:f>
        <x:v>490</x:v>
      </x:c>
    </x:row>
    <x:row r="35">
      <x:c r="B35" t="s">
        <x:v>80</x:v>
      </x:c>
      <x:c r="C35" s="8"/>
      <x:c r="D35" s="8" t="n">
        <x:f>(D15-C15)*10000</x:f>
        <x:v>290</x:v>
      </x:c>
      <x:c r="E35" s="8" t="n">
        <x:f>(E15-D15)*10000</x:f>
        <x:v>520</x:v>
      </x:c>
      <x:c r="F35" s="8" t="n">
        <x:f>(F15-E15)*10000</x:f>
        <x:v>-80.00000000000007</x:v>
      </x:c>
      <x:c r="G35" s="8"/>
      <x:c r="H35" s="20" t="n">
        <x:f>(H15-F15)*10000</x:f>
        <x:v>-525</x:v>
      </x:c>
    </x:row>
    <x:row r="36">
      <x:c r="B36" t="s">
        <x:v>81</x:v>
      </x:c>
      <x:c r="C36" s="8"/>
      <x:c r="D36" s="8"/>
      <x:c r="E36" s="8"/>
      <x:c r="F36" s="8"/>
      <x:c r="G36" s="8"/>
      <x:c r="H36" s="20" t="n">
        <x:f>(H11-C11)*10000</x:f>
        <x:v>509.99999999999994</x:v>
      </x:c>
    </x:row>
    <x:row r="37">
      <x:c r="B37" t="s">
        <x:v>82</x:v>
      </x:c>
      <x:c r="C37" s="8"/>
      <x:c r="D37" s="8"/>
      <x:c r="E37" s="8"/>
      <x:c r="F37" s="8"/>
      <x:c r="G37" s="8"/>
      <x:c r="H37" s="20" t="n">
        <x:f>(H12-C12)*10000</x:f>
        <x:v>29.999999999999993</x:v>
      </x:c>
    </x:row>
    <x:row r="38">
      <x:c r="B38" t="s">
        <x:v>83</x:v>
      </x:c>
      <x:c r="C38" s="8"/>
      <x:c r="D38" s="8" t="n">
        <x:f>D17-C17</x:f>
        <x:v>18.099999999999994</x:v>
      </x:c>
      <x:c r="E38" s="8" t="n">
        <x:f>E17-D17</x:f>
        <x:v>-3.5999999999999943</x:v>
      </x:c>
      <x:c r="F38" s="8" t="n">
        <x:f>F17-E17</x:f>
        <x:v>17.599999999999994</x:v>
      </x:c>
      <x:c r="G38" s="8"/>
      <x:c r="H38" s="20" t="n">
        <x:f>H17-F17</x:f>
        <x:v>-26.448075095000007</x:v>
      </x:c>
    </x:row>
    <x:row r="39">
      <x:c r="B39" t="s">
        <x:v>84</x:v>
      </x:c>
      <x:c r="C39" s="8"/>
      <x:c r="D39" s="8" t="n">
        <x:f>(D23-C23)*10000</x:f>
        <x:v>-394.4705310880828</x:v>
      </x:c>
      <x:c r="E39" s="8" t="n">
        <x:f>(E23-D23)*10000</x:f>
        <x:v>43.74724426807752</x:v>
      </x:c>
      <x:c r="F39" s="8" t="n">
        <x:f>(F23-E23)*10000</x:f>
        <x:v>-89.33081628117095</x:v>
      </x:c>
      <x:c r="G39" s="8"/>
      <x:c r="H39" s="20" t="n">
        <x:f>(H23-F23)*10000</x:f>
        <x:v>78.39607201309356</x:v>
      </x:c>
    </x:row>
    <x:row r="40">
      <x:c r="H40" s="1"/>
    </x:row>
    <x:row r="41">
      <x:c r="B41" t="s">
        <x:v>85</x:v>
      </x:c>
      <x:c r="C41" s="8"/>
      <x:c r="D41" s="8"/>
      <x:c r="E41" s="8"/>
      <x:c r="F41" s="8"/>
      <x:c r="G41" s="8"/>
      <x:c r="H41" s="20" t="n">
        <x:f>(H13-C13)*10000</x:f>
        <x:v>548.6400000000014</x:v>
      </x:c>
    </x:row>
    <x:row r="42">
      <x:c r="B42" t="s">
        <x:v>86</x:v>
      </x:c>
      <x:c r="C42" s="8"/>
      <x:c r="D42" s="8"/>
      <x:c r="E42" s="8"/>
      <x:c r="F42" s="8"/>
      <x:c r="G42" s="8"/>
      <x:c r="H42" s="20" t="n">
        <x:f>(H14-C14)*10000</x:f>
        <x:v>1320</x:v>
      </x:c>
    </x:row>
    <x:row r="43">
      <x:c r="B43" t="s">
        <x:v>87</x:v>
      </x:c>
      <x:c r="C43" s="8"/>
      <x:c r="D43" s="8"/>
      <x:c r="E43" s="8"/>
      <x:c r="F43" s="8"/>
      <x:c r="G43" s="8"/>
      <x:c r="H43" s="20" t="n">
        <x:f>(H15-C15)*10000</x:f>
        <x:v>204.99999999999997</x:v>
      </x:c>
    </x:row>
    <x:row r="44">
      <x:c r="B44" t="s">
        <x:v>88</x:v>
      </x:c>
      <x:c r="C44" s="8"/>
      <x:c r="D44" s="8"/>
      <x:c r="E44" s="8"/>
      <x:c r="F44" s="8"/>
      <x:c r="G44" s="8"/>
      <x:c r="H44" s="20" t="n">
        <x:f>(H16-C16)*10000</x:f>
        <x:v>0</x:v>
      </x:c>
    </x:row>
    <x:row r="45">
      <x:c r="B45" t="s">
        <x:v>89</x:v>
      </x:c>
      <x:c r="C45" s="8"/>
      <x:c r="D45" s="8"/>
      <x:c r="E45" s="8"/>
      <x:c r="F45" s="8"/>
      <x:c r="G45" s="8"/>
      <x:c r="H45" s="20" t="n">
        <x:f>H17-C17</x:f>
        <x:v>5.651924904999987</x:v>
      </x:c>
    </x:row>
    <x:row r="46">
      <x:c r="C46" s="8"/>
      <x:c r="D46" s="8"/>
      <x:c r="E46" s="8"/>
      <x:c r="F46" s="8"/>
      <x:c r="G46" s="8"/>
      <x:c r="H46" s="20"/>
    </x:row>
    <x:row r="47">
      <x:c r="H47" s="1"/>
    </x:row>
    <x:row r="48">
      <x:c r="H48" s="1"/>
    </x:row>
    <x:row r="49">
      <x:c r="H49" s="1"/>
    </x:row>
    <x:row r="50">
      <x:c r="H50" s="1"/>
    </x:row>
    <x:row r="51">
      <x:c r="H51" s="1"/>
    </x:row>
    <x:row r="52">
      <x:c r="H52" s="1"/>
    </x:row>
    <x:row r="53">
      <x:c r="H53" s="1"/>
    </x:row>
    <x:row r="54">
      <x:c r="H54" s="1"/>
    </x:row>
    <x:row r="55">
      <x:c r="H55" s="1"/>
    </x:row>
    <x:row r="56">
      <x:c r="H56" s="1"/>
    </x:row>
    <x:row r="57">
      <x:c r="H57" s="1"/>
    </x:row>
    <x:row r="58">
      <x:c r="H58" s="1"/>
    </x:row>
    <x:row r="59">
      <x:c r="H59" s="1"/>
    </x:row>
    <x:row r="60">
      <x:c r="H60" s="1"/>
    </x:row>
    <x:row r="61">
      <x:c r="H61" s="1"/>
    </x:row>
    <x:row r="62">
      <x:c r="H62" s="1"/>
    </x:row>
    <x:row r="63">
      <x:c r="H63" s="1"/>
    </x:row>
    <x:row r="64">
      <x:c r="H64" s="1"/>
    </x:row>
    <x:row r="65">
      <x:c r="H65" s="1"/>
    </x:row>
    <x:row r="66">
      <x:c r="H66" s="1"/>
    </x:row>
    <x:row r="67">
      <x:c r="H67" s="1"/>
    </x:row>
    <x:row r="68">
      <x:c r="H68" s="1"/>
    </x:row>
    <x:row r="69">
      <x:c r="H69" s="1"/>
    </x:row>
    <x:row r="70">
      <x:c r="H70" s="1"/>
    </x:row>
    <x:row r="71">
      <x:c r="H71" s="1"/>
    </x:row>
    <x:row r="72">
      <x:c r="H72" s="1"/>
    </x:row>
    <x:row r="73">
      <x:c r="H73" s="1"/>
    </x:row>
    <x:row r="74">
      <x:c r="H74" s="1"/>
    </x:row>
    <x:row r="75">
      <x:c r="H75" s="1"/>
    </x:row>
    <x:row r="76">
      <x:c r="H76" s="1"/>
    </x:row>
    <x:row r="77">
      <x:c r="H77" s="1"/>
    </x:row>
    <x:row r="78">
      <x:c r="H78" s="1"/>
    </x:row>
    <x:row r="79">
      <x:c r="H79" s="1"/>
    </x:row>
    <x:row r="80">
      <x:c r="H80" s="1"/>
    </x:row>
    <x:row r="81">
      <x:c r="H81" s="1"/>
    </x:row>
    <x:row r="82">
      <x:c r="H82" s="1"/>
    </x:row>
    <x:row r="83">
      <x:c r="H83" s="1"/>
    </x:row>
    <x:row r="84">
      <x:c r="H84" s="1"/>
    </x:row>
    <x:row r="85">
      <x:c r="H85" s="1"/>
    </x:row>
    <x:row r="86">
      <x:c r="H86" s="1"/>
    </x:row>
    <x:row r="87">
      <x:c r="H87" s="1"/>
    </x:row>
    <x:row r="88">
      <x:c r="H88" s="1"/>
    </x:row>
    <x:row r="89">
      <x:c r="H89" s="1"/>
    </x:row>
    <x:row r="90">
      <x:c r="H90" s="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8" width="14" customWidth="1"/>
    <x:col min="10" max="10" width="16" customWidth="1"/>
  </x:cols>
  <x:sheetData>
    <x:row r="2">
      <x:c r="B2" t="s">
        <x:v>0</x:v>
      </x:c>
    </x:row>
    <x:row r="3">
      <x:c r="B3" t="s">
        <x:v>92</x:v>
      </x:c>
    </x:row>
    <x:row r="4">
      <x:c r="B4" t="s">
        <x:v>2</x:v>
      </x:c>
    </x:row>
    <x:row r="5">
      <x:c r="B5" s="2" t="s">
        <x:v>3</x:v>
      </x:c>
      <x:c r="C5" s="53" t="s">
        <x:v>4</x:v>
      </x:c>
      <x:c r="D5" s="53" t="s">
        <x:v>5</x:v>
      </x:c>
      <x:c r="E5" s="53" t="s">
        <x:v>6</x:v>
      </x:c>
      <x:c r="F5" s="53" t="s">
        <x:v>7</x:v>
      </x:c>
      <x:c r="G5" s="53" t="s">
        <x:v>8</x:v>
      </x:c>
      <x:c r="H5" s="53" t="s">
        <x:v>9</x:v>
      </x:c>
    </x:row>
    <x:row r="6">
      <x:c r="B6" s="2" t="s">
        <x:v>10</x:v>
      </x:c>
      <x:c r="C6" s="6">
        <x:v>45893</x:v>
      </x:c>
      <x:c r="D6" s="6">
        <x:v>45984</x:v>
      </x:c>
      <x:c r="E6" s="6">
        <x:v>46075</x:v>
      </x:c>
      <x:c r="F6" s="6">
        <x:v>46173</x:v>
      </x:c>
      <x:c r="G6" s="6">
        <x:v>46173</x:v>
      </x:c>
      <x:c r="H6" s="6">
        <x:v>46264</x:v>
      </x:c>
    </x:row>
    <x:row r="7">
      <x:c r="B7" s="2" t="s">
        <x:v>11</x:v>
      </x:c>
      <x:c r="C7" s="5">
        <x:v>91</x:v>
      </x:c>
      <x:c r="D7" s="5">
        <x:v>91</x:v>
      </x:c>
      <x:c r="E7" s="5">
        <x:v>91</x:v>
      </x:c>
      <x:c r="F7" s="5">
        <x:v>98</x:v>
      </x:c>
      <x:c r="G7" s="5">
        <x:v>371</x:v>
      </x:c>
      <x:c r="H7" s="5">
        <x:v>91</x:v>
      </x:c>
    </x:row>
    <x:row r="8">
      <x:c r="H8" s="1"/>
    </x:row>
    <x:row r="9">
      <x:c r="B9" t="s">
        <x:v>46</x:v>
      </x:c>
      <x:c r="C9" s="8"/>
      <x:c r="D9" s="8"/>
      <x:c r="E9" s="8"/>
      <x:c r="F9" s="8"/>
      <x:c r="G9" s="8"/>
      <x:c r="H9" s="20"/>
    </x:row>
    <x:row r="10">
      <x:c r="B10" t="s">
        <x:v>47</x:v>
      </x:c>
      <x:c r="C10" s="3" t="n">
        <x:f>Inputs!N22</x:f>
        <x:v>263.1</x:v>
      </x:c>
      <x:c r="D10" s="3" t="n">
        <x:f>Inputs!N23</x:f>
        <x:v>287.8</x:v>
      </x:c>
      <x:c r="E10" s="3" t="n">
        <x:f>Inputs!N24</x:f>
        <x:v>251.5</x:v>
      </x:c>
      <x:c r="F10" s="3" t="n">
        <x:f>Inputs!N25</x:f>
        <x:v>276.1</x:v>
      </x:c>
      <x:c r="G10" s="3" t="n">
        <x:f>Inputs!N26</x:f>
        <x:v>1078.5</x:v>
      </x:c>
      <x:c r="H10" s="20" t="n">
        <x:f>C17</x:f>
        <x:v>264.5</x:v>
      </x:c>
      <x:c r="J10" t="s">
        <x:v>48</x:v>
      </x:c>
    </x:row>
    <x:row r="11">
      <x:c r="B11" s="32" t="s">
        <x:v>49</x:v>
      </x:c>
      <x:c r="C11" s="34">
        <x:v>-0.036</x:v>
      </x:c>
      <x:c r="D11" s="34">
        <x:v>-0.04</x:v>
      </x:c>
      <x:c r="E11" s="34">
        <x:v>-0.001</x:v>
      </x:c>
      <x:c r="F11" s="34">
        <x:v>-0.008</x:v>
      </x:c>
      <x:c r="G11" s="34">
        <x:v>-0.022</x:v>
      </x:c>
      <x:c r="H11" s="37">
        <x:v>-0.01</x:v>
      </x:c>
      <x:c r="J11" t="s">
        <x:v>50</x:v>
      </x:c>
    </x:row>
    <x:row r="12">
      <x:c r="B12" s="32" t="s">
        <x:v>51</x:v>
      </x:c>
      <x:c r="C12" s="34">
        <x:v>0.038</x:v>
      </x:c>
      <x:c r="D12" s="34">
        <x:v>0.042</x:v>
      </x:c>
      <x:c r="E12" s="34">
        <x:v>0.037</x:v>
      </x:c>
      <x:c r="F12" s="34">
        <x:v>0.026</x:v>
      </x:c>
      <x:c r="G12" s="34">
        <x:v>0.036</x:v>
      </x:c>
      <x:c r="H12" s="37">
        <x:v>0.02</x:v>
      </x:c>
      <x:c r="J12" t="s">
        <x:v>52</x:v>
      </x:c>
    </x:row>
    <x:row r="13">
      <x:c r="B13" s="32" t="s">
        <x:v>53</x:v>
      </x:c>
      <x:c r="C13" s="31" t="n">
        <x:f>(1+C11)*(1+C12)-1</x:f>
        <x:v>0.0006319999999999659</x:v>
      </x:c>
      <x:c r="D13" s="31" t="n">
        <x:f>(1+D11)*(1+D12)-1</x:f>
        <x:v>0.000320000000000098</x:v>
      </x:c>
      <x:c r="E13" s="31" t="n">
        <x:f>(1+E11)*(1+E12)-1</x:f>
        <x:v>0.03596299999999997</x:v>
      </x:c>
      <x:c r="F13" s="31" t="n">
        <x:f>(1+F11)*(1+F12)-1</x:f>
        <x:v>0.01779200000000003</x:v>
      </x:c>
      <x:c r="G13" s="31" t="n">
        <x:f>(1+G11)*(1+G12)-1</x:f>
        <x:v>0.013208000000000109</x:v>
      </x:c>
      <x:c r="H13" s="35" t="n">
        <x:f>(1+H11)*(1+H12)-1</x:f>
        <x:v>0.009800000000000031</x:v>
      </x:c>
      <x:c r="J13" t="s">
        <x:v>54</x:v>
      </x:c>
    </x:row>
    <x:row r="14">
      <x:c r="B14" s="32" t="s">
        <x:v>55</x:v>
      </x:c>
      <x:c r="C14" s="34">
        <x:v>-0.01</x:v>
      </x:c>
      <x:c r="D14" s="34">
        <x:v>-0.015</x:v>
      </x:c>
      <x:c r="E14" s="34">
        <x:v>-0.018</x:v>
      </x:c>
      <x:c r="F14" s="34">
        <x:v>-0.014</x:v>
      </x:c>
      <x:c r="G14" s="34">
        <x:v>-0.016</x:v>
      </x:c>
      <x:c r="H14" s="37">
        <x:v>0</x:v>
      </x:c>
      <x:c r="J14" t="s">
        <x:v>56</x:v>
      </x:c>
    </x:row>
    <x:row r="15">
      <x:c r="B15" s="32" t="s">
        <x:v>57</x:v>
      </x:c>
      <x:c r="C15" s="34">
        <x:v>0</x:v>
      </x:c>
      <x:c r="D15" s="34">
        <x:v>0</x:v>
      </x:c>
      <x:c r="E15" s="34">
        <x:v>0</x:v>
      </x:c>
      <x:c r="F15" s="34">
        <x:v>0</x:v>
      </x:c>
      <x:c r="G15" s="34">
        <x:v>0</x:v>
      </x:c>
      <x:c r="H15" s="37">
        <x:v>0</x:v>
      </x:c>
      <x:c r="J15" t="s">
        <x:v>58</x:v>
      </x:c>
    </x:row>
    <x:row r="16">
      <x:c r="B16" s="32" t="s">
        <x:v>59</x:v>
      </x:c>
      <x:c r="C16" s="34">
        <x:v>0</x:v>
      </x:c>
      <x:c r="D16" s="34">
        <x:v>0</x:v>
      </x:c>
      <x:c r="E16" s="34">
        <x:v>0</x:v>
      </x:c>
      <x:c r="F16" s="34">
        <x:v>0.077</x:v>
      </x:c>
      <x:c r="G16" s="34">
        <x:v>0.018</x:v>
      </x:c>
      <x:c r="H16" s="37">
        <x:v>0</x:v>
      </x:c>
      <x:c r="J16" t="s">
        <x:v>60</x:v>
      </x:c>
    </x:row>
    <x:row r="17">
      <x:c r="B17" s="27" t="s">
        <x:v>61</x:v>
      </x:c>
      <x:c r="C17" s="23" t="n">
        <x:f>Inputs!N14</x:f>
        <x:v>264.5</x:v>
      </x:c>
      <x:c r="D17" s="23" t="n">
        <x:f>Inputs!N15</x:f>
        <x:v>288.4</x:v>
      </x:c>
      <x:c r="E17" s="23" t="n">
        <x:f>Inputs!N16</x:f>
        <x:v>260.7</x:v>
      </x:c>
      <x:c r="F17" s="23" t="n">
        <x:f>Inputs!N17</x:f>
        <x:v>302.2</x:v>
      </x:c>
      <x:c r="G17" s="23" t="n">
        <x:f>Inputs!N18</x:f>
        <x:v>1115.8</x:v>
      </x:c>
      <x:c r="H17" s="26" t="n">
        <x:f>H10*(1+H13)*(1+H14)*(1+H15)*(1+H16)</x:f>
        <x:v>267.0921</x:v>
      </x:c>
      <x:c r="J17" t="s">
        <x:v>62</x:v>
      </x:c>
    </x:row>
    <x:row r="18">
      <x:c r="B18" s="32" t="s">
        <x:v>32</x:v>
      </x:c>
      <x:c r="C18" s="33" t="n">
        <x:f>C17/Inputs!N29-1</x:f>
        <x:v>-0.00824896887889015</x:v>
      </x:c>
      <x:c r="D18" s="33" t="n">
        <x:f>D17/Inputs!N30-1</x:f>
        <x:v>-0.013004791238877544</x:v>
      </x:c>
      <x:c r="E18" s="33" t="n">
        <x:f>E17/Inputs!N31-1</x:f>
        <x:v>0.017961733697774207</x:v>
      </x:c>
      <x:c r="F18" s="33" t="n">
        <x:f>F17/Inputs!N32-1</x:f>
        <x:v>0.08044333214158028</x:v>
      </x:c>
      <x:c r="G18" s="33" t="n">
        <x:f>G17/Inputs!N33-1</x:f>
        <x:v>0.019274687128893575</x:v>
      </x:c>
      <x:c r="H18" s="35" t="n">
        <x:f>H17/C17-1</x:f>
        <x:v>0.009800000000000031</x:v>
      </x:c>
    </x:row>
    <x:row r="19">
      <x:c r="B19" s="32" t="s">
        <x:v>63</x:v>
      </x:c>
      <x:c r="C19" s="31"/>
      <x:c r="D19" s="31" t="n">
        <x:f>D17/C17-1</x:f>
        <x:v>0.09035916824196599</x:v>
      </x:c>
      <x:c r="E19" s="31" t="n">
        <x:f>E17/D17-1</x:f>
        <x:v>-0.09604715672676833</x:v>
      </x:c>
      <x:c r="F19" s="31" t="n">
        <x:f>F17/E17-1</x:f>
        <x:v>0.1591868047564251</x:v>
      </x:c>
      <x:c r="G19" s="31"/>
      <x:c r="H19" s="35" t="n">
        <x:f>H17/F17-1</x:f>
        <x:v>-0.1161743878226339</x:v>
      </x:c>
    </x:row>
    <x:row r="20">
      <x:c r="B20" s="32" t="s">
        <x:v>64</x:v>
      </x:c>
      <x:c r="C20" s="33" t="n">
        <x:f>C17/'Revenue summary'!C29</x:f>
        <x:v>0.10047101724530881</x:v>
      </x:c>
      <x:c r="D20" s="33" t="n">
        <x:f>D17/'Revenue summary'!D29</x:f>
        <x:v>0.09680776073310729</x:v>
      </x:c>
      <x:c r="E20" s="33" t="n">
        <x:f>E17/'Revenue summary'!E29</x:f>
        <x:v>0.09351459932563311</x:v>
      </x:c>
      <x:c r="F20" s="33" t="n">
        <x:f>F17/'Revenue summary'!F29</x:f>
        <x:v>0.10485409944137955</x:v>
      </x:c>
      <x:c r="G20" s="33" t="n">
        <x:f>G17/'Revenue summary'!G29</x:f>
        <x:v>0.09890441072188341</x:v>
      </x:c>
      <x:c r="H20" s="30" t="n">
        <x:f>H17/'Revenue summary'!H29</x:f>
        <x:v>0.10311205983824763</x:v>
      </x:c>
    </x:row>
    <x:row r="21">
      <x:c r="B21" s="32" t="s">
        <x:v>65</x:v>
      </x:c>
      <x:c r="C21" s="11" t="n">
        <x:f>(1+C18)/((1+C14)*(1+C15)*(1+C16))-1</x:f>
        <x:v>0.0017687183041512622</x:v>
      </x:c>
      <x:c r="D21" s="31" t="n">
        <x:f>(1+D18)/((1+D14)*(1+D15)*(1+D16))-1</x:f>
        <x:v>0.0020255926508858657</x:v>
      </x:c>
      <x:c r="E21" s="31" t="n">
        <x:f>(1+E18)/((1+E14)*(1+E15)*(1+E16))-1</x:f>
        <x:v>0.036620910079199875</x:v>
      </x:c>
      <x:c r="F21" s="31" t="n">
        <x:f>(1+F18)/((1+F14)*(1+F15)*(1+F16))-1</x:f>
        <x:v>0.01744133009917892</x:v>
      </x:c>
      <x:c r="G21" s="11" t="n">
        <x:f>(1+G18)/((1+G14)*(1+G15)*(1+G16))-1</x:f>
        <x:v>0.01753267119580637</x:v>
      </x:c>
      <x:c r="H21" s="35" t="n">
        <x:f>(1+H18)/((1+H14)*(1+H15)*(1+H16))-1</x:f>
        <x:v>0.009800000000000031</x:v>
      </x:c>
    </x:row>
    <x:row r="22">
      <x:c r="B22" s="27" t="s">
        <x:v>66</x:v>
      </x:c>
      <x:c r="C22" s="25">
        <x:v>27.7</x:v>
      </x:c>
      <x:c r="D22" s="25">
        <x:v>30.8</x:v>
      </x:c>
      <x:c r="E22" s="25">
        <x:v>25.7</x:v>
      </x:c>
      <x:c r="F22" s="25">
        <x:v>28.6</x:v>
      </x:c>
      <x:c r="G22" s="28" t="n">
        <x:f>SUM(C22:F22)</x:f>
        <x:v>112.80000000000001</x:v>
      </x:c>
      <x:c r="H22" s="26" t="n">
        <x:f>H17*H23</x:f>
        <x:v>25.373749500000002</x:v>
      </x:c>
    </x:row>
    <x:row r="23">
      <x:c r="B23" s="32" t="s">
        <x:v>67</x:v>
      </x:c>
      <x:c r="C23" s="31" t="n">
        <x:f>C22/C17</x:f>
        <x:v>0.10472589792060491</x:v>
      </x:c>
      <x:c r="D23" s="31" t="n">
        <x:f>D22/D17</x:f>
        <x:v>0.10679611650485438</x:v>
      </x:c>
      <x:c r="E23" s="31" t="n">
        <x:f>E22/E17</x:f>
        <x:v>0.0985807441503644</x:v>
      </x:c>
      <x:c r="F23" s="31" t="n">
        <x:f>F22/F17</x:f>
        <x:v>0.09463931171409663</x:v>
      </x:c>
      <x:c r="G23" s="31" t="n">
        <x:f>G22/G17</x:f>
        <x:v>0.10109338591145368</x:v>
      </x:c>
      <x:c r="H23" s="37">
        <x:v>0.095</x:v>
      </x:c>
      <x:c r="J23" t="s">
        <x:v>68</x:v>
      </x:c>
    </x:row>
    <x:row r="24">
      <x:c r="B24" t="s">
        <x:v>69</x:v>
      </x:c>
      <x:c r="C24" s="42"/>
      <x:c r="D24" s="42" t="n">
        <x:f>(D23-C23)*10000</x:f>
        <x:v>20.702185842494668</x:v>
      </x:c>
      <x:c r="E24" s="42" t="n">
        <x:f>(E23-D23)*10000</x:f>
        <x:v>-82.15372354489978</x:v>
      </x:c>
      <x:c r="F24" s="42" t="n">
        <x:f>(F23-E23)*10000</x:f>
        <x:v>-39.41432436267767</x:v>
      </x:c>
      <x:c r="G24" s="42"/>
      <x:c r="H24" s="39" t="n">
        <x:f>(H23-C23)*10000</x:f>
        <x:v>-97.25897920604909</x:v>
      </x:c>
    </x:row>
    <x:row r="25">
      <x:c r="B25" s="32" t="s">
        <x:v>70</x:v>
      </x:c>
      <x:c r="C25" s="31" t="n">
        <x:f>C21</x:f>
        <x:v>0.0017687183041512622</x:v>
      </x:c>
      <x:c r="D25" s="31" t="n">
        <x:f>D21</x:f>
        <x:v>0.0020255926508858657</x:v>
      </x:c>
      <x:c r="E25" s="31" t="n">
        <x:f>E21</x:f>
        <x:v>0.036620910079199875</x:v>
      </x:c>
      <x:c r="F25" s="31" t="n">
        <x:f>F21</x:f>
        <x:v>0.01744133009917892</x:v>
      </x:c>
      <x:c r="G25" s="31" t="n">
        <x:f>G21</x:f>
        <x:v>0.01753267119580637</x:v>
      </x:c>
      <x:c r="H25" s="35" t="n">
        <x:f>H21</x:f>
        <x:v>0.009800000000000031</x:v>
      </x:c>
    </x:row>
    <x:row r="26">
      <x:c r="B26" s="32" t="s">
        <x:v>71</x:v>
      </x:c>
      <x:c r="C26" s="31" t="n">
        <x:f>C14</x:f>
        <x:v>-0.01</x:v>
      </x:c>
      <x:c r="D26" s="31" t="n">
        <x:f>D14</x:f>
        <x:v>-0.015</x:v>
      </x:c>
      <x:c r="E26" s="31" t="n">
        <x:f>E14</x:f>
        <x:v>-0.018</x:v>
      </x:c>
      <x:c r="F26" s="31" t="n">
        <x:f>F14</x:f>
        <x:v>-0.014</x:v>
      </x:c>
      <x:c r="G26" s="31" t="n">
        <x:f>G14</x:f>
        <x:v>-0.016</x:v>
      </x:c>
      <x:c r="H26" s="35" t="n">
        <x:f>H14</x:f>
        <x:v>0</x:v>
      </x:c>
    </x:row>
    <x:row r="27">
      <x:c r="B27" s="32" t="s">
        <x:v>72</x:v>
      </x:c>
      <x:c r="C27" s="31" t="n">
        <x:f>C15</x:f>
        <x:v>0</x:v>
      </x:c>
      <x:c r="D27" s="31" t="n">
        <x:f>D15</x:f>
        <x:v>0</x:v>
      </x:c>
      <x:c r="E27" s="31" t="n">
        <x:f>E15</x:f>
        <x:v>0</x:v>
      </x:c>
      <x:c r="F27" s="31" t="n">
        <x:f>F15</x:f>
        <x:v>0</x:v>
      </x:c>
      <x:c r="G27" s="31" t="n">
        <x:f>G15</x:f>
        <x:v>0</x:v>
      </x:c>
      <x:c r="H27" s="35" t="n">
        <x:f>H15</x:f>
        <x:v>0</x:v>
      </x:c>
    </x:row>
    <x:row r="28">
      <x:c r="B28" s="32" t="s">
        <x:v>73</x:v>
      </x:c>
      <x:c r="C28" s="31" t="n">
        <x:f>C16</x:f>
        <x:v>0</x:v>
      </x:c>
      <x:c r="D28" s="31" t="n">
        <x:f>D16</x:f>
        <x:v>0</x:v>
      </x:c>
      <x:c r="E28" s="31" t="n">
        <x:f>E16</x:f>
        <x:v>0</x:v>
      </x:c>
      <x:c r="F28" s="31" t="n">
        <x:f>F16</x:f>
        <x:v>0.077</x:v>
      </x:c>
      <x:c r="G28" s="31" t="n">
        <x:f>G16</x:f>
        <x:v>0.018</x:v>
      </x:c>
      <x:c r="H28" s="35" t="n">
        <x:f>H16</x:f>
        <x:v>0</x:v>
      </x:c>
    </x:row>
    <x:row r="29">
      <x:c r="B29" s="32" t="s">
        <x:v>74</x:v>
      </x:c>
      <x:c r="C29" s="31" t="n">
        <x:f>C18</x:f>
        <x:v>-0.00824896887889015</x:v>
      </x:c>
      <x:c r="D29" s="31" t="n">
        <x:f>D18</x:f>
        <x:v>-0.013004791238877544</x:v>
      </x:c>
      <x:c r="E29" s="31" t="n">
        <x:f>E18</x:f>
        <x:v>0.017961733697774207</x:v>
      </x:c>
      <x:c r="F29" s="31" t="n">
        <x:f>F18</x:f>
        <x:v>0.08044333214158028</x:v>
      </x:c>
      <x:c r="G29" s="31" t="n">
        <x:f>G18</x:f>
        <x:v>0.019274687128893575</x:v>
      </x:c>
      <x:c r="H29" s="35" t="n">
        <x:f>H18</x:f>
        <x:v>0.009800000000000031</x:v>
      </x:c>
    </x:row>
    <x:row r="30">
      <x:c r="B30" t="s">
        <x:v>75</x:v>
      </x:c>
      <x:c r="C30" s="8"/>
      <x:c r="D30" s="8"/>
      <x:c r="E30" s="8"/>
      <x:c r="F30" s="8"/>
      <x:c r="G30" s="8"/>
      <x:c r="H30" s="20"/>
    </x:row>
    <x:row r="31">
      <x:c r="B31" t="s">
        <x:v>76</x:v>
      </x:c>
      <x:c r="C31" s="8"/>
      <x:c r="D31" s="8" t="n">
        <x:f>(D11-C11)*10000</x:f>
        <x:v>-40.000000000000036</x:v>
      </x:c>
      <x:c r="E31" s="8" t="n">
        <x:f>(E11-D11)*10000</x:f>
        <x:v>390</x:v>
      </x:c>
      <x:c r="F31" s="8" t="n">
        <x:f>(F11-E11)*10000</x:f>
        <x:v>-70</x:v>
      </x:c>
      <x:c r="G31" s="8"/>
      <x:c r="H31" s="20" t="n">
        <x:f>(H11-F11)*10000</x:f>
        <x:v>-20</x:v>
      </x:c>
    </x:row>
    <x:row r="32">
      <x:c r="B32" t="s">
        <x:v>77</x:v>
      </x:c>
      <x:c r="C32" s="8"/>
      <x:c r="D32" s="8" t="n">
        <x:f>(D12-C12)*10000</x:f>
        <x:v>40.000000000000036</x:v>
      </x:c>
      <x:c r="E32" s="8" t="n">
        <x:f>(E12-D12)*10000</x:f>
        <x:v>-50.00000000000004</x:v>
      </x:c>
      <x:c r="F32" s="8" t="n">
        <x:f>(F12-E12)*10000</x:f>
        <x:v>-110</x:v>
      </x:c>
      <x:c r="G32" s="8"/>
      <x:c r="H32" s="20" t="n">
        <x:f>(H12-F12)*10000</x:f>
        <x:v>-59.999999999999986</x:v>
      </x:c>
    </x:row>
    <x:row r="33">
      <x:c r="B33" t="s">
        <x:v>78</x:v>
      </x:c>
      <x:c r="C33" s="8"/>
      <x:c r="D33" s="8" t="n">
        <x:f>(D13-C13)*10000</x:f>
        <x:v>-3.1199999999986794</x:v>
      </x:c>
      <x:c r="E33" s="8" t="n">
        <x:f>(E13-D13)*10000</x:f>
        <x:v>356.4299999999987</x:v>
      </x:c>
      <x:c r="F33" s="8" t="n">
        <x:f>(F13-E13)*10000</x:f>
        <x:v>-181.70999999999938</x:v>
      </x:c>
      <x:c r="G33" s="8"/>
      <x:c r="H33" s="20" t="n">
        <x:f>(H13-F13)*10000</x:f>
        <x:v>-79.91999999999999</x:v>
      </x:c>
    </x:row>
    <x:row r="34">
      <x:c r="B34" t="s">
        <x:v>79</x:v>
      </x:c>
      <x:c r="C34" s="8"/>
      <x:c r="D34" s="8" t="n">
        <x:f>(D14-C14)*10000</x:f>
        <x:v>-49.99999999999999</x:v>
      </x:c>
      <x:c r="E34" s="8" t="n">
        <x:f>(E14-D14)*10000</x:f>
        <x:v>-29.999999999999993</x:v>
      </x:c>
      <x:c r="F34" s="8" t="n">
        <x:f>(F14-E14)*10000</x:f>
        <x:v>39.999999999999986</x:v>
      </x:c>
      <x:c r="G34" s="8"/>
      <x:c r="H34" s="20" t="n">
        <x:f>(H14-F14)*10000</x:f>
        <x:v>140</x:v>
      </x:c>
    </x:row>
    <x:row r="35">
      <x:c r="B35" t="s">
        <x:v>80</x:v>
      </x:c>
      <x:c r="C35" s="8"/>
      <x:c r="D35" s="8" t="n">
        <x:f>(D15-C15)*10000</x:f>
        <x:v>0</x:v>
      </x:c>
      <x:c r="E35" s="8" t="n">
        <x:f>(E15-D15)*10000</x:f>
        <x:v>0</x:v>
      </x:c>
      <x:c r="F35" s="8" t="n">
        <x:f>(F15-E15)*10000</x:f>
        <x:v>0</x:v>
      </x:c>
      <x:c r="G35" s="8"/>
      <x:c r="H35" s="20" t="n">
        <x:f>(H15-F15)*10000</x:f>
        <x:v>0</x:v>
      </x:c>
    </x:row>
    <x:row r="36">
      <x:c r="B36" t="s">
        <x:v>81</x:v>
      </x:c>
      <x:c r="C36" s="8"/>
      <x:c r="D36" s="8"/>
      <x:c r="E36" s="8"/>
      <x:c r="F36" s="8"/>
      <x:c r="G36" s="8"/>
      <x:c r="H36" s="20" t="n">
        <x:f>(H11-C11)*10000</x:f>
        <x:v>259.99999999999994</x:v>
      </x:c>
    </x:row>
    <x:row r="37">
      <x:c r="B37" t="s">
        <x:v>82</x:v>
      </x:c>
      <x:c r="C37" s="8"/>
      <x:c r="D37" s="8"/>
      <x:c r="E37" s="8"/>
      <x:c r="F37" s="8"/>
      <x:c r="G37" s="8"/>
      <x:c r="H37" s="20" t="n">
        <x:f>(H12-C12)*10000</x:f>
        <x:v>-180</x:v>
      </x:c>
    </x:row>
    <x:row r="38">
      <x:c r="B38" t="s">
        <x:v>83</x:v>
      </x:c>
      <x:c r="C38" s="8"/>
      <x:c r="D38" s="8" t="n">
        <x:f>D17-C17</x:f>
        <x:v>23.899999999999977</x:v>
      </x:c>
      <x:c r="E38" s="8" t="n">
        <x:f>E17-D17</x:f>
        <x:v>-27.69999999999999</x:v>
      </x:c>
      <x:c r="F38" s="8" t="n">
        <x:f>F17-E17</x:f>
        <x:v>41.5</x:v>
      </x:c>
      <x:c r="G38" s="8"/>
      <x:c r="H38" s="20" t="n">
        <x:f>H17-F17</x:f>
        <x:v>-35.10789999999997</x:v>
      </x:c>
    </x:row>
    <x:row r="39">
      <x:c r="B39" t="s">
        <x:v>84</x:v>
      </x:c>
      <x:c r="C39" s="8"/>
      <x:c r="D39" s="8" t="n">
        <x:f>(D23-C23)*10000</x:f>
        <x:v>20.702185842494668</x:v>
      </x:c>
      <x:c r="E39" s="8" t="n">
        <x:f>(E23-D23)*10000</x:f>
        <x:v>-82.15372354489978</x:v>
      </x:c>
      <x:c r="F39" s="8" t="n">
        <x:f>(F23-E23)*10000</x:f>
        <x:v>-39.41432436267767</x:v>
      </x:c>
      <x:c r="G39" s="8"/>
      <x:c r="H39" s="20" t="n">
        <x:f>(H23-F23)*10000</x:f>
        <x:v>3.606882859033683</x:v>
      </x:c>
    </x:row>
    <x:row r="40">
      <x:c r="H40" s="1"/>
    </x:row>
    <x:row r="41">
      <x:c r="B41" t="s">
        <x:v>85</x:v>
      </x:c>
      <x:c r="C41" s="8"/>
      <x:c r="D41" s="8"/>
      <x:c r="E41" s="8"/>
      <x:c r="F41" s="8"/>
      <x:c r="G41" s="8"/>
      <x:c r="H41" s="20" t="n">
        <x:f>(H13-C13)*10000</x:f>
        <x:v>91.68000000000065</x:v>
      </x:c>
    </x:row>
    <x:row r="42">
      <x:c r="B42" t="s">
        <x:v>86</x:v>
      </x:c>
      <x:c r="C42" s="8"/>
      <x:c r="D42" s="8"/>
      <x:c r="E42" s="8"/>
      <x:c r="F42" s="8"/>
      <x:c r="G42" s="8"/>
      <x:c r="H42" s="20" t="n">
        <x:f>(H14-C14)*10000</x:f>
        <x:v>100</x:v>
      </x:c>
    </x:row>
    <x:row r="43">
      <x:c r="B43" t="s">
        <x:v>87</x:v>
      </x:c>
      <x:c r="C43" s="8"/>
      <x:c r="D43" s="8"/>
      <x:c r="E43" s="8"/>
      <x:c r="F43" s="8"/>
      <x:c r="G43" s="8"/>
      <x:c r="H43" s="20" t="n">
        <x:f>(H15-C15)*10000</x:f>
        <x:v>0</x:v>
      </x:c>
    </x:row>
    <x:row r="44">
      <x:c r="B44" t="s">
        <x:v>88</x:v>
      </x:c>
      <x:c r="C44" s="8"/>
      <x:c r="D44" s="8"/>
      <x:c r="E44" s="8"/>
      <x:c r="F44" s="8"/>
      <x:c r="G44" s="8"/>
      <x:c r="H44" s="20" t="n">
        <x:f>(H16-C16)*10000</x:f>
        <x:v>0</x:v>
      </x:c>
    </x:row>
    <x:row r="45">
      <x:c r="B45" t="s">
        <x:v>89</x:v>
      </x:c>
      <x:c r="C45" s="8"/>
      <x:c r="D45" s="8"/>
      <x:c r="E45" s="8"/>
      <x:c r="F45" s="8"/>
      <x:c r="G45" s="8"/>
      <x:c r="H45" s="20" t="n">
        <x:f>H17-C17</x:f>
        <x:v>2.5921000000000163</x:v>
      </x:c>
    </x:row>
    <x:row r="46">
      <x:c r="C46" s="8"/>
      <x:c r="D46" s="8"/>
      <x:c r="E46" s="8"/>
      <x:c r="F46" s="8"/>
      <x:c r="G46" s="8"/>
      <x:c r="H46" s="20"/>
    </x:row>
    <x:row r="47">
      <x:c r="H47" s="1"/>
    </x:row>
    <x:row r="48">
      <x:c r="H48" s="1"/>
    </x:row>
    <x:row r="49">
      <x:c r="H49" s="1"/>
    </x:row>
    <x:row r="50">
      <x:c r="H50" s="1"/>
    </x:row>
    <x:row r="51">
      <x:c r="H51" s="1"/>
    </x:row>
    <x:row r="52">
      <x:c r="H52" s="1"/>
    </x:row>
    <x:row r="53">
      <x:c r="H53" s="1"/>
    </x:row>
    <x:row r="54">
      <x:c r="H54" s="1"/>
    </x:row>
    <x:row r="55">
      <x:c r="H55" s="1"/>
    </x:row>
    <x:row r="56">
      <x:c r="H56" s="1"/>
    </x:row>
    <x:row r="57">
      <x:c r="H57" s="1"/>
    </x:row>
    <x:row r="58">
      <x:c r="H58" s="1"/>
    </x:row>
    <x:row r="59">
      <x:c r="H59" s="1"/>
    </x:row>
    <x:row r="60">
      <x:c r="H60" s="1"/>
    </x:row>
    <x:row r="61">
      <x:c r="H61" s="1"/>
    </x:row>
    <x:row r="62">
      <x:c r="H62" s="1"/>
    </x:row>
    <x:row r="63">
      <x:c r="H63" s="1"/>
    </x:row>
    <x:row r="64">
      <x:c r="H64" s="1"/>
    </x:row>
    <x:row r="65">
      <x:c r="H65" s="1"/>
    </x:row>
    <x:row r="66">
      <x:c r="H66" s="1"/>
    </x:row>
    <x:row r="67">
      <x:c r="H67" s="1"/>
    </x:row>
    <x:row r="68">
      <x:c r="H68" s="1"/>
    </x:row>
    <x:row r="69">
      <x:c r="H69" s="1"/>
    </x:row>
    <x:row r="70">
      <x:c r="H70" s="1"/>
    </x:row>
    <x:row r="71">
      <x:c r="H71" s="1"/>
    </x:row>
    <x:row r="72">
      <x:c r="H72" s="1"/>
    </x:row>
    <x:row r="73">
      <x:c r="H73" s="1"/>
    </x:row>
    <x:row r="74">
      <x:c r="H74" s="1"/>
    </x:row>
    <x:row r="75">
      <x:c r="H75" s="1"/>
    </x:row>
    <x:row r="76">
      <x:c r="H76" s="1"/>
    </x:row>
    <x:row r="77">
      <x:c r="H77" s="1"/>
    </x:row>
    <x:row r="78">
      <x:c r="H78" s="1"/>
    </x:row>
    <x:row r="79">
      <x:c r="H79" s="1"/>
    </x:row>
    <x:row r="80">
      <x:c r="H80" s="1"/>
    </x:row>
    <x:row r="81">
      <x:c r="H81" s="1"/>
    </x:row>
    <x:row r="82">
      <x:c r="H82" s="1"/>
    </x:row>
    <x:row r="83">
      <x:c r="H83" s="1"/>
    </x:row>
    <x:row r="84">
      <x:c r="H84" s="1"/>
    </x:row>
    <x:row r="85">
      <x:c r="H85" s="1"/>
    </x:row>
    <x:row r="86">
      <x:c r="H86" s="1"/>
    </x:row>
    <x:row r="87">
      <x:c r="H87" s="1"/>
    </x:row>
    <x:row r="88">
      <x:c r="H88" s="1"/>
    </x:row>
    <x:row r="89">
      <x:c r="H89" s="1"/>
    </x:row>
    <x:row r="90">
      <x:c r="H90" s="1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8" width="14" customWidth="1"/>
    <x:col min="10" max="10" width="16" customWidth="1"/>
  </x:cols>
  <x:sheetData>
    <x:row r="2">
      <x:c r="B2" t="s">
        <x:v>0</x:v>
      </x:c>
    </x:row>
    <x:row r="3">
      <x:c r="B3" t="s">
        <x:v>93</x:v>
      </x:c>
    </x:row>
    <x:row r="4">
      <x:c r="B4" t="s">
        <x:v>2</x:v>
      </x:c>
    </x:row>
    <x:row r="5">
      <x:c r="B5" s="2" t="s">
        <x:v>3</x:v>
      </x:c>
      <x:c r="C5" s="53" t="s">
        <x:v>4</x:v>
      </x:c>
      <x:c r="D5" s="53" t="s">
        <x:v>5</x:v>
      </x:c>
      <x:c r="E5" s="53" t="s">
        <x:v>6</x:v>
      </x:c>
      <x:c r="F5" s="53" t="s">
        <x:v>7</x:v>
      </x:c>
      <x:c r="G5" s="53" t="s">
        <x:v>8</x:v>
      </x:c>
      <x:c r="H5" s="53" t="s">
        <x:v>9</x:v>
      </x:c>
    </x:row>
    <x:row r="6">
      <x:c r="B6" s="2" t="s">
        <x:v>10</x:v>
      </x:c>
      <x:c r="C6" s="6">
        <x:v>45893</x:v>
      </x:c>
      <x:c r="D6" s="6">
        <x:v>45984</x:v>
      </x:c>
      <x:c r="E6" s="6">
        <x:v>46075</x:v>
      </x:c>
      <x:c r="F6" s="6">
        <x:v>46173</x:v>
      </x:c>
      <x:c r="G6" s="6">
        <x:v>46173</x:v>
      </x:c>
      <x:c r="H6" s="6">
        <x:v>46264</x:v>
      </x:c>
    </x:row>
    <x:row r="7">
      <x:c r="B7" s="2" t="s">
        <x:v>11</x:v>
      </x:c>
      <x:c r="C7" s="5">
        <x:v>91</x:v>
      </x:c>
      <x:c r="D7" s="5">
        <x:v>91</x:v>
      </x:c>
      <x:c r="E7" s="5">
        <x:v>91</x:v>
      </x:c>
      <x:c r="F7" s="5">
        <x:v>98</x:v>
      </x:c>
      <x:c r="G7" s="5">
        <x:v>371</x:v>
      </x:c>
      <x:c r="H7" s="5">
        <x:v>91</x:v>
      </x:c>
    </x:row>
    <x:row r="8">
      <x:c r="H8" s="1"/>
    </x:row>
    <x:row r="9">
      <x:c r="B9" s="48" t="s">
        <x:v>94</x:v>
      </x:c>
      <x:c r="C9" s="46" t="n">
        <x:f>'Revenue summary'!C29</x:f>
        <x:v>2632.6000000000004</x:v>
      </x:c>
      <x:c r="D9" s="46" t="n">
        <x:f>'Revenue summary'!D29</x:f>
        <x:v>2979.1000000000004</x:v>
      </x:c>
      <x:c r="E9" s="46" t="n">
        <x:f>'Revenue summary'!E29</x:f>
        <x:v>2787.8</x:v>
      </x:c>
      <x:c r="F9" s="46" t="n">
        <x:f>'Revenue summary'!F29</x:f>
        <x:v>2882.1</x:v>
      </x:c>
      <x:c r="G9" s="46" t="n">
        <x:f>'Revenue summary'!G29</x:f>
        <x:v>11281.6</x:v>
      </x:c>
      <x:c r="H9" s="50" t="n">
        <x:f>'Revenue summary'!H29</x:f>
        <x:v>2590.3090329006</x:v>
      </x:c>
    </x:row>
    <x:row r="10">
      <x:c r="B10" s="32" t="s">
        <x:v>95</x:v>
      </x:c>
      <x:c r="C10" s="33" t="n">
        <x:f>C9/Inputs!O45-1</x:f>
        <x:v>-0.058070056173744944</x:v>
      </x:c>
      <x:c r="D10" s="33" t="n">
        <x:f>D9/Inputs!O46-1</x:f>
        <x:v>-0.067603517886764</x:v>
      </x:c>
      <x:c r="E10" s="33" t="n">
        <x:f>E9/Inputs!O47-1</x:f>
        <x:v>-0.018725800774375134</x:v>
      </x:c>
      <x:c r="F10" s="33" t="n">
        <x:f>F9/Inputs!O48-1</x:f>
        <x:v>0.036055791214321564</x:v>
      </x:c>
      <x:c r="G10" s="33" t="n">
        <x:f>G9/Inputs!O49-1</x:f>
        <x:v>-0.028520253513364513</x:v>
      </x:c>
      <x:c r="H10" s="35" t="n">
        <x:f>H9/C9-1</x:f>
        <x:v>-0.016064334535972224</x:v>
      </x:c>
    </x:row>
    <x:row r="11">
      <x:c r="B11" t="s">
        <x:v>96</x:v>
      </x:c>
      <x:c r="C11" s="9">
        <x:v>1992</x:v>
      </x:c>
      <x:c r="D11" s="9">
        <x:v>2283.1</x:v>
      </x:c>
      <x:c r="E11" s="9">
        <x:v>2130.1</x:v>
      </x:c>
      <x:c r="F11" s="9">
        <x:v>2178</x:v>
      </x:c>
      <x:c r="G11" s="9">
        <x:v>8583.2</x:v>
      </x:c>
      <x:c r="H11" s="20" t="n">
        <x:f>H9*(1-H42)</x:f>
        <x:v>2012.6701185637662</x:v>
      </x:c>
    </x:row>
    <x:row r="12">
      <x:c r="B12" s="48" t="s">
        <x:v>97</x:v>
      </x:c>
      <x:c r="C12" s="43" t="n">
        <x:f>C9-C11</x:f>
        <x:v>640.6000000000004</x:v>
      </x:c>
      <x:c r="D12" s="43" t="n">
        <x:f>D9-D11</x:f>
        <x:v>696.0000000000005</x:v>
      </x:c>
      <x:c r="E12" s="43" t="n">
        <x:f>E9-E11</x:f>
        <x:v>657.7000000000003</x:v>
      </x:c>
      <x:c r="F12" s="43" t="n">
        <x:f>F9-F11</x:f>
        <x:v>704.0999999999999</x:v>
      </x:c>
      <x:c r="G12" s="43" t="n">
        <x:f>G9-G11</x:f>
        <x:v>2698.3999999999996</x:v>
      </x:c>
      <x:c r="H12" s="49" t="n">
        <x:f>H9-H11</x:f>
        <x:v>577.6389143368337</x:v>
      </x:c>
    </x:row>
    <x:row r="13">
      <x:c r="B13" s="32" t="s">
        <x:v>98</x:v>
      </x:c>
      <x:c r="C13" s="31" t="n">
        <x:f>C12/C9</x:f>
        <x:v>0.24333358656841156</x:v>
      </x:c>
      <x:c r="D13" s="31" t="n">
        <x:f>D12/D9</x:f>
        <x:v>0.23362760565271404</x:v>
      </x:c>
      <x:c r="E13" s="31" t="n">
        <x:f>E12/E9</x:f>
        <x:v>0.23592079776167596</x:v>
      </x:c>
      <x:c r="F13" s="31" t="n">
        <x:f>F12/F9</x:f>
        <x:v>0.24430103049859475</x:v>
      </x:c>
      <x:c r="G13" s="31" t="n">
        <x:f>G12/G9</x:f>
        <x:v>0.23918593107360653</x:v>
      </x:c>
      <x:c r="H13" s="35" t="n">
        <x:f>H12/H9</x:f>
        <x:v>0.22299999999999998</x:v>
      </x:c>
    </x:row>
    <x:row r="14">
      <x:c r="B14" t="s">
        <x:v>99</x:v>
      </x:c>
      <x:c r="C14" s="9">
        <x:v>335.6</x:v>
      </x:c>
      <x:c r="D14" s="9">
        <x:v>325.1</x:v>
      </x:c>
      <x:c r="E14" s="9">
        <x:v>377.6</x:v>
      </x:c>
      <x:c r="F14" s="8" t="n">
        <x:f>G14-SUM(C14:E14)</x:f>
        <x:v>401.0999999999999</x:v>
      </x:c>
      <x:c r="G14" s="9">
        <x:v>1439.4</x:v>
      </x:c>
      <x:c r="H14" s="20" t="n">
        <x:f>H43+H44</x:f>
        <x:v>355.8</x:v>
      </x:c>
    </x:row>
    <x:row r="15">
      <x:c r="B15" t="s">
        <x:v>100</x:v>
      </x:c>
      <x:c r="C15" s="9">
        <x:v>0</x:v>
      </x:c>
      <x:c r="D15" s="9">
        <x:v>771.3</x:v>
      </x:c>
      <x:c r="E15" s="9">
        <x:v>0</x:v>
      </x:c>
      <x:c r="F15" s="8" t="n">
        <x:f>G15-SUM(C15:E15)</x:f>
        <x:v>1611.1000000000001</x:v>
      </x:c>
      <x:c r="G15" s="9">
        <x:v>2382.4</x:v>
      </x:c>
      <x:c r="H15" s="12">
        <x:v>0</x:v>
      </x:c>
    </x:row>
    <x:row r="16">
      <x:c r="B16" t="s">
        <x:v>101</x:v>
      </x:c>
      <x:c r="C16" s="9">
        <x:v>0</x:v>
      </x:c>
      <x:c r="D16" s="9">
        <x:v>197</x:v>
      </x:c>
      <x:c r="E16" s="9">
        <x:v>0</x:v>
      </x:c>
      <x:c r="F16" s="8" t="n">
        <x:f>G16-SUM(C16:E16)</x:f>
        <x:v>350.20000000000005</x:v>
      </x:c>
      <x:c r="G16" s="9">
        <x:v>547.2</x:v>
      </x:c>
      <x:c r="H16" s="12">
        <x:v>0</x:v>
      </x:c>
    </x:row>
    <x:row r="17">
      <x:c r="B17" t="s">
        <x:v>102</x:v>
      </x:c>
      <x:c r="C17" s="9">
        <x:v>-42.4</x:v>
      </x:c>
      <x:c r="D17" s="9">
        <x:v>0.2</x:v>
      </x:c>
      <x:c r="E17" s="9">
        <x:v>0</x:v>
      </x:c>
      <x:c r="F17" s="9">
        <x:v>0</x:v>
      </x:c>
      <x:c r="G17" s="9">
        <x:v>-42.2</x:v>
      </x:c>
      <x:c r="H17" s="12">
        <x:v>0</x:v>
      </x:c>
    </x:row>
    <x:row r="18">
      <x:c r="B18" s="48" t="s">
        <x:v>103</x:v>
      </x:c>
      <x:c r="C18" s="43" t="n">
        <x:f>C12-C14-C15-C16-C17</x:f>
        <x:v>347.4000000000003</x:v>
      </x:c>
      <x:c r="D18" s="43" t="n">
        <x:f>D12-D14-D15-D16-D17</x:f>
        <x:v>-597.5999999999996</x:v>
      </x:c>
      <x:c r="E18" s="43" t="n">
        <x:f>E12-E14-E15-E16-E17</x:f>
        <x:v>280.10000000000025</x:v>
      </x:c>
      <x:c r="F18" s="43" t="n">
        <x:f>F12-F14-F15-F16-F17</x:f>
        <x:v>-1658.3000000000002</x:v>
      </x:c>
      <x:c r="G18" s="43" t="n">
        <x:f>G12-G14-G15-G16-G17</x:f>
        <x:v>-1628.4000000000005</x:v>
      </x:c>
      <x:c r="H18" s="49" t="n">
        <x:f>H12-H14-H15-H16-H17</x:f>
        <x:v>221.83891433683374</x:v>
      </x:c>
    </x:row>
    <x:row r="19">
      <x:c r="B19" s="32" t="s">
        <x:v>104</x:v>
      </x:c>
      <x:c r="C19" s="31" t="n">
        <x:f>C18/C9</x:f>
        <x:v>0.13196079920990667</x:v>
      </x:c>
      <x:c r="D19" s="31" t="n">
        <x:f>D18/D9</x:f>
        <x:v>-0.2005974958880197</x:v>
      </x:c>
      <x:c r="E19" s="31" t="n">
        <x:f>E18/E9</x:f>
        <x:v>0.10047349164215519</x:v>
      </x:c>
      <x:c r="F19" s="31" t="n">
        <x:f>F18/F9</x:f>
        <x:v>-0.5753790638770342</x:v>
      </x:c>
      <x:c r="G19" s="31" t="n">
        <x:f>G18/G9</x:f>
        <x:v>-0.14434122819458237</x:v>
      </x:c>
      <x:c r="H19" s="35" t="n">
        <x:f>H18/H9</x:f>
        <x:v>0.08564187188446042</x:v>
      </x:c>
    </x:row>
    <x:row r="20">
      <x:c r="B20" t="s">
        <x:v>105</x:v>
      </x:c>
      <x:c r="C20" s="9">
        <x:v>6.1</x:v>
      </x:c>
      <x:c r="D20" s="9">
        <x:v>6.1</x:v>
      </x:c>
      <x:c r="E20" s="9">
        <x:v>6.1</x:v>
      </x:c>
      <x:c r="F20" s="9">
        <x:v>27.6</x:v>
      </x:c>
      <x:c r="G20" s="9">
        <x:v>45.9</x:v>
      </x:c>
      <x:c r="H20" s="12">
        <x:v>6</x:v>
      </x:c>
      <x:c r="J20" t="s">
        <x:v>106</x:v>
      </x:c>
    </x:row>
    <x:row r="21">
      <x:c r="B21" t="s">
        <x:v>107</x:v>
      </x:c>
      <x:c r="C21" s="9">
        <x:v>93.8</x:v>
      </x:c>
      <x:c r="D21" s="9">
        <x:v>96</x:v>
      </x:c>
      <x:c r="E21" s="9">
        <x:v>93.1</x:v>
      </x:c>
      <x:c r="F21" s="9">
        <x:v>99.7</x:v>
      </x:c>
      <x:c r="G21" s="9">
        <x:v>382.6</x:v>
      </x:c>
      <x:c r="H21" s="24" t="n">
        <x:f>Guidance!G16/Guidance!K25</x:f>
        <x:v>90</x:v>
      </x:c>
    </x:row>
    <x:row r="22">
      <x:c r="B22" t="s">
        <x:v>108</x:v>
      </x:c>
      <x:c r="C22" s="9">
        <x:v>29.4</x:v>
      </x:c>
      <x:c r="D22" s="9">
        <x:v>32.2</x:v>
      </x:c>
      <x:c r="E22" s="9">
        <x:v>36.5</x:v>
      </x:c>
      <x:c r="F22" s="9">
        <x:v>42.6</x:v>
      </x:c>
      <x:c r="G22" s="9">
        <x:v>140.7</x:v>
      </x:c>
      <x:c r="H22" s="24" t="n">
        <x:f>Guidance!G14/Guidance!K25</x:f>
        <x:v>35</x:v>
      </x:c>
    </x:row>
    <x:row r="23">
      <x:c r="B23" t="s">
        <x:v>109</x:v>
      </x:c>
      <x:c r="C23" s="8" t="n">
        <x:f>C18+C20-C21+C22</x:f>
        <x:v>289.1000000000003</x:v>
      </x:c>
      <x:c r="D23" s="8" t="n">
        <x:f>D18+D20-D21+D22</x:f>
        <x:v>-655.2999999999995</x:v>
      </x:c>
      <x:c r="E23" s="8" t="n">
        <x:f>E18+E20-E21+E22</x:f>
        <x:v>229.60000000000028</x:v>
      </x:c>
      <x:c r="F23" s="8" t="n">
        <x:f>F18+F20-F21+F22</x:f>
        <x:v>-1687.8000000000004</x:v>
      </x:c>
      <x:c r="G23" s="8" t="n">
        <x:f>G18+G20-G21+G22</x:f>
        <x:v>-1824.4000000000003</x:v>
      </x:c>
      <x:c r="H23" s="20" t="n">
        <x:f>H18+H20-H21+H22</x:f>
        <x:v>172.83891433683374</x:v>
      </x:c>
    </x:row>
    <x:row r="24">
      <x:c r="B24" t="s">
        <x:v>110</x:v>
      </x:c>
      <x:c r="C24" s="9">
        <x:v>124.6</x:v>
      </x:c>
      <x:c r="D24" s="9">
        <x:v>8.3</x:v>
      </x:c>
      <x:c r="E24" s="9">
        <x:v>29.8</x:v>
      </x:c>
      <x:c r="F24" s="9">
        <x:v>-70.9</x:v>
      </x:c>
      <x:c r="G24" s="9">
        <x:v>91.8</x:v>
      </x:c>
      <x:c r="H24" s="20" t="n">
        <x:f>H23*H45</x:f>
        <x:v>41.481339440840095</x:v>
      </x:c>
    </x:row>
    <x:row r="25">
      <x:c r="B25" s="48" t="s">
        <x:v>111</x:v>
      </x:c>
      <x:c r="C25" s="43" t="n">
        <x:f>C23-C24</x:f>
        <x:v>164.5000000000003</x:v>
      </x:c>
      <x:c r="D25" s="43" t="n">
        <x:f>D23-D24</x:f>
        <x:v>-663.5999999999995</x:v>
      </x:c>
      <x:c r="E25" s="43" t="n">
        <x:f>E23-E24</x:f>
        <x:v>199.80000000000027</x:v>
      </x:c>
      <x:c r="F25" s="43" t="n">
        <x:f>F23-F24</x:f>
        <x:v>-1616.9000000000003</x:v>
      </x:c>
      <x:c r="G25" s="43" t="n">
        <x:f>G23-G24</x:f>
        <x:v>-1916.2000000000003</x:v>
      </x:c>
      <x:c r="H25" s="49" t="n">
        <x:f>H23-H24</x:f>
        <x:v>131.35757489599365</x:v>
      </x:c>
    </x:row>
    <x:row r="26">
      <x:c r="B26" t="s">
        <x:v>112</x:v>
      </x:c>
      <x:c r="C26" s="3" t="n">
        <x:f>'Share Count'!C13</x:f>
        <x:v>479.6</x:v>
      </x:c>
      <x:c r="D26" s="3" t="n">
        <x:f>'Share Count'!D13</x:f>
        <x:v>479</x:v>
      </x:c>
      <x:c r="E26" s="3" t="n">
        <x:f>'Share Count'!E13</x:f>
        <x:v>479.8</x:v>
      </x:c>
      <x:c r="F26" s="3" t="n">
        <x:f>'Share Count'!F13</x:f>
        <x:v>479.8</x:v>
      </x:c>
      <x:c r="G26" s="3" t="n">
        <x:f>'Share Count'!G13</x:f>
        <x:v>479.1</x:v>
      </x:c>
      <x:c r="H26" s="24" t="n">
        <x:f>'Share Count'!H13</x:f>
        <x:v>479</x:v>
      </x:c>
    </x:row>
    <x:row r="27">
      <x:c r="B27" s="48" t="s">
        <x:v>113</x:v>
      </x:c>
      <x:c r="C27" s="47" t="n">
        <x:f>C25/C26</x:f>
        <x:v>0.3429941618015019</x:v>
      </x:c>
      <x:c r="D27" s="47" t="n">
        <x:f>D25/D26</x:f>
        <x:v>-1.3853862212943622</x:v>
      </x:c>
      <x:c r="E27" s="47" t="n">
        <x:f>E25/E26</x:f>
        <x:v>0.41642350979574877</x:v>
      </x:c>
      <x:c r="F27" s="47" t="n">
        <x:f>F25/F26</x:f>
        <x:v>-3.3699458107544817</x:v>
      </x:c>
      <x:c r="G27" s="47" t="n">
        <x:f>G25/G26</x:f>
        <x:v>-3.999582550615738</x:v>
      </x:c>
      <x:c r="H27" s="51" t="n">
        <x:f>H25/H26</x:f>
        <x:v>0.2742329329770222</x:v>
      </x:c>
    </x:row>
    <x:row r="28">
      <x:c r="B28" t="s">
        <x:v>114</x:v>
      </x:c>
      <x:c r="C28" s="10" t="n">
        <x:f>Inputs!F16</x:f>
        <x:v>0.34</x:v>
      </x:c>
      <x:c r="D28" s="10" t="n">
        <x:f>Inputs!F17</x:f>
        <x:v>-1.39</x:v>
      </x:c>
      <x:c r="E28" s="10" t="n">
        <x:f>Inputs!F18</x:f>
        <x:v>0.42</x:v>
      </x:c>
      <x:c r="F28" s="10" t="n">
        <x:f>Inputs!F19</x:f>
        <x:v>-3.37</x:v>
      </x:c>
      <x:c r="G28" s="7"/>
      <x:c r="H28" s="40"/>
    </x:row>
    <x:row r="29">
      <x:c r="B29" t="s">
        <x:v>115</x:v>
      </x:c>
      <x:c r="C29" s="8" t="n">
        <x:f>C27-C25/C26</x:f>
        <x:v>0</x:v>
      </x:c>
      <x:c r="D29" s="8" t="n">
        <x:f>D27-D25/D26</x:f>
        <x:v>0</x:v>
      </x:c>
      <x:c r="E29" s="8" t="n">
        <x:f>E27-E25/E26</x:f>
        <x:v>0</x:v>
      </x:c>
      <x:c r="F29" s="8" t="n">
        <x:f>F27-F25/F26</x:f>
        <x:v>0</x:v>
      </x:c>
      <x:c r="G29" s="8" t="n">
        <x:f>G27-G25/G26</x:f>
        <x:v>0</x:v>
      </x:c>
      <x:c r="H29" s="20" t="n">
        <x:f>H27-H25/H26</x:f>
        <x:v>0</x:v>
      </x:c>
    </x:row>
    <x:row r="30">
      <x:c r="B30" t="s">
        <x:v>116</x:v>
      </x:c>
      <x:c r="H30" s="1"/>
    </x:row>
    <x:row r="31">
      <x:c r="B31" t="s">
        <x:v>117</x:v>
      </x:c>
      <x:c r="C31" s="9">
        <x:v>0</x:v>
      </x:c>
      <x:c r="D31" s="3" t="n">
        <x:f>Inputs!P46*D15/(D15+D16)</x:f>
        <x:v>719.2055871114324</x:v>
      </x:c>
      <x:c r="E31" s="9">
        <x:v>0</x:v>
      </x:c>
      <x:c r="F31" s="3" t="n">
        <x:f>Inputs!P47*F15/(F15+F16)</x:f>
        <x:v>1502.01210931525</x:v>
      </x:c>
      <x:c r="G31" s="3" t="n">
        <x:f>SUM(C31:F31)</x:f>
        <x:v>2221.2176964266823</x:v>
      </x:c>
      <x:c r="H31" s="12">
        <x:v>0</x:v>
      </x:c>
      <x:c r="J31" t="s">
        <x:v>118</x:v>
      </x:c>
    </x:row>
    <x:row r="32">
      <x:c r="B32" t="s">
        <x:v>119</x:v>
      </x:c>
      <x:c r="C32" s="9">
        <x:v>0</x:v>
      </x:c>
      <x:c r="D32" s="3" t="n">
        <x:f>Inputs!P46-D31</x:f>
        <x:v>183.69441288856763</x:v>
      </x:c>
      <x:c r="E32" s="9">
        <x:v>0</x:v>
      </x:c>
      <x:c r="F32" s="3" t="n">
        <x:f>Inputs!P47-F31</x:f>
        <x:v>326.48789068475</x:v>
      </x:c>
      <x:c r="G32" s="3" t="n">
        <x:f>Inputs!P48-G31</x:f>
        <x:v>510.18230357331777</x:v>
      </x:c>
      <x:c r="H32" s="12">
        <x:v>0</x:v>
      </x:c>
    </x:row>
    <x:row r="33">
      <x:c r="B33" t="s">
        <x:v>120</x:v>
      </x:c>
      <x:c r="C33" s="9">
        <x:v>20.4</x:v>
      </x:c>
      <x:c r="D33" s="9">
        <x:v>0.2</x:v>
      </x:c>
      <x:c r="E33" s="9">
        <x:v>11.1</x:v>
      </x:c>
      <x:c r="F33" s="9">
        <x:v>0</x:v>
      </x:c>
      <x:c r="G33" s="9">
        <x:v>31.7</x:v>
      </x:c>
      <x:c r="H33" s="12">
        <x:v>0</x:v>
      </x:c>
    </x:row>
    <x:row r="34">
      <x:c r="B34" t="s">
        <x:v>121</x:v>
      </x:c>
      <x:c r="C34" s="9">
        <x:v>3.3</x:v>
      </x:c>
      <x:c r="D34" s="9">
        <x:v>-1.1</x:v>
      </x:c>
      <x:c r="E34" s="9">
        <x:v>9.8</x:v>
      </x:c>
      <x:c r="F34" s="9">
        <x:v>22.6</x:v>
      </x:c>
      <x:c r="G34" s="9">
        <x:v>34.6</x:v>
      </x:c>
      <x:c r="H34" s="20" t="n">
        <x:f>H44*(1-H45)</x:f>
        <x:v>7.6</x:v>
      </x:c>
    </x:row>
    <x:row r="35">
      <x:c r="B35" t="s">
        <x:v>122</x:v>
      </x:c>
      <x:c r="C35" s="9">
        <x:v>0</x:v>
      </x:c>
      <x:c r="D35" s="9">
        <x:v>0</x:v>
      </x:c>
      <x:c r="E35" s="9">
        <x:v>-33.9</x:v>
      </x:c>
      <x:c r="F35" s="9">
        <x:v>3</x:v>
      </x:c>
      <x:c r="G35" s="9">
        <x:v>-30.9</x:v>
      </x:c>
      <x:c r="H35" s="12">
        <x:v>0</x:v>
      </x:c>
    </x:row>
    <x:row r="36">
      <x:c r="B36" t="s">
        <x:v>123</x:v>
      </x:c>
      <x:c r="C36" s="8" t="n">
        <x:f>SUM(C47:C53)</x:f>
        <x:v>1</x:v>
      </x:c>
      <x:c r="D36" s="8" t="n">
        <x:f>SUM(D47:D53)</x:f>
        <x:v>-20.4</x:v>
      </x:c>
      <x:c r="E36" s="8" t="n">
        <x:f>SUM(E47:E53)</x:f>
        <x:v>1.3999999999999995</x:v>
      </x:c>
      <x:c r="F36" s="8" t="n">
        <x:f>SUM(F47:F53)</x:f>
        <x:v>-9.3</x:v>
      </x:c>
      <x:c r="G36" s="8" t="n">
        <x:f>SUM(G47:G53)</x:f>
        <x:v>-27.299999999999997</x:v>
      </x:c>
      <x:c r="H36" s="12" t="n">
        <x:f>SUM(H47:H53)</x:f>
        <x:v>0</x:v>
      </x:c>
    </x:row>
    <x:row r="37">
      <x:c r="B37" s="48" t="s">
        <x:v>124</x:v>
      </x:c>
      <x:c r="C37" s="46" t="n">
        <x:f>Inputs!L37</x:f>
        <x:v>189.2</x:v>
      </x:c>
      <x:c r="D37" s="46" t="n">
        <x:f>Inputs!L38</x:f>
        <x:v>218</x:v>
      </x:c>
      <x:c r="E37" s="46" t="n">
        <x:f>Inputs!L39</x:f>
        <x:v>188.2</x:v>
      </x:c>
      <x:c r="F37" s="46" t="n">
        <x:f>Inputs!L40</x:f>
        <x:v>227.9</x:v>
      </x:c>
      <x:c r="G37" s="46" t="n">
        <x:f>Inputs!L41</x:f>
        <x:v>823.3</x:v>
      </x:c>
      <x:c r="H37" s="49" t="n">
        <x:f>SUM(H25,H31:H36)</x:f>
        <x:v>138.95757489599364</x:v>
      </x:c>
    </x:row>
    <x:row r="38">
      <x:c r="B38" s="48" t="s">
        <x:v>125</x:v>
      </x:c>
      <x:c r="C38" s="44" t="n">
        <x:f>C37/'Share Count'!C16</x:f>
        <x:v>0.39449541284403666</x:v>
      </x:c>
      <x:c r="D38" s="44" t="n">
        <x:f>D37/'Share Count'!D16</x:f>
        <x:v>0.4543559816590246</x:v>
      </x:c>
      <x:c r="E38" s="44" t="n">
        <x:f>E37/'Share Count'!E16</x:f>
        <x:v>0.3922467694872863</x:v>
      </x:c>
      <x:c r="F38" s="44" t="n">
        <x:f>F37/'Share Count'!F16</x:f>
        <x:v>0.47479166666666667</x:v>
      </x:c>
      <x:c r="G38" s="44" t="n">
        <x:f>G37/'Share Count'!G16</x:f>
        <x:v>1.7166388657214344</x:v>
      </x:c>
      <x:c r="H38" s="52" t="n">
        <x:f>H37/'Share Count'!H16</x:f>
        <x:v>0.29009932128599925</x:v>
      </x:c>
    </x:row>
    <x:row r="39">
      <x:c r="B39" t="s">
        <x:v>126</x:v>
      </x:c>
      <x:c r="C39" s="10" t="n">
        <x:f>Inputs!D16</x:f>
        <x:v>0.39</x:v>
      </x:c>
      <x:c r="D39" s="10" t="n">
        <x:f>Inputs!D17</x:f>
        <x:v>0.45</x:v>
      </x:c>
      <x:c r="E39" s="10" t="n">
        <x:f>Inputs!D18</x:f>
        <x:v>0.39</x:v>
      </x:c>
      <x:c r="F39" s="10" t="n">
        <x:f>Inputs!D19</x:f>
        <x:v>0.47</x:v>
      </x:c>
      <x:c r="G39" s="7"/>
      <x:c r="H39" s="40"/>
    </x:row>
    <x:row r="40">
      <x:c r="B40" s="32" t="s">
        <x:v>127</x:v>
      </x:c>
      <x:c r="C40" s="31"/>
      <x:c r="D40" s="31"/>
      <x:c r="E40" s="31"/>
      <x:c r="F40" s="31"/>
      <x:c r="G40" s="31"/>
      <x:c r="H40" s="35" t="n">
        <x:f>(H12-H43)/H9</x:f>
        <x:v>0.0895024151142395</x:v>
      </x:c>
    </x:row>
    <x:row r="41">
      <x:c r="B41" t="s">
        <x:v>128</x:v>
      </x:c>
      <x:c r="C41" s="7" t="n">
        <x:f>C38-C39</x:f>
        <x:v>0.00449541284403665</x:v>
      </x:c>
      <x:c r="D41" s="7" t="n">
        <x:f>D38-D39</x:f>
        <x:v>0.004355981659024566</x:v>
      </x:c>
      <x:c r="E41" s="7" t="n">
        <x:f>E38-E39</x:f>
        <x:v>0.002246769487286304</x:v>
      </x:c>
      <x:c r="F41" s="7" t="n">
        <x:f>F38-F39</x:f>
        <x:v>0.004791666666666694</x:v>
      </x:c>
      <x:c r="G41" s="7"/>
      <x:c r="H41" s="40"/>
    </x:row>
    <x:row r="42">
      <x:c r="B42" s="32" t="s">
        <x:v>129</x:v>
      </x:c>
      <x:c r="C42" s="31"/>
      <x:c r="D42" s="31"/>
      <x:c r="E42" s="31"/>
      <x:c r="F42" s="31"/>
      <x:c r="G42" s="31"/>
      <x:c r="H42" s="37">
        <x:v>0.223</x:v>
      </x:c>
      <x:c r="J42" t="s">
        <x:v>130</x:v>
      </x:c>
    </x:row>
    <x:row r="43">
      <x:c r="B43" t="s">
        <x:v>131</x:v>
      </x:c>
      <x:c r="C43" s="8"/>
      <x:c r="D43" s="8"/>
      <x:c r="E43" s="8"/>
      <x:c r="F43" s="8"/>
      <x:c r="G43" s="8"/>
      <x:c r="H43" s="12">
        <x:v>345.8</x:v>
      </x:c>
      <x:c r="J43" t="s">
        <x:v>132</x:v>
      </x:c>
    </x:row>
    <x:row r="44">
      <x:c r="B44" t="s">
        <x:v>133</x:v>
      </x:c>
      <x:c r="C44" s="8"/>
      <x:c r="D44" s="8"/>
      <x:c r="E44" s="8"/>
      <x:c r="F44" s="8"/>
      <x:c r="G44" s="8"/>
      <x:c r="H44" s="12">
        <x:v>10</x:v>
      </x:c>
      <x:c r="J44" t="s">
        <x:v>134</x:v>
      </x:c>
    </x:row>
    <x:row r="45">
      <x:c r="B45" s="32" t="s">
        <x:v>135</x:v>
      </x:c>
      <x:c r="C45" s="31"/>
      <x:c r="D45" s="31"/>
      <x:c r="E45" s="31"/>
      <x:c r="F45" s="31"/>
      <x:c r="G45" s="31"/>
      <x:c r="H45" s="30" t="n">
        <x:f>Guidance!G17</x:f>
        <x:v>0.24</x:v>
      </x:c>
    </x:row>
    <x:row r="46">
      <x:c r="B46" t="s">
        <x:v>136</x:v>
      </x:c>
      <x:c r="H46" s="1"/>
    </x:row>
    <x:row r="47">
      <x:c r="B47" t="s">
        <x:v>137</x:v>
      </x:c>
      <x:c r="C47" s="9">
        <x:v>-1.8</x:v>
      </x:c>
      <x:c r="D47" s="9">
        <x:v>-26.5</x:v>
      </x:c>
      <x:c r="E47" s="9">
        <x:v>0</x:v>
      </x:c>
      <x:c r="F47" s="9">
        <x:v>0</x:v>
      </x:c>
      <x:c r="G47" s="8" t="n">
        <x:f>SUM(C47:F47)</x:f>
        <x:v>-28.3</x:v>
      </x:c>
      <x:c r="H47" s="12">
        <x:v>0</x:v>
      </x:c>
    </x:row>
    <x:row r="48">
      <x:c r="B48" t="s">
        <x:v>138</x:v>
      </x:c>
      <x:c r="C48" s="9">
        <x:v>1.7</x:v>
      </x:c>
      <x:c r="D48" s="9">
        <x:v>1</x:v>
      </x:c>
      <x:c r="E48" s="9">
        <x:v>-2</x:v>
      </x:c>
      <x:c r="F48" s="9">
        <x:v>-3.4</x:v>
      </x:c>
      <x:c r="G48" s="8" t="n">
        <x:f>SUM(C48:F48)</x:f>
        <x:v>-2.6999999999999997</x:v>
      </x:c>
      <x:c r="H48" s="12">
        <x:v>0</x:v>
      </x:c>
    </x:row>
    <x:row r="49">
      <x:c r="B49" t="s">
        <x:v>139</x:v>
      </x:c>
      <x:c r="C49" s="9">
        <x:v>0</x:v>
      </x:c>
      <x:c r="D49" s="9">
        <x:v>5.1</x:v>
      </x:c>
      <x:c r="E49" s="9">
        <x:v>-0.7</x:v>
      </x:c>
      <x:c r="F49" s="9">
        <x:v>3.1</x:v>
      </x:c>
      <x:c r="G49" s="8" t="n">
        <x:f>SUM(C49:F49)</x:f>
        <x:v>7.5</x:v>
      </x:c>
      <x:c r="H49" s="12">
        <x:v>0</x:v>
      </x:c>
    </x:row>
    <x:row r="50">
      <x:c r="B50" t="s">
        <x:v>140</x:v>
      </x:c>
      <x:c r="C50" s="9">
        <x:v>0</x:v>
      </x:c>
      <x:c r="D50" s="9">
        <x:v>0</x:v>
      </x:c>
      <x:c r="E50" s="9">
        <x:v>0</x:v>
      </x:c>
      <x:c r="F50" s="9">
        <x:v>8.1</x:v>
      </x:c>
      <x:c r="G50" s="8" t="n">
        <x:f>SUM(C50:F50)</x:f>
        <x:v>8.1</x:v>
      </x:c>
      <x:c r="H50" s="12">
        <x:v>0</x:v>
      </x:c>
    </x:row>
    <x:row r="51">
      <x:c r="B51" t="s">
        <x:v>141</x:v>
      </x:c>
      <x:c r="C51" s="9">
        <x:v>0</x:v>
      </x:c>
      <x:c r="D51" s="9">
        <x:v>0</x:v>
      </x:c>
      <x:c r="E51" s="9">
        <x:v>0</x:v>
      </x:c>
      <x:c r="F51" s="9">
        <x:v>-17.1</x:v>
      </x:c>
      <x:c r="G51" s="8" t="n">
        <x:f>SUM(C51:F51)</x:f>
        <x:v>-17.1</x:v>
      </x:c>
      <x:c r="H51" s="12">
        <x:v>0</x:v>
      </x:c>
    </x:row>
    <x:row r="52">
      <x:c r="B52" t="s">
        <x:v>142</x:v>
      </x:c>
      <x:c r="C52" s="9">
        <x:v>1.1</x:v>
      </x:c>
      <x:c r="D52" s="9">
        <x:v>0</x:v>
      </x:c>
      <x:c r="E52" s="9">
        <x:v>0</x:v>
      </x:c>
      <x:c r="F52" s="9">
        <x:v>0</x:v>
      </x:c>
      <x:c r="G52" s="8" t="n">
        <x:f>SUM(C52:F52)</x:f>
        <x:v>1.1</x:v>
      </x:c>
      <x:c r="H52" s="12">
        <x:v>0</x:v>
      </x:c>
    </x:row>
    <x:row r="53">
      <x:c r="B53" t="s">
        <x:v>143</x:v>
      </x:c>
      <x:c r="C53" s="9">
        <x:v>0</x:v>
      </x:c>
      <x:c r="D53" s="9">
        <x:v>0</x:v>
      </x:c>
      <x:c r="E53" s="9">
        <x:v>4.1</x:v>
      </x:c>
      <x:c r="F53" s="9">
        <x:v>0</x:v>
      </x:c>
      <x:c r="G53" s="8" t="n">
        <x:f>SUM(C53:F53)</x:f>
        <x:v>4.1</x:v>
      </x:c>
      <x:c r="H53" s="12">
        <x:v>0</x:v>
      </x:c>
    </x:row>
    <x:row r="54">
      <x:c r="H54" s="1"/>
    </x:row>
    <x:row r="55">
      <x:c r="H55" s="1"/>
    </x:row>
    <x:row r="56">
      <x:c r="H56" s="1"/>
    </x:row>
    <x:row r="57">
      <x:c r="H57" s="1"/>
    </x:row>
    <x:row r="58">
      <x:c r="H58" s="1"/>
    </x:row>
    <x:row r="59">
      <x:c r="H59" s="1"/>
    </x:row>
    <x:row r="60">
      <x:c r="H60" s="1"/>
    </x:row>
    <x:row r="61">
      <x:c r="H61" s="1"/>
    </x:row>
    <x:row r="62">
      <x:c r="H62" s="1"/>
    </x:row>
    <x:row r="63">
      <x:c r="H63" s="1"/>
    </x:row>
    <x:row r="64">
      <x:c r="H64" s="1"/>
    </x:row>
    <x:row r="65">
      <x:c r="H65" s="1"/>
    </x:row>
    <x:row r="66">
      <x:c r="H66" s="1"/>
    </x:row>
    <x:row r="67">
      <x:c r="H67" s="1"/>
    </x:row>
    <x:row r="68">
      <x:c r="H68" s="1"/>
    </x:row>
    <x:row r="69">
      <x:c r="H69" s="1"/>
    </x:row>
    <x:row r="70">
      <x:c r="H70" s="1"/>
    </x:row>
    <x:row r="71">
      <x:c r="H71" s="1"/>
    </x:row>
    <x:row r="72">
      <x:c r="H72" s="1"/>
    </x:row>
    <x:row r="73">
      <x:c r="H73" s="1"/>
    </x:row>
    <x:row r="74">
      <x:c r="H74" s="1"/>
    </x:row>
    <x:row r="75">
      <x:c r="H75" s="1"/>
    </x:row>
    <x:row r="76">
      <x:c r="H76" s="1"/>
    </x:row>
    <x:row r="77">
      <x:c r="H77" s="1"/>
    </x:row>
    <x:row r="78">
      <x:c r="H78" s="1"/>
    </x:row>
    <x:row r="79">
      <x:c r="H79" s="1"/>
    </x:row>
    <x:row r="80">
      <x:c r="H80" s="1"/>
    </x:row>
    <x:row r="81">
      <x:c r="H81" s="1"/>
    </x:row>
    <x:row r="82">
      <x:c r="H82" s="1"/>
    </x:row>
    <x:row r="83">
      <x:c r="H83" s="1"/>
    </x:row>
    <x:row r="84">
      <x:c r="H84" s="1"/>
    </x:row>
    <x:row r="85">
      <x:c r="H85" s="1"/>
    </x:row>
    <x:row r="86">
      <x:c r="H86" s="1"/>
    </x:row>
    <x:row r="87">
      <x:c r="H87" s="1"/>
    </x:row>
    <x:row r="88">
      <x:c r="H88" s="1"/>
    </x:row>
    <x:row r="89">
      <x:c r="H89" s="1"/>
    </x:row>
    <x:row r="90">
      <x:c r="H90" s="1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8" width="14" customWidth="1"/>
    <x:col min="10" max="10" width="16" customWidth="1"/>
  </x:cols>
  <x:sheetData>
    <x:row r="2">
      <x:c r="B2" t="s">
        <x:v>0</x:v>
      </x:c>
    </x:row>
    <x:row r="3">
      <x:c r="B3" t="s">
        <x:v>144</x:v>
      </x:c>
    </x:row>
    <x:row r="4">
      <x:c r="B4" t="s">
        <x:v>2</x:v>
      </x:c>
    </x:row>
    <x:row r="5">
      <x:c r="B5" s="2" t="s">
        <x:v>3</x:v>
      </x:c>
      <x:c r="C5" s="53" t="s">
        <x:v>4</x:v>
      </x:c>
      <x:c r="D5" s="53" t="s">
        <x:v>5</x:v>
      </x:c>
      <x:c r="E5" s="53" t="s">
        <x:v>6</x:v>
      </x:c>
      <x:c r="F5" s="53" t="s">
        <x:v>7</x:v>
      </x:c>
      <x:c r="G5" s="53" t="s">
        <x:v>8</x:v>
      </x:c>
      <x:c r="H5" s="53" t="s">
        <x:v>9</x:v>
      </x:c>
    </x:row>
    <x:row r="6">
      <x:c r="B6" s="2" t="s">
        <x:v>10</x:v>
      </x:c>
      <x:c r="C6" s="6">
        <x:v>45893</x:v>
      </x:c>
      <x:c r="D6" s="6">
        <x:v>45984</x:v>
      </x:c>
      <x:c r="E6" s="6">
        <x:v>46075</x:v>
      </x:c>
      <x:c r="F6" s="6">
        <x:v>46173</x:v>
      </x:c>
      <x:c r="G6" s="6">
        <x:v>46173</x:v>
      </x:c>
      <x:c r="H6" s="6">
        <x:v>46264</x:v>
      </x:c>
    </x:row>
    <x:row r="7">
      <x:c r="B7" s="2" t="s">
        <x:v>11</x:v>
      </x:c>
      <x:c r="C7" s="5">
        <x:v>91</x:v>
      </x:c>
      <x:c r="D7" s="5">
        <x:v>91</x:v>
      </x:c>
      <x:c r="E7" s="5">
        <x:v>91</x:v>
      </x:c>
      <x:c r="F7" s="5">
        <x:v>98</x:v>
      </x:c>
      <x:c r="G7" s="5">
        <x:v>371</x:v>
      </x:c>
      <x:c r="H7" s="5">
        <x:v>91</x:v>
      </x:c>
    </x:row>
    <x:row r="8">
      <x:c r="H8" s="1"/>
    </x:row>
    <x:row r="9">
      <x:c r="B9" t="s">
        <x:v>145</x:v>
      </x:c>
      <x:c r="C9" s="9">
        <x:v>698.1</x:v>
      </x:c>
      <x:c r="D9" s="9">
        <x:v>46.6</x:v>
      </x:c>
      <x:c r="E9" s="9">
        <x:v>55.1</x:v>
      </x:c>
      <x:c r="F9" s="9">
        <x:v>218</x:v>
      </x:c>
      <x:c r="G9" s="8" t="n">
        <x:f>F9</x:f>
        <x:v>218</x:v>
      </x:c>
      <x:c r="H9" s="24" t="n">
        <x:f>'Cash Flow Statement'!H23</x:f>
        <x:v>167.675</x:v>
      </x:c>
    </x:row>
    <x:row r="10">
      <x:c r="B10" t="s">
        <x:v>146</x:v>
      </x:c>
      <x:c r="C10" s="8" t="n">
        <x:f>SUM(C20:C27)</x:f>
        <x:v>20474.7</x:v>
      </x:c>
      <x:c r="D10" s="8" t="n">
        <x:f>SUM(D20:D27)</x:f>
        <x:v>19493.7</x:v>
      </x:c>
      <x:c r="E10" s="8" t="n">
        <x:f>SUM(E20:E27)</x:f>
        <x:v>19157.2</x:v>
      </x:c>
      <x:c r="F10" s="8" t="n">
        <x:f>SUM(F20:F27)</x:f>
        <x:v>17056.4</x:v>
      </x:c>
      <x:c r="G10" s="8" t="n">
        <x:f>SUM(G20:G27)</x:f>
        <x:v>17056.4</x:v>
      </x:c>
      <x:c r="H10" s="20" t="n">
        <x:f>SUM(H20:H27)</x:f>
        <x:v>17129.257574895997</x:v>
      </x:c>
    </x:row>
    <x:row r="11">
      <x:c r="B11" s="27" t="s">
        <x:v>147</x:v>
      </x:c>
      <x:c r="C11" s="28" t="n">
        <x:f>SUM(C9:C10)</x:f>
        <x:v>21172.8</x:v>
      </x:c>
      <x:c r="D11" s="28" t="n">
        <x:f>SUM(D9:D10)</x:f>
        <x:v>19540.3</x:v>
      </x:c>
      <x:c r="E11" s="28" t="n">
        <x:f>SUM(E9:E10)</x:f>
        <x:v>19212.3</x:v>
      </x:c>
      <x:c r="F11" s="28" t="n">
        <x:f>SUM(F9:F10)</x:f>
        <x:v>17274.4</x:v>
      </x:c>
      <x:c r="G11" s="28" t="n">
        <x:f>SUM(G9:G10)</x:f>
        <x:v>17274.4</x:v>
      </x:c>
      <x:c r="H11" s="26" t="n">
        <x:f>SUM(H9:H10)</x:f>
        <x:v>17296.932574895996</x:v>
      </x:c>
    </x:row>
    <x:row r="12">
      <x:c r="C12" s="8"/>
      <x:c r="D12" s="8"/>
      <x:c r="E12" s="8"/>
      <x:c r="F12" s="8"/>
      <x:c r="G12" s="8"/>
      <x:c r="H12" s="20"/>
    </x:row>
    <x:row r="13">
      <x:c r="B13" s="27" t="s">
        <x:v>148</x:v>
      </x:c>
      <x:c r="C13" s="28" t="n">
        <x:f>SUM(C29:C36)</x:f>
        <x:v>12257.000000000002</x:v>
      </x:c>
      <x:c r="D13" s="28" t="n">
        <x:f>SUM(D29:D36)</x:f>
        <x:v>11449.5</x:v>
      </x:c>
      <x:c r="E13" s="28" t="n">
        <x:f>SUM(E29:E36)</x:f>
        <x:v>11048.2</x:v>
      </x:c>
      <x:c r="F13" s="28" t="n">
        <x:f>SUM(F29:F36)</x:f>
        <x:v>10916.8</x:v>
      </x:c>
      <x:c r="G13" s="28" t="n">
        <x:f>SUM(G29:G36)</x:f>
        <x:v>10916.8</x:v>
      </x:c>
      <x:c r="H13" s="26" t="n">
        <x:f>SUM(H29:H36)</x:f>
        <x:v>10891.8</x:v>
      </x:c>
    </x:row>
    <x:row r="14">
      <x:c r="B14" s="27" t="s">
        <x:v>149</x:v>
      </x:c>
      <x:c r="C14" s="25">
        <x:v>8915.8</x:v>
      </x:c>
      <x:c r="D14" s="25">
        <x:v>8090.8</x:v>
      </x:c>
      <x:c r="E14" s="25">
        <x:v>8164.1</x:v>
      </x:c>
      <x:c r="F14" s="25">
        <x:v>6357.6</x:v>
      </x:c>
      <x:c r="G14" s="28" t="n">
        <x:f>F14</x:f>
        <x:v>6357.6</x:v>
      </x:c>
      <x:c r="H14" s="29" t="n">
        <x:f>F14+'Income Statement'!H25+'Cash Flow Statement'!H17</x:f>
        <x:v>6405.132574895994</x:v>
      </x:c>
    </x:row>
    <x:row r="15">
      <x:c r="B15" s="27" t="s">
        <x:v>150</x:v>
      </x:c>
      <x:c r="C15" s="28" t="n">
        <x:f>SUM(C13:C14)</x:f>
        <x:v>21172.800000000003</x:v>
      </x:c>
      <x:c r="D15" s="28" t="n">
        <x:f>SUM(D13:D14)</x:f>
        <x:v>19540.3</x:v>
      </x:c>
      <x:c r="E15" s="28" t="n">
        <x:f>SUM(E13:E14)</x:f>
        <x:v>19212.300000000003</x:v>
      </x:c>
      <x:c r="F15" s="28" t="n">
        <x:f>SUM(F13:F14)</x:f>
        <x:v>17274.4</x:v>
      </x:c>
      <x:c r="G15" s="28" t="n">
        <x:f>SUM(G13:G14)</x:f>
        <x:v>17274.4</x:v>
      </x:c>
      <x:c r="H15" s="26" t="n">
        <x:f>SUM(H13:H14)</x:f>
        <x:v>17296.932574895993</x:v>
      </x:c>
    </x:row>
    <x:row r="16">
      <x:c r="B16" s="27" t="s">
        <x:v>151</x:v>
      </x:c>
      <x:c r="C16" s="28" t="n">
        <x:f>C11-C15</x:f>
        <x:v>-3.637978807091713e-12</x:v>
      </x:c>
      <x:c r="D16" s="28" t="n">
        <x:f>D11-D15</x:f>
        <x:v>0</x:v>
      </x:c>
      <x:c r="E16" s="28" t="n">
        <x:f>E11-E15</x:f>
        <x:v>-3.637978807091713e-12</x:v>
      </x:c>
      <x:c r="F16" s="28" t="n">
        <x:f>F11-F15</x:f>
        <x:v>0</x:v>
      </x:c>
      <x:c r="G16" s="28" t="n">
        <x:f>G11-G15</x:f>
        <x:v>0</x:v>
      </x:c>
      <x:c r="H16" s="26" t="n">
        <x:f>H11-H15</x:f>
        <x:v>3.637978807091713e-12</x:v>
      </x:c>
    </x:row>
    <x:row r="17">
      <x:c r="C17" s="8"/>
      <x:c r="D17" s="8"/>
      <x:c r="E17" s="8"/>
      <x:c r="F17" s="8"/>
      <x:c r="G17" s="8"/>
      <x:c r="H17" s="20"/>
    </x:row>
    <x:row r="18">
      <x:c r="B18" t="s">
        <x:v>152</x:v>
      </x:c>
      <x:c r="C18" s="8"/>
      <x:c r="D18" s="8" t="n">
        <x:f>D10-C10</x:f>
        <x:v>-981</x:v>
      </x:c>
      <x:c r="E18" s="8" t="n">
        <x:f>E10-D10</x:f>
        <x:v>-336.5</x:v>
      </x:c>
      <x:c r="F18" s="8" t="n">
        <x:f>F10-E10</x:f>
        <x:v>-2100.7999999999993</x:v>
      </x:c>
      <x:c r="G18" s="8"/>
      <x:c r="H18" s="20" t="n">
        <x:f>H10-F10</x:f>
        <x:v>72.85757489599564</x:v>
      </x:c>
    </x:row>
    <x:row r="19">
      <x:c r="B19" t="s">
        <x:v>153</x:v>
      </x:c>
      <x:c r="H19" s="1"/>
    </x:row>
    <x:row r="20">
      <x:c r="B20" t="s">
        <x:v>154</x:v>
      </x:c>
      <x:c r="C20" s="9">
        <x:v>756.5</x:v>
      </x:c>
      <x:c r="D20" s="9">
        <x:v>835.5</x:v>
      </x:c>
      <x:c r="E20" s="9">
        <x:v>757</x:v>
      </x:c>
      <x:c r="F20" s="9">
        <x:v>658.2</x:v>
      </x:c>
      <x:c r="G20" s="8" t="n">
        <x:f>F20</x:f>
        <x:v>658.2</x:v>
      </x:c>
      <x:c r="H20" s="24" t="n">
        <x:f>F20-'Cash Flow Statement'!H11</x:f>
        <x:v>690.0575748959936</x:v>
      </x:c>
    </x:row>
    <x:row r="21">
      <x:c r="B21" t="s">
        <x:v>155</x:v>
      </x:c>
      <x:c r="C21" s="9">
        <x:v>2258.2</x:v>
      </x:c>
      <x:c r="D21" s="9">
        <x:v>2199.8</x:v>
      </x:c>
      <x:c r="E21" s="9">
        <x:v>1943.6</x:v>
      </x:c>
      <x:c r="F21" s="9">
        <x:v>1905.4</x:v>
      </x:c>
      <x:c r="G21" s="8" t="n">
        <x:f>F21</x:f>
        <x:v>1905.4</x:v>
      </x:c>
      <x:c r="H21" s="20" t="n">
        <x:f>F21</x:f>
        <x:v>1905.4</x:v>
      </x:c>
    </x:row>
    <x:row r="22">
      <x:c r="B22" t="s">
        <x:v>156</x:v>
      </x:c>
      <x:c r="C22" s="9">
        <x:v>127.3</x:v>
      </x:c>
      <x:c r="D22" s="9">
        <x:v>144.4</x:v>
      </x:c>
      <x:c r="E22" s="9">
        <x:v>135.1</x:v>
      </x:c>
      <x:c r="F22" s="9">
        <x:v>100.5</x:v>
      </x:c>
      <x:c r="G22" s="8" t="n">
        <x:f>F22</x:f>
        <x:v>100.5</x:v>
      </x:c>
      <x:c r="H22" s="20" t="n">
        <x:f>F22</x:f>
        <x:v>100.5</x:v>
      </x:c>
    </x:row>
    <x:row r="23">
      <x:c r="B23" t="s">
        <x:v>157</x:v>
      </x:c>
      <x:c r="C23" s="9">
        <x:v>2815.8</x:v>
      </x:c>
      <x:c r="D23" s="9">
        <x:v>2801.7</x:v>
      </x:c>
      <x:c r="E23" s="9">
        <x:v>2800.6</x:v>
      </x:c>
      <x:c r="F23" s="9">
        <x:v>2862.9</x:v>
      </x:c>
      <x:c r="G23" s="8" t="n">
        <x:f>F23</x:f>
        <x:v>2862.9</x:v>
      </x:c>
      <x:c r="H23" s="24" t="n">
        <x:f>F23+'Cash Flow Statement'!H13-'Cash Flow Statement'!H10</x:f>
        <x:v>2903.9</x:v>
      </x:c>
    </x:row>
    <x:row r="24">
      <x:c r="B24" t="s">
        <x:v>158</x:v>
      </x:c>
      <x:c r="C24" s="9">
        <x:v>10501.6</x:v>
      </x:c>
      <x:c r="D24" s="9">
        <x:v>9729.4</x:v>
      </x:c>
      <x:c r="E24" s="9">
        <x:v>9730.7</x:v>
      </x:c>
      <x:c r="F24" s="9">
        <x:v>8119.3</x:v>
      </x:c>
      <x:c r="G24" s="8" t="n">
        <x:f>F24</x:f>
        <x:v>8119.3</x:v>
      </x:c>
      <x:c r="H24" s="20" t="n">
        <x:f>F24</x:f>
        <x:v>8119.3</x:v>
      </x:c>
    </x:row>
    <x:row r="25">
      <x:c r="B25" t="s">
        <x:v>159</x:v>
      </x:c>
      <x:c r="C25" s="9">
        <x:v>2410.2</x:v>
      </x:c>
      <x:c r="D25" s="9">
        <x:v>2202.3</x:v>
      </x:c>
      <x:c r="E25" s="9">
        <x:v>2191.8</x:v>
      </x:c>
      <x:c r="F25" s="9">
        <x:v>1830.7</x:v>
      </x:c>
      <x:c r="G25" s="8" t="n">
        <x:f>F25</x:f>
        <x:v>1830.7</x:v>
      </x:c>
      <x:c r="H25" s="20" t="n">
        <x:f>F25</x:f>
        <x:v>1830.7</x:v>
      </x:c>
    </x:row>
    <x:row r="26">
      <x:c r="B26" t="s">
        <x:v>160</x:v>
      </x:c>
      <x:c r="C26" s="9">
        <x:v>1579.5</x:v>
      </x:c>
      <x:c r="D26" s="9">
        <x:v>1576.2</x:v>
      </x:c>
      <x:c r="E26" s="9">
        <x:v>1585.4</x:v>
      </x:c>
      <x:c r="F26" s="9">
        <x:v>1566.4</x:v>
      </x:c>
      <x:c r="G26" s="8" t="n">
        <x:f>F26</x:f>
        <x:v>1566.4</x:v>
      </x:c>
      <x:c r="H26" s="20" t="n">
        <x:f>F26</x:f>
        <x:v>1566.4</x:v>
      </x:c>
    </x:row>
    <x:row r="27">
      <x:c r="B27" t="s">
        <x:v>161</x:v>
      </x:c>
      <x:c r="C27" s="9">
        <x:v>25.6</x:v>
      </x:c>
      <x:c r="D27" s="9">
        <x:v>4.4</x:v>
      </x:c>
      <x:c r="E27" s="9">
        <x:v>13</x:v>
      </x:c>
      <x:c r="F27" s="9">
        <x:v>13</x:v>
      </x:c>
      <x:c r="G27" s="8" t="n">
        <x:f>F27</x:f>
        <x:v>13</x:v>
      </x:c>
      <x:c r="H27" s="20" t="n">
        <x:f>F27</x:f>
        <x:v>13</x:v>
      </x:c>
    </x:row>
    <x:row r="28">
      <x:c r="B28" t="s">
        <x:v>162</x:v>
      </x:c>
      <x:c r="C28" s="8"/>
      <x:c r="D28" s="8"/>
      <x:c r="E28" s="8"/>
      <x:c r="F28" s="8"/>
      <x:c r="G28" s="8"/>
      <x:c r="H28" s="20"/>
    </x:row>
    <x:row r="29">
      <x:c r="B29" t="s">
        <x:v>163</x:v>
      </x:c>
      <x:c r="C29" s="9">
        <x:v>41.5</x:v>
      </x:c>
      <x:c r="D29" s="9">
        <x:v>388</x:v>
      </x:c>
      <x:c r="E29" s="9">
        <x:v>98.2</x:v>
      </x:c>
      <x:c r="F29" s="9">
        <x:v>34.2</x:v>
      </x:c>
      <x:c r="G29" s="8" t="n">
        <x:f>F29</x:f>
        <x:v>34.2</x:v>
      </x:c>
      <x:c r="H29" s="20" t="n">
        <x:f>F29</x:f>
        <x:v>34.2</x:v>
      </x:c>
    </x:row>
    <x:row r="30">
      <x:c r="B30" t="s">
        <x:v>164</x:v>
      </x:c>
      <x:c r="C30" s="9">
        <x:v>1015.7</x:v>
      </x:c>
      <x:c r="D30" s="9">
        <x:v>776.9</x:v>
      </x:c>
      <x:c r="E30" s="9">
        <x:v>777.1</x:v>
      </x:c>
      <x:c r="F30" s="9">
        <x:v>778.2</x:v>
      </x:c>
      <x:c r="G30" s="8" t="n">
        <x:f>F30</x:f>
        <x:v>778.2</x:v>
      </x:c>
      <x:c r="H30" s="20" t="n">
        <x:f>F30</x:f>
        <x:v>778.2</x:v>
      </x:c>
    </x:row>
    <x:row r="31">
      <x:c r="B31" t="s">
        <x:v>165</x:v>
      </x:c>
      <x:c r="C31" s="9">
        <x:v>1532.5</x:v>
      </x:c>
      <x:c r="D31" s="9">
        <x:v>1526.9</x:v>
      </x:c>
      <x:c r="E31" s="9">
        <x:v>1416.8</x:v>
      </x:c>
      <x:c r="F31" s="9">
        <x:v>1513.3</x:v>
      </x:c>
      <x:c r="G31" s="8" t="n">
        <x:f>F31</x:f>
        <x:v>1513.3</x:v>
      </x:c>
      <x:c r="H31" s="20" t="n">
        <x:f>F31</x:f>
        <x:v>1513.3</x:v>
      </x:c>
    </x:row>
    <x:row r="32">
      <x:c r="B32" t="s">
        <x:v>166</x:v>
      </x:c>
      <x:c r="C32" s="9">
        <x:v>113.5</x:v>
      </x:c>
      <x:c r="D32" s="9">
        <x:v>128.5</x:v>
      </x:c>
      <x:c r="E32" s="9">
        <x:v>166.1</x:v>
      </x:c>
      <x:c r="F32" s="9">
        <x:v>201.7</x:v>
      </x:c>
      <x:c r="G32" s="8" t="n">
        <x:f>F32</x:f>
        <x:v>201.7</x:v>
      </x:c>
      <x:c r="H32" s="20" t="n">
        <x:f>F32</x:f>
        <x:v>201.7</x:v>
      </x:c>
    </x:row>
    <x:row r="33">
      <x:c r="B33" t="s">
        <x:v>167</x:v>
      </x:c>
      <x:c r="C33" s="9">
        <x:v>926.4</x:v>
      </x:c>
      <x:c r="D33" s="9">
        <x:v>799.4</x:v>
      </x:c>
      <x:c r="E33" s="9">
        <x:v>749.9</x:v>
      </x:c>
      <x:c r="F33" s="9">
        <x:v>660.6</x:v>
      </x:c>
      <x:c r="G33" s="8" t="n">
        <x:f>F33</x:f>
        <x:v>660.6</x:v>
      </x:c>
      <x:c r="H33" s="20" t="n">
        <x:f>F33</x:f>
        <x:v>660.6</x:v>
      </x:c>
    </x:row>
    <x:row r="34">
      <x:c r="B34" t="s">
        <x:v>168</x:v>
      </x:c>
      <x:c r="C34" s="9">
        <x:v>7222.6</x:v>
      </x:c>
      <x:c r="D34" s="9">
        <x:v>6459</x:v>
      </x:c>
      <x:c r="E34" s="9">
        <x:v>6457.1</x:v>
      </x:c>
      <x:c r="F34" s="9">
        <x:v>6456</x:v>
      </x:c>
      <x:c r="G34" s="8" t="n">
        <x:f>F34</x:f>
        <x:v>6456</x:v>
      </x:c>
      <x:c r="H34" s="24" t="n">
        <x:f>F34+'Cash Flow Statement'!H16</x:f>
        <x:v>6431</x:v>
      </x:c>
    </x:row>
    <x:row r="35">
      <x:c r="B35" t="s">
        <x:v>169</x:v>
      </x:c>
      <x:c r="C35" s="9">
        <x:v>810.6</x:v>
      </x:c>
      <x:c r="D35" s="9">
        <x:v>784</x:v>
      </x:c>
      <x:c r="E35" s="9">
        <x:v>788.2</x:v>
      </x:c>
      <x:c r="F35" s="9">
        <x:v>693.4</x:v>
      </x:c>
      <x:c r="G35" s="8" t="n">
        <x:f>F35</x:f>
        <x:v>693.4</x:v>
      </x:c>
      <x:c r="H35" s="20" t="n">
        <x:f>F35</x:f>
        <x:v>693.4</x:v>
      </x:c>
    </x:row>
    <x:row r="36">
      <x:c r="B36" t="s">
        <x:v>170</x:v>
      </x:c>
      <x:c r="C36" s="9">
        <x:v>594.2</x:v>
      </x:c>
      <x:c r="D36" s="9">
        <x:v>586.8</x:v>
      </x:c>
      <x:c r="E36" s="9">
        <x:v>594.8</x:v>
      </x:c>
      <x:c r="F36" s="9">
        <x:v>579.4</x:v>
      </x:c>
      <x:c r="G36" s="8" t="n">
        <x:f>F36</x:f>
        <x:v>579.4</x:v>
      </x:c>
      <x:c r="H36" s="20" t="n">
        <x:f>F36</x:f>
        <x:v>579.4</x:v>
      </x:c>
    </x:row>
    <x:row r="37">
      <x:c r="H37" s="1"/>
    </x:row>
    <x:row r="38">
      <x:c r="H38" s="1"/>
    </x:row>
    <x:row r="39">
      <x:c r="H39" s="1"/>
    </x:row>
    <x:row r="40">
      <x:c r="H40" s="1"/>
    </x:row>
    <x:row r="41">
      <x:c r="H41" s="1"/>
    </x:row>
    <x:row r="42">
      <x:c r="H42" s="1"/>
    </x:row>
    <x:row r="43">
      <x:c r="H43" s="1"/>
    </x:row>
    <x:row r="44">
      <x:c r="H44" s="1"/>
    </x:row>
    <x:row r="45">
      <x:c r="H45" s="1"/>
    </x:row>
    <x:row r="46">
      <x:c r="H46" s="1"/>
    </x:row>
    <x:row r="47">
      <x:c r="H47" s="1"/>
    </x:row>
    <x:row r="48">
      <x:c r="H48" s="1"/>
    </x:row>
    <x:row r="49">
      <x:c r="H49" s="1"/>
    </x:row>
    <x:row r="50">
      <x:c r="H50" s="1"/>
    </x:row>
    <x:row r="51">
      <x:c r="H51" s="1"/>
    </x:row>
    <x:row r="52">
      <x:c r="H52" s="1"/>
    </x:row>
    <x:row r="53">
      <x:c r="H53" s="1"/>
    </x:row>
    <x:row r="54">
      <x:c r="H54" s="1"/>
    </x:row>
    <x:row r="55">
      <x:c r="H55" s="1"/>
    </x:row>
    <x:row r="56">
      <x:c r="H56" s="1"/>
    </x:row>
    <x:row r="57">
      <x:c r="H57" s="1"/>
    </x:row>
    <x:row r="58">
      <x:c r="H58" s="1"/>
    </x:row>
    <x:row r="59">
      <x:c r="H59" s="1"/>
    </x:row>
    <x:row r="60">
      <x:c r="H60" s="1"/>
    </x:row>
    <x:row r="61">
      <x:c r="H61" s="1"/>
    </x:row>
    <x:row r="62">
      <x:c r="H62" s="1"/>
    </x:row>
    <x:row r="63">
      <x:c r="H63" s="1"/>
    </x:row>
    <x:row r="64">
      <x:c r="H64" s="1"/>
    </x:row>
    <x:row r="65">
      <x:c r="H65" s="1"/>
    </x:row>
    <x:row r="66">
      <x:c r="H66" s="1"/>
    </x:row>
    <x:row r="67">
      <x:c r="H67" s="1"/>
    </x:row>
    <x:row r="68">
      <x:c r="H68" s="1"/>
    </x:row>
    <x:row r="69">
      <x:c r="H69" s="1"/>
    </x:row>
    <x:row r="70">
      <x:c r="H70" s="1"/>
    </x:row>
    <x:row r="71">
      <x:c r="H71" s="1"/>
    </x:row>
    <x:row r="72">
      <x:c r="H72" s="1"/>
    </x:row>
    <x:row r="73">
      <x:c r="H73" s="1"/>
    </x:row>
    <x:row r="74">
      <x:c r="H74" s="1"/>
    </x:row>
    <x:row r="75">
      <x:c r="H75" s="1"/>
    </x:row>
    <x:row r="76">
      <x:c r="H76" s="1"/>
    </x:row>
    <x:row r="77">
      <x:c r="H77" s="1"/>
    </x:row>
    <x:row r="78">
      <x:c r="H78" s="1"/>
    </x:row>
    <x:row r="79">
      <x:c r="H79" s="1"/>
    </x:row>
    <x:row r="80">
      <x:c r="H80" s="1"/>
    </x:row>
    <x:row r="81">
      <x:c r="H81" s="1"/>
    </x:row>
    <x:row r="82">
      <x:c r="H82" s="1"/>
    </x:row>
    <x:row r="83">
      <x:c r="H83" s="1"/>
    </x:row>
    <x:row r="84">
      <x:c r="H84" s="1"/>
    </x:row>
    <x:row r="85">
      <x:c r="H85" s="1"/>
    </x:row>
    <x:row r="86">
      <x:c r="H86" s="1"/>
    </x:row>
    <x:row r="87">
      <x:c r="H87" s="1"/>
    </x:row>
    <x:row r="88">
      <x:c r="H88" s="1"/>
    </x:row>
    <x:row r="89">
      <x:c r="H89" s="1"/>
    </x:row>
    <x:row r="90">
      <x:c r="H90" s="1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8" width="14" customWidth="1"/>
    <x:col min="10" max="10" width="16" customWidth="1"/>
  </x:cols>
  <x:sheetData>
    <x:row r="2">
      <x:c r="B2" t="s">
        <x:v>0</x:v>
      </x:c>
    </x:row>
    <x:row r="3">
      <x:c r="B3" t="s">
        <x:v>171</x:v>
      </x:c>
    </x:row>
    <x:row r="4">
      <x:c r="B4" t="s">
        <x:v>2</x:v>
      </x:c>
    </x:row>
    <x:row r="5">
      <x:c r="B5" s="2" t="s">
        <x:v>3</x:v>
      </x:c>
      <x:c r="C5" s="53" t="s">
        <x:v>4</x:v>
      </x:c>
      <x:c r="D5" s="53" t="s">
        <x:v>5</x:v>
      </x:c>
      <x:c r="E5" s="53" t="s">
        <x:v>6</x:v>
      </x:c>
      <x:c r="F5" s="53" t="s">
        <x:v>7</x:v>
      </x:c>
      <x:c r="G5" s="53" t="s">
        <x:v>8</x:v>
      </x:c>
      <x:c r="H5" s="53" t="s">
        <x:v>9</x:v>
      </x:c>
    </x:row>
    <x:row r="6">
      <x:c r="B6" s="2" t="s">
        <x:v>10</x:v>
      </x:c>
      <x:c r="C6" s="6">
        <x:v>45893</x:v>
      </x:c>
      <x:c r="D6" s="6">
        <x:v>45984</x:v>
      </x:c>
      <x:c r="E6" s="6">
        <x:v>46075</x:v>
      </x:c>
      <x:c r="F6" s="6">
        <x:v>46173</x:v>
      </x:c>
      <x:c r="G6" s="6">
        <x:v>46173</x:v>
      </x:c>
      <x:c r="H6" s="6">
        <x:v>46264</x:v>
      </x:c>
    </x:row>
    <x:row r="7">
      <x:c r="B7" s="2" t="s">
        <x:v>11</x:v>
      </x:c>
      <x:c r="C7" s="5">
        <x:v>91</x:v>
      </x:c>
      <x:c r="D7" s="5">
        <x:v>91</x:v>
      </x:c>
      <x:c r="E7" s="5">
        <x:v>91</x:v>
      </x:c>
      <x:c r="F7" s="5">
        <x:v>98</x:v>
      </x:c>
      <x:c r="G7" s="5">
        <x:v>371</x:v>
      </x:c>
      <x:c r="H7" s="5">
        <x:v>91</x:v>
      </x:c>
    </x:row>
    <x:row r="8">
      <x:c r="H8" s="1"/>
    </x:row>
    <x:row r="9">
      <x:c r="B9" t="s">
        <x:v>172</x:v>
      </x:c>
      <x:c r="C9" s="3" t="n">
        <x:f>'Income Statement'!C25</x:f>
        <x:v>164.5000000000003</x:v>
      </x:c>
      <x:c r="D9" s="3" t="n">
        <x:f>'Income Statement'!D25</x:f>
        <x:v>-663.5999999999995</x:v>
      </x:c>
      <x:c r="E9" s="3" t="n">
        <x:f>'Income Statement'!E25</x:f>
        <x:v>199.80000000000027</x:v>
      </x:c>
      <x:c r="F9" s="3" t="n">
        <x:f>'Income Statement'!F25</x:f>
        <x:v>-1616.9000000000003</x:v>
      </x:c>
      <x:c r="G9" s="3" t="n">
        <x:f>'Income Statement'!G25</x:f>
        <x:v>-1916.2000000000003</x:v>
      </x:c>
      <x:c r="H9" s="24" t="n">
        <x:f>'Income Statement'!H25</x:f>
        <x:v>131.35757489599365</x:v>
      </x:c>
    </x:row>
    <x:row r="10">
      <x:c r="B10" t="s">
        <x:v>173</x:v>
      </x:c>
      <x:c r="C10" s="9">
        <x:v>95.3</x:v>
      </x:c>
      <x:c r="D10" s="9">
        <x:v>97</x:v>
      </x:c>
      <x:c r="E10" s="9">
        <x:v>101.4</x:v>
      </x:c>
      <x:c r="F10" s="9">
        <x:v>102.3</x:v>
      </x:c>
      <x:c r="G10" s="9">
        <x:v>396</x:v>
      </x:c>
      <x:c r="H10" s="24" t="n">
        <x:f>Inputs!C66</x:f>
        <x:v>96.5</x:v>
      </x:c>
    </x:row>
    <x:row r="11">
      <x:c r="B11" t="s">
        <x:v>174</x:v>
      </x:c>
      <x:c r="C11" s="8" t="n">
        <x:f>C12-C9-C10</x:f>
        <x:v>-139.20000000000033</x:v>
      </x:c>
      <x:c r="D11" s="8" t="n">
        <x:f>D12-D9-D10</x:f>
        <x:v>777.1999999999995</x:v>
      </x:c>
      <x:c r="E11" s="8" t="n">
        <x:f>E12-E9-E10</x:f>
        <x:v>263.1999999999997</x:v>
      </x:c>
      <x:c r="F11" s="8" t="n">
        <x:f>F12-F9-F10</x:f>
        <x:v>2021.1000000000006</x:v>
      </x:c>
      <x:c r="G11" s="8" t="n">
        <x:f>G12-G9-G10</x:f>
        <x:v>2922.3</x:v>
      </x:c>
      <x:c r="H11" s="20" t="n">
        <x:f>H12-H9-H10</x:f>
        <x:v>-31.85757489599365</x:v>
      </x:c>
    </x:row>
    <x:row r="12">
      <x:c r="B12" s="27" t="s">
        <x:v>175</x:v>
      </x:c>
      <x:c r="C12" s="25">
        <x:v>120.6</x:v>
      </x:c>
      <x:c r="D12" s="25">
        <x:v>210.6</x:v>
      </x:c>
      <x:c r="E12" s="25">
        <x:v>564.4</x:v>
      </x:c>
      <x:c r="F12" s="25">
        <x:v>506.5</x:v>
      </x:c>
      <x:c r="G12" s="25">
        <x:v>1402.1</x:v>
      </x:c>
      <x:c r="H12" s="29" t="n">
        <x:f>Inputs!C65</x:f>
        <x:v>196</x:v>
      </x:c>
    </x:row>
    <x:row r="13">
      <x:c r="B13" t="s">
        <x:v>176</x:v>
      </x:c>
      <x:c r="C13" s="9">
        <x:v>146.8</x:v>
      </x:c>
      <x:c r="D13" s="9">
        <x:v>71.8</x:v>
      </x:c>
      <x:c r="E13" s="9">
        <x:v>95.4</x:v>
      </x:c>
      <x:c r="F13" s="9">
        <x:v>109</x:v>
      </x:c>
      <x:c r="G13" s="9">
        <x:v>423</x:v>
      </x:c>
      <x:c r="H13" s="24" t="n">
        <x:f>Guidance!G18/Guidance!K25</x:f>
        <x:v>137.5</x:v>
      </x:c>
    </x:row>
    <x:row r="14">
      <x:c r="B14" t="s">
        <x:v>177</x:v>
      </x:c>
      <x:c r="C14" s="8" t="n">
        <x:f>C15+C13</x:f>
        <x:v>648.8</x:v>
      </x:c>
      <x:c r="D14" s="8" t="n">
        <x:f>D15+D13</x:f>
        <x:v>37</x:v>
      </x:c>
      <x:c r="E14" s="8" t="n">
        <x:f>E15+E13</x:f>
        <x:v>-0.6999999999999886</x:v>
      </x:c>
      <x:c r="F14" s="8" t="n">
        <x:f>F15+F13</x:f>
        <x:v>0.5</x:v>
      </x:c>
      <x:c r="G14" s="8" t="n">
        <x:f>G15+G13</x:f>
        <x:v>685.6</x:v>
      </x:c>
      <x:c r="H14" s="12">
        <x:v>0</x:v>
      </x:c>
    </x:row>
    <x:row r="15">
      <x:c r="B15" s="27" t="s">
        <x:v>178</x:v>
      </x:c>
      <x:c r="C15" s="25">
        <x:v>502</x:v>
      </x:c>
      <x:c r="D15" s="25">
        <x:v>-34.8</x:v>
      </x:c>
      <x:c r="E15" s="25">
        <x:v>-96.1</x:v>
      </x:c>
      <x:c r="F15" s="25">
        <x:v>-108.5</x:v>
      </x:c>
      <x:c r="G15" s="25">
        <x:v>262.6</x:v>
      </x:c>
      <x:c r="H15" s="26" t="n">
        <x:f>H14-H13</x:f>
        <x:v>-137.5</x:v>
      </x:c>
    </x:row>
    <x:row r="16">
      <x:c r="B16" t="s">
        <x:v>179</x:v>
      </x:c>
      <x:c r="C16" s="8" t="n">
        <x:f>C19-C17-C18</x:f>
        <x:v>174.29999999999998</x:v>
      </x:c>
      <x:c r="D16" s="8" t="n">
        <x:f>D19-D17-D18</x:f>
        <x:v>-659.4000000000001</x:v>
      </x:c>
      <x:c r="E16" s="8" t="n">
        <x:f>E19-E17-E18</x:f>
        <x:v>-294.20000000000005</x:v>
      </x:c>
      <x:c r="F16" s="8" t="n">
        <x:f>F19-F17-F18</x:f>
        <x:v>-67.19999999999999</x:v>
      </x:c>
      <x:c r="G16" s="8" t="n">
        <x:f>G19-G17-G18</x:f>
        <x:v>-846.4999999999999</x:v>
      </x:c>
      <x:c r="H16" s="12">
        <x:v>-25</x:v>
      </x:c>
    </x:row>
    <x:row r="17">
      <x:c r="B17" t="s">
        <x:v>180</x:v>
      </x:c>
      <x:c r="C17" s="9">
        <x:v>-167.1</x:v>
      </x:c>
      <x:c r="D17" s="9">
        <x:v>-167.7</x:v>
      </x:c>
      <x:c r="E17" s="9">
        <x:v>-167.4</x:v>
      </x:c>
      <x:c r="F17" s="9">
        <x:v>-167.4</x:v>
      </x:c>
      <x:c r="G17" s="9">
        <x:v>-669.6</x:v>
      </x:c>
      <x:c r="H17" s="24" t="n">
        <x:f>-'Share Count'!H13*'Share Count'!H18</x:f>
        <x:v>-83.82499999999999</x:v>
      </x:c>
    </x:row>
    <x:row r="18">
      <x:c r="B18" t="s">
        <x:v>181</x:v>
      </x:c>
      <x:c r="C18" s="9">
        <x:v>0</x:v>
      </x:c>
      <x:c r="D18" s="9">
        <x:v>0</x:v>
      </x:c>
      <x:c r="E18" s="9">
        <x:v>0</x:v>
      </x:c>
      <x:c r="F18" s="9">
        <x:v>0</x:v>
      </x:c>
      <x:c r="G18" s="9">
        <x:v>0</x:v>
      </x:c>
      <x:c r="H18" s="12">
        <x:v>0</x:v>
      </x:c>
    </x:row>
    <x:row r="19">
      <x:c r="B19" s="27" t="s">
        <x:v>182</x:v>
      </x:c>
      <x:c r="C19" s="25">
        <x:v>7.2</x:v>
      </x:c>
      <x:c r="D19" s="25">
        <x:v>-827.1</x:v>
      </x:c>
      <x:c r="E19" s="25">
        <x:v>-461.6</x:v>
      </x:c>
      <x:c r="F19" s="25">
        <x:v>-234.6</x:v>
      </x:c>
      <x:c r="G19" s="25">
        <x:v>-1516.1</x:v>
      </x:c>
      <x:c r="H19" s="26" t="n">
        <x:f>SUM(H16:H18)</x:f>
        <x:v>-108.82499999999999</x:v>
      </x:c>
    </x:row>
    <x:row r="20">
      <x:c r="B20" t="s">
        <x:v>183</x:v>
      </x:c>
      <x:c r="C20" s="9"/>
      <x:c r="D20" s="9"/>
      <x:c r="E20" s="9"/>
      <x:c r="F20" s="9"/>
      <x:c r="G20" s="9"/>
      <x:c r="H20" s="12">
        <x:v>0</x:v>
      </x:c>
    </x:row>
    <x:row r="21">
      <x:c r="B21" s="27" t="s">
        <x:v>184</x:v>
      </x:c>
      <x:c r="C21" s="28" t="n">
        <x:f>SUM(C12,C15,C19,C20)</x:f>
        <x:v>629.8000000000001</x:v>
      </x:c>
      <x:c r="D21" s="28" t="n">
        <x:f>SUM(D12,D15,D19,D20)</x:f>
        <x:v>-651.3</x:v>
      </x:c>
      <x:c r="E21" s="28" t="n">
        <x:f>SUM(E12,E15,E19,E20)</x:f>
        <x:v>6.699999999999932</x:v>
      </x:c>
      <x:c r="F21" s="28" t="n">
        <x:f>SUM(F12,F15,F19,F20)</x:f>
        <x:v>163.4</x:v>
      </x:c>
      <x:c r="G21" s="28" t="n">
        <x:f>SUM(G12,G15,G19,G20)</x:f>
        <x:v>148.5999999999999</x:v>
      </x:c>
      <x:c r="H21" s="26" t="n">
        <x:f>SUM(H12,H15,H19,H20)</x:f>
        <x:v>-50.32499999999999</x:v>
      </x:c>
    </x:row>
    <x:row r="22">
      <x:c r="B22" t="s">
        <x:v>185</x:v>
      </x:c>
      <x:c r="C22" s="9">
        <x:v>68</x:v>
      </x:c>
      <x:c r="D22" s="8" t="n">
        <x:f>C23</x:f>
        <x:v>697.8000000000001</x:v>
      </x:c>
      <x:c r="E22" s="8" t="n">
        <x:f>D23</x:f>
        <x:v>46.500000000000114</x:v>
      </x:c>
      <x:c r="F22" s="8" t="n">
        <x:f>E23</x:f>
        <x:v>53.200000000000045</x:v>
      </x:c>
      <x:c r="G22" s="9" t="n">
        <x:f>C22</x:f>
        <x:v>68</x:v>
      </x:c>
      <x:c r="H22" s="20" t="n">
        <x:f>'Balance Sheet'!F9</x:f>
        <x:v>218</x:v>
      </x:c>
    </x:row>
    <x:row r="23">
      <x:c r="B23" s="27" t="s">
        <x:v>186</x:v>
      </x:c>
      <x:c r="C23" s="28" t="n">
        <x:f>C22+C21</x:f>
        <x:v>697.8000000000001</x:v>
      </x:c>
      <x:c r="D23" s="28" t="n">
        <x:f>D22+D21</x:f>
        <x:v>46.500000000000114</x:v>
      </x:c>
      <x:c r="E23" s="28" t="n">
        <x:f>E22+E21</x:f>
        <x:v>53.200000000000045</x:v>
      </x:c>
      <x:c r="F23" s="28" t="n">
        <x:f>F22+F21</x:f>
        <x:v>216.60000000000005</x:v>
      </x:c>
      <x:c r="G23" s="28" t="n">
        <x:f>G22+G21</x:f>
        <x:v>216.5999999999999</x:v>
      </x:c>
      <x:c r="H23" s="26" t="n">
        <x:f>H22+H21</x:f>
        <x:v>167.675</x:v>
      </x:c>
    </x:row>
    <x:row r="24">
      <x:c r="B24" s="27" t="s">
        <x:v>187</x:v>
      </x:c>
      <x:c r="C24" s="23" t="n">
        <x:f>C23-'Balance Sheet'!C9</x:f>
        <x:v>-0.2999999999999545</x:v>
      </x:c>
      <x:c r="D24" s="23" t="n">
        <x:f>D23-'Balance Sheet'!D9</x:f>
        <x:v>-0.09999999999988773</x:v>
      </x:c>
      <x:c r="E24" s="23" t="n">
        <x:f>E23-'Balance Sheet'!E9</x:f>
        <x:v>-1.899999999999956</x:v>
      </x:c>
      <x:c r="F24" s="23" t="n">
        <x:f>F23-'Balance Sheet'!F9</x:f>
        <x:v>-1.3999999999999488</x:v>
      </x:c>
      <x:c r="G24" s="23" t="n">
        <x:f>G23-'Balance Sheet'!G9</x:f>
        <x:v>-1.400000000000091</x:v>
      </x:c>
      <x:c r="H24" s="29" t="n">
        <x:f>H23-'Balance Sheet'!H9</x:f>
        <x:v>0</x:v>
      </x:c>
    </x:row>
    <x:row r="25">
      <x:c r="B25" s="27" t="s">
        <x:v>188</x:v>
      </x:c>
      <x:c r="C25" s="28" t="n">
        <x:f>C12-C13</x:f>
        <x:v>-26.200000000000017</x:v>
      </x:c>
      <x:c r="D25" s="28" t="n">
        <x:f>D12-D13</x:f>
        <x:v>138.8</x:v>
      </x:c>
      <x:c r="E25" s="28" t="n">
        <x:f>E12-E13</x:f>
        <x:v>469</x:v>
      </x:c>
      <x:c r="F25" s="28" t="n">
        <x:f>F12-F13</x:f>
        <x:v>397.5</x:v>
      </x:c>
      <x:c r="G25" s="28" t="n">
        <x:f>G12-G13</x:f>
        <x:v>979.0999999999999</x:v>
      </x:c>
      <x:c r="H25" s="26" t="n">
        <x:f>H12-H13</x:f>
        <x:v>58.5</x:v>
      </x:c>
    </x:row>
    <x:row r="26">
      <x:c r="H26" s="1"/>
    </x:row>
    <x:row r="27">
      <x:c r="H27" s="1"/>
    </x:row>
    <x:row r="28">
      <x:c r="H28" s="1"/>
    </x:row>
    <x:row r="29">
      <x:c r="H29" s="1"/>
    </x:row>
    <x:row r="30">
      <x:c r="H30" s="1"/>
    </x:row>
    <x:row r="31">
      <x:c r="H31" s="1"/>
    </x:row>
    <x:row r="32">
      <x:c r="H32" s="1"/>
    </x:row>
    <x:row r="33">
      <x:c r="H33" s="1"/>
    </x:row>
    <x:row r="34">
      <x:c r="H34" s="1"/>
    </x:row>
    <x:row r="35">
      <x:c r="H35" s="1"/>
    </x:row>
    <x:row r="36">
      <x:c r="H36" s="1"/>
    </x:row>
    <x:row r="37">
      <x:c r="H37" s="1"/>
    </x:row>
    <x:row r="38">
      <x:c r="H38" s="1"/>
    </x:row>
    <x:row r="39">
      <x:c r="H39" s="1"/>
    </x:row>
    <x:row r="40">
      <x:c r="H40" s="1"/>
    </x:row>
    <x:row r="41">
      <x:c r="H41" s="1"/>
    </x:row>
    <x:row r="42">
      <x:c r="H42" s="1"/>
    </x:row>
    <x:row r="43">
      <x:c r="H43" s="1"/>
    </x:row>
    <x:row r="44">
      <x:c r="H44" s="1"/>
    </x:row>
    <x:row r="45">
      <x:c r="H45" s="1"/>
    </x:row>
    <x:row r="46">
      <x:c r="H46" s="1"/>
    </x:row>
    <x:row r="47">
      <x:c r="H47" s="1"/>
    </x:row>
    <x:row r="48">
      <x:c r="H48" s="1"/>
    </x:row>
    <x:row r="49">
      <x:c r="H49" s="1"/>
    </x:row>
    <x:row r="50">
      <x:c r="H50" s="1"/>
    </x:row>
    <x:row r="51">
      <x:c r="H51" s="1"/>
    </x:row>
    <x:row r="52">
      <x:c r="H52" s="1"/>
    </x:row>
    <x:row r="53">
      <x:c r="H53" s="1"/>
    </x:row>
    <x:row r="54">
      <x:c r="H54" s="1"/>
    </x:row>
    <x:row r="55">
      <x:c r="H55" s="1"/>
    </x:row>
    <x:row r="56">
      <x:c r="H56" s="1"/>
    </x:row>
    <x:row r="57">
      <x:c r="H57" s="1"/>
    </x:row>
    <x:row r="58">
      <x:c r="H58" s="1"/>
    </x:row>
    <x:row r="59">
      <x:c r="H59" s="1"/>
    </x:row>
    <x:row r="60">
      <x:c r="H60" s="1"/>
    </x:row>
    <x:row r="61">
      <x:c r="H61" s="1"/>
    </x:row>
    <x:row r="62">
      <x:c r="H62" s="1"/>
    </x:row>
    <x:row r="63">
      <x:c r="H63" s="1"/>
    </x:row>
    <x:row r="64">
      <x:c r="H64" s="1"/>
    </x:row>
    <x:row r="65">
      <x:c r="H65" s="1"/>
    </x:row>
    <x:row r="66">
      <x:c r="H66" s="1"/>
    </x:row>
    <x:row r="67">
      <x:c r="H67" s="1"/>
    </x:row>
    <x:row r="68">
      <x:c r="H68" s="1"/>
    </x:row>
    <x:row r="69">
      <x:c r="H69" s="1"/>
    </x:row>
    <x:row r="70">
      <x:c r="H70" s="1"/>
    </x:row>
    <x:row r="71">
      <x:c r="H71" s="1"/>
    </x:row>
    <x:row r="72">
      <x:c r="H72" s="1"/>
    </x:row>
    <x:row r="73">
      <x:c r="H73" s="1"/>
    </x:row>
    <x:row r="74">
      <x:c r="H74" s="1"/>
    </x:row>
    <x:row r="75">
      <x:c r="H75" s="1"/>
    </x:row>
    <x:row r="76">
      <x:c r="H76" s="1"/>
    </x:row>
    <x:row r="77">
      <x:c r="H77" s="1"/>
    </x:row>
    <x:row r="78">
      <x:c r="H78" s="1"/>
    </x:row>
    <x:row r="79">
      <x:c r="H79" s="1"/>
    </x:row>
    <x:row r="80">
      <x:c r="H80" s="1"/>
    </x:row>
    <x:row r="81">
      <x:c r="H81" s="1"/>
    </x:row>
    <x:row r="82">
      <x:c r="H82" s="1"/>
    </x:row>
    <x:row r="83">
      <x:c r="H83" s="1"/>
    </x:row>
    <x:row r="84">
      <x:c r="H84" s="1"/>
    </x:row>
    <x:row r="85">
      <x:c r="H85" s="1"/>
    </x:row>
    <x:row r="86">
      <x:c r="H86" s="1"/>
    </x:row>
    <x:row r="87">
      <x:c r="H87" s="1"/>
    </x:row>
    <x:row r="88">
      <x:c r="H88" s="1"/>
    </x:row>
    <x:row r="89">
      <x:c r="H89" s="1"/>
    </x:row>
    <x:row r="90">
      <x:c r="H90" s="1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8" width="14" customWidth="1"/>
    <x:col min="10" max="10" width="16" customWidth="1"/>
  </x:cols>
  <x:sheetData>
    <x:row r="2">
      <x:c r="B2" t="s">
        <x:v>0</x:v>
      </x:c>
    </x:row>
    <x:row r="3">
      <x:c r="B3" t="s">
        <x:v>189</x:v>
      </x:c>
    </x:row>
    <x:row r="4">
      <x:c r="B4" t="s">
        <x:v>2</x:v>
      </x:c>
    </x:row>
    <x:row r="5">
      <x:c r="B5" s="2" t="s">
        <x:v>3</x:v>
      </x:c>
      <x:c r="C5" s="53" t="s">
        <x:v>4</x:v>
      </x:c>
      <x:c r="D5" s="53" t="s">
        <x:v>5</x:v>
      </x:c>
      <x:c r="E5" s="53" t="s">
        <x:v>6</x:v>
      </x:c>
      <x:c r="F5" s="53" t="s">
        <x:v>7</x:v>
      </x:c>
      <x:c r="G5" s="53" t="s">
        <x:v>8</x:v>
      </x:c>
      <x:c r="H5" s="53" t="s">
        <x:v>9</x:v>
      </x:c>
    </x:row>
    <x:row r="6">
      <x:c r="B6" s="2" t="s">
        <x:v>10</x:v>
      </x:c>
      <x:c r="C6" s="6">
        <x:v>45893</x:v>
      </x:c>
      <x:c r="D6" s="6">
        <x:v>45984</x:v>
      </x:c>
      <x:c r="E6" s="6">
        <x:v>46075</x:v>
      </x:c>
      <x:c r="F6" s="6">
        <x:v>46173</x:v>
      </x:c>
      <x:c r="G6" s="6">
        <x:v>46173</x:v>
      </x:c>
      <x:c r="H6" s="6">
        <x:v>46264</x:v>
      </x:c>
    </x:row>
    <x:row r="7">
      <x:c r="B7" s="2" t="s">
        <x:v>11</x:v>
      </x:c>
      <x:c r="C7" s="5">
        <x:v>91</x:v>
      </x:c>
      <x:c r="D7" s="5">
        <x:v>91</x:v>
      </x:c>
      <x:c r="E7" s="5">
        <x:v>91</x:v>
      </x:c>
      <x:c r="F7" s="5">
        <x:v>98</x:v>
      </x:c>
      <x:c r="G7" s="5">
        <x:v>371</x:v>
      </x:c>
      <x:c r="H7" s="5">
        <x:v>91</x:v>
      </x:c>
    </x:row>
    <x:row r="8">
      <x:c r="H8" s="1"/>
    </x:row>
    <x:row r="9">
      <x:c r="B9" t="s">
        <x:v>190</x:v>
      </x:c>
      <x:c r="C9" s="8"/>
      <x:c r="D9" s="8"/>
      <x:c r="E9" s="8"/>
      <x:c r="F9" s="8"/>
      <x:c r="G9" s="8"/>
      <x:c r="H9" s="20" t="n">
        <x:f>F12</x:f>
        <x:v>479.8</x:v>
      </x:c>
    </x:row>
    <x:row r="10">
      <x:c r="B10" t="s">
        <x:v>191</x:v>
      </x:c>
      <x:c r="C10" s="8"/>
      <x:c r="D10" s="8"/>
      <x:c r="E10" s="8"/>
      <x:c r="F10" s="8"/>
      <x:c r="G10" s="8"/>
      <x:c r="H10" s="12">
        <x:v>0</x:v>
      </x:c>
    </x:row>
    <x:row r="11">
      <x:c r="B11" t="s">
        <x:v>192</x:v>
      </x:c>
      <x:c r="C11" s="8"/>
      <x:c r="D11" s="8"/>
      <x:c r="E11" s="8"/>
      <x:c r="F11" s="8"/>
      <x:c r="G11" s="8"/>
      <x:c r="H11" s="20" t="n">
        <x:f>H12-H9-H10</x:f>
        <x:v>-1</x:v>
      </x:c>
    </x:row>
    <x:row r="12">
      <x:c r="B12" t="s">
        <x:v>193</x:v>
      </x:c>
      <x:c r="C12" s="9">
        <x:v>478.7</x:v>
      </x:c>
      <x:c r="D12" s="9">
        <x:v>479</x:v>
      </x:c>
      <x:c r="E12" s="9">
        <x:v>479</x:v>
      </x:c>
      <x:c r="F12" s="9">
        <x:v>479.8</x:v>
      </x:c>
      <x:c r="G12" s="9">
        <x:v>479.1</x:v>
      </x:c>
      <x:c r="H12" s="12">
        <x:v>478.8</x:v>
      </x:c>
    </x:row>
    <x:row r="13">
      <x:c r="B13" t="s">
        <x:v>194</x:v>
      </x:c>
      <x:c r="C13" s="9">
        <x:v>479.6</x:v>
      </x:c>
      <x:c r="D13" s="9">
        <x:v>479</x:v>
      </x:c>
      <x:c r="E13" s="9">
        <x:v>479.8</x:v>
      </x:c>
      <x:c r="F13" s="9">
        <x:v>479.8</x:v>
      </x:c>
      <x:c r="G13" s="9">
        <x:v>479.1</x:v>
      </x:c>
      <x:c r="H13" s="12">
        <x:v>479</x:v>
      </x:c>
    </x:row>
    <x:row r="14">
      <x:c r="B14" t="s">
        <x:v>195</x:v>
      </x:c>
      <x:c r="C14" s="8" t="n">
        <x:f>C13-C12</x:f>
        <x:v>0.9000000000000341</x:v>
      </x:c>
      <x:c r="D14" s="8" t="n">
        <x:f>D13-D12</x:f>
        <x:v>0</x:v>
      </x:c>
      <x:c r="E14" s="8" t="n">
        <x:f>E13-E12</x:f>
        <x:v>0.8000000000000114</x:v>
      </x:c>
      <x:c r="F14" s="8" t="n">
        <x:f>F13-F12</x:f>
        <x:v>0</x:v>
      </x:c>
      <x:c r="G14" s="8" t="n">
        <x:f>G13-G12</x:f>
        <x:v>0</x:v>
      </x:c>
      <x:c r="H14" s="20" t="n">
        <x:f>H13-H12</x:f>
        <x:v>0.19999999999998863</x:v>
      </x:c>
    </x:row>
    <x:row r="15">
      <x:c r="B15" t="s">
        <x:v>196</x:v>
      </x:c>
      <x:c r="C15" s="9">
        <x:v>15</x:v>
      </x:c>
      <x:c r="D15" s="9">
        <x:v>0.3</x:v>
      </x:c>
      <x:c r="E15" s="9">
        <x:v>0</x:v>
      </x:c>
      <x:c r="F15" s="9">
        <x:v>0</x:v>
      </x:c>
      <x:c r="G15" s="9">
        <x:v>15.3</x:v>
      </x:c>
      <x:c r="H15" s="12">
        <x:v>0</x:v>
      </x:c>
    </x:row>
    <x:row r="16">
      <x:c r="B16" t="s">
        <x:v>197</x:v>
      </x:c>
      <x:c r="C16" s="8" t="n">
        <x:f>C13</x:f>
        <x:v>479.6</x:v>
      </x:c>
      <x:c r="D16" s="9">
        <x:v>479.8</x:v>
      </x:c>
      <x:c r="E16" s="8" t="n">
        <x:f>E13</x:f>
        <x:v>479.8</x:v>
      </x:c>
      <x:c r="F16" s="9">
        <x:v>480</x:v>
      </x:c>
      <x:c r="G16" s="9">
        <x:v>479.6</x:v>
      </x:c>
      <x:c r="H16" s="20" t="n">
        <x:f>H13</x:f>
        <x:v>479</x:v>
      </x:c>
    </x:row>
    <x:row r="17">
      <x:c r="B17" t="s">
        <x:v>198</x:v>
      </x:c>
      <x:c r="H17" s="1"/>
    </x:row>
    <x:row r="18">
      <x:c r="B18" t="s">
        <x:v>199</x:v>
      </x:c>
      <x:c r="H18" s="15">
        <x:v>0.175</x:v>
      </x:c>
    </x:row>
    <x:row r="19">
      <x:c r="H19" s="1"/>
    </x:row>
    <x:row r="20">
      <x:c r="H20" s="1"/>
    </x:row>
    <x:row r="21">
      <x:c r="H21" s="1"/>
    </x:row>
    <x:row r="22">
      <x:c r="H22" s="1"/>
    </x:row>
    <x:row r="23">
      <x:c r="H23" s="1"/>
    </x:row>
    <x:row r="24">
      <x:c r="H24" s="1"/>
    </x:row>
    <x:row r="25">
      <x:c r="H25" s="1"/>
    </x:row>
    <x:row r="26">
      <x:c r="H26" s="1"/>
    </x:row>
    <x:row r="27">
      <x:c r="H27" s="1"/>
    </x:row>
    <x:row r="28">
      <x:c r="H28" s="1"/>
    </x:row>
    <x:row r="29">
      <x:c r="H29" s="1"/>
    </x:row>
    <x:row r="30">
      <x:c r="H30" s="1"/>
    </x:row>
    <x:row r="31">
      <x:c r="H31" s="1"/>
    </x:row>
    <x:row r="32">
      <x:c r="H32" s="1"/>
    </x:row>
    <x:row r="33">
      <x:c r="H33" s="1"/>
    </x:row>
    <x:row r="34">
      <x:c r="H34" s="1"/>
    </x:row>
    <x:row r="35">
      <x:c r="H35" s="1"/>
    </x:row>
    <x:row r="36">
      <x:c r="H36" s="1"/>
    </x:row>
    <x:row r="37">
      <x:c r="H37" s="1"/>
    </x:row>
    <x:row r="38">
      <x:c r="H38" s="1"/>
    </x:row>
    <x:row r="39">
      <x:c r="H39" s="1"/>
    </x:row>
    <x:row r="40">
      <x:c r="H40" s="1"/>
    </x:row>
    <x:row r="41">
      <x:c r="H41" s="1"/>
    </x:row>
    <x:row r="42">
      <x:c r="H42" s="1"/>
    </x:row>
    <x:row r="43">
      <x:c r="H43" s="1"/>
    </x:row>
    <x:row r="44">
      <x:c r="H44" s="1"/>
    </x:row>
    <x:row r="45">
      <x:c r="H45" s="1"/>
    </x:row>
    <x:row r="46">
      <x:c r="H46" s="1"/>
    </x:row>
    <x:row r="47">
      <x:c r="H47" s="1"/>
    </x:row>
    <x:row r="48">
      <x:c r="H48" s="1"/>
    </x:row>
    <x:row r="49">
      <x:c r="H49" s="1"/>
    </x:row>
    <x:row r="50">
      <x:c r="H50" s="1"/>
    </x:row>
    <x:row r="51">
      <x:c r="H51" s="1"/>
    </x:row>
    <x:row r="52">
      <x:c r="H52" s="1"/>
    </x:row>
    <x:row r="53">
      <x:c r="H53" s="1"/>
    </x:row>
    <x:row r="54">
      <x:c r="H54" s="1"/>
    </x:row>
    <x:row r="55">
      <x:c r="H55" s="1"/>
    </x:row>
    <x:row r="56">
      <x:c r="H56" s="1"/>
    </x:row>
    <x:row r="57">
      <x:c r="H57" s="1"/>
    </x:row>
    <x:row r="58">
      <x:c r="H58" s="1"/>
    </x:row>
    <x:row r="59">
      <x:c r="H59" s="1"/>
    </x:row>
    <x:row r="60">
      <x:c r="H60" s="1"/>
    </x:row>
    <x:row r="61">
      <x:c r="H61" s="1"/>
    </x:row>
    <x:row r="62">
      <x:c r="H62" s="1"/>
    </x:row>
    <x:row r="63">
      <x:c r="H63" s="1"/>
    </x:row>
    <x:row r="64">
      <x:c r="H64" s="1"/>
    </x:row>
    <x:row r="65">
      <x:c r="H65" s="1"/>
    </x:row>
    <x:row r="66">
      <x:c r="H66" s="1"/>
    </x:row>
    <x:row r="67">
      <x:c r="H67" s="1"/>
    </x:row>
    <x:row r="68">
      <x:c r="H68" s="1"/>
    </x:row>
    <x:row r="69">
      <x:c r="H69" s="1"/>
    </x:row>
    <x:row r="70">
      <x:c r="H70" s="1"/>
    </x:row>
    <x:row r="71">
      <x:c r="H71" s="1"/>
    </x:row>
    <x:row r="72">
      <x:c r="H72" s="1"/>
    </x:row>
    <x:row r="73">
      <x:c r="H73" s="1"/>
    </x:row>
    <x:row r="74">
      <x:c r="H74" s="1"/>
    </x:row>
    <x:row r="75">
      <x:c r="H75" s="1"/>
    </x:row>
    <x:row r="76">
      <x:c r="H76" s="1"/>
    </x:row>
    <x:row r="77">
      <x:c r="H77" s="1"/>
    </x:row>
    <x:row r="78">
      <x:c r="H78" s="1"/>
    </x:row>
    <x:row r="79">
      <x:c r="H79" s="1"/>
    </x:row>
    <x:row r="80">
      <x:c r="H80" s="1"/>
    </x:row>
    <x:row r="81">
      <x:c r="H81" s="1"/>
    </x:row>
    <x:row r="82">
      <x:c r="H82" s="1"/>
    </x:row>
    <x:row r="83">
      <x:c r="H83" s="1"/>
    </x:row>
    <x:row r="84">
      <x:c r="H84" s="1"/>
    </x:row>
    <x:row r="85">
      <x:c r="H85" s="1"/>
    </x:row>
    <x:row r="86">
      <x:c r="H86" s="1"/>
    </x:row>
    <x:row r="87">
      <x:c r="H87" s="1"/>
    </x:row>
    <x:row r="88">
      <x:c r="H88" s="1"/>
    </x:row>
    <x:row r="89">
      <x:c r="H89" s="1"/>
    </x:row>
    <x:row r="90">
      <x:c r="H90" s="1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8" width="14" customWidth="1"/>
    <x:col min="10" max="10" width="16" customWidth="1"/>
  </x:cols>
  <x:sheetData>
    <x:row r="2">
      <x:c r="B2" t="s">
        <x:v>0</x:v>
      </x:c>
    </x:row>
    <x:row r="3">
      <x:c r="B3" t="s">
        <x:v>200</x:v>
      </x:c>
    </x:row>
    <x:row r="4">
      <x:c r="B4" t="s">
        <x:v>2</x:v>
      </x:c>
    </x:row>
    <x:row r="5">
      <x:c r="B5" s="2" t="s">
        <x:v>3</x:v>
      </x:c>
      <x:c r="C5" s="53" t="s">
        <x:v>4</x:v>
      </x:c>
      <x:c r="D5" s="53" t="s">
        <x:v>5</x:v>
      </x:c>
      <x:c r="E5" s="53" t="s">
        <x:v>6</x:v>
      </x:c>
      <x:c r="F5" s="53" t="s">
        <x:v>7</x:v>
      </x:c>
      <x:c r="G5" s="53" t="s">
        <x:v>8</x:v>
      </x:c>
      <x:c r="H5" s="53" t="s">
        <x:v>9</x:v>
      </x:c>
    </x:row>
    <x:row r="6">
      <x:c r="B6" s="2" t="s">
        <x:v>10</x:v>
      </x:c>
      <x:c r="C6" s="6">
        <x:v>45893</x:v>
      </x:c>
      <x:c r="D6" s="6">
        <x:v>45984</x:v>
      </x:c>
      <x:c r="E6" s="6">
        <x:v>46075</x:v>
      </x:c>
      <x:c r="F6" s="6">
        <x:v>46173</x:v>
      </x:c>
      <x:c r="G6" s="6">
        <x:v>46173</x:v>
      </x:c>
      <x:c r="H6" s="6">
        <x:v>46264</x:v>
      </x:c>
    </x:row>
    <x:row r="7">
      <x:c r="B7" s="2" t="s">
        <x:v>11</x:v>
      </x:c>
      <x:c r="C7" s="5">
        <x:v>91</x:v>
      </x:c>
      <x:c r="D7" s="5">
        <x:v>91</x:v>
      </x:c>
      <x:c r="E7" s="5">
        <x:v>91</x:v>
      </x:c>
      <x:c r="F7" s="5">
        <x:v>98</x:v>
      </x:c>
      <x:c r="G7" s="5">
        <x:v>371</x:v>
      </x:c>
      <x:c r="H7" s="5">
        <x:v>91</x:v>
      </x:c>
    </x:row>
    <x:row r="8">
      <x:c r="H8" s="1"/>
    </x:row>
    <x:row r="9">
      <x:c r="H9" s="1"/>
    </x:row>
    <x:row r="10">
      <x:c r="B10" t="s">
        <x:v>201</x:v>
      </x:c>
      <x:c r="C10" t="s">
        <x:v>202</x:v>
      </x:c>
      <x:c r="D10" t="s">
        <x:v>203</x:v>
      </x:c>
      <x:c r="E10" s="55" t="s">
        <x:v>204</x:v>
      </x:c>
      <x:c r="F10" s="55" t="s">
        <x:v>205</x:v>
      </x:c>
      <x:c r="G10" s="55" t="s">
        <x:v>206</x:v>
      </x:c>
      <x:c r="H10" s="56" t="s">
        <x:v>207</x:v>
      </x:c>
      <x:c r="I10" s="55" t="s">
        <x:v>208</x:v>
      </x:c>
    </x:row>
    <x:row r="11">
      <x:c r="B11" s="4">
        <x:v>46218</x:v>
      </x:c>
      <x:c r="C11" t="s">
        <x:v>209</x:v>
      </x:c>
      <x:c r="D11" t="s">
        <x:v>210</x:v>
      </x:c>
      <x:c r="E11" s="14">
        <x:v>-0.03</x:v>
      </x:c>
      <x:c r="F11" s="14">
        <x:v>-0.01</x:v>
      </x:c>
      <x:c r="G11" s="11" t="n">
        <x:f>IF(AND(ISNUMBER(E11),ISNUMBER(F11)),(E11+F11)/2,"")</x:f>
        <x:v>-0.02</x:v>
      </x:c>
      <x:c r="H11" s="19"/>
      <x:c r="I11" s="11"/>
      <x:c r="J11" t="s">
        <x:v>211</x:v>
      </x:c>
    </x:row>
    <x:row r="12">
      <x:c r="B12" s="4">
        <x:v>46218</x:v>
      </x:c>
      <x:c r="C12" t="s">
        <x:v>209</x:v>
      </x:c>
      <x:c r="D12" t="s">
        <x:v>212</x:v>
      </x:c>
      <x:c r="E12" s="14">
        <x:v>0.1</x:v>
      </x:c>
      <x:c r="F12" s="14">
        <x:v>0.105</x:v>
      </x:c>
      <x:c r="G12" s="11" t="n">
        <x:f>IF(AND(ISNUMBER(E12),ISNUMBER(F12)),(E12+F12)/2,"")</x:f>
        <x:v>0.10250000000000001</x:v>
      </x:c>
      <x:c r="H12" s="19"/>
      <x:c r="I12" s="11"/>
    </x:row>
    <x:row r="13">
      <x:c r="B13" s="4">
        <x:v>46218</x:v>
      </x:c>
      <x:c r="C13" t="s">
        <x:v>209</x:v>
      </x:c>
      <x:c r="D13" t="s">
        <x:v>213</x:v>
      </x:c>
      <x:c r="E13" s="18">
        <x:v>1.4</x:v>
      </x:c>
      <x:c r="F13" s="18">
        <x:v>1.5</x:v>
      </x:c>
      <x:c r="G13" s="7" t="n">
        <x:f>IF(AND(ISNUMBER(E13),ISNUMBER(F13)),(E13+F13)/2,"")</x:f>
        <x:v>1.45</x:v>
      </x:c>
      <x:c r="H13" s="40"/>
      <x:c r="I13" s="7"/>
    </x:row>
    <x:row r="14">
      <x:c r="B14" s="4">
        <x:v>46218</x:v>
      </x:c>
      <x:c r="C14" t="s">
        <x:v>209</x:v>
      </x:c>
      <x:c r="D14" t="s">
        <x:v>214</x:v>
      </x:c>
      <x:c r="E14" s="9">
        <x:v>140</x:v>
      </x:c>
      <x:c r="F14" s="9">
        <x:v>140</x:v>
      </x:c>
      <x:c r="G14" s="8" t="n">
        <x:f>IF(AND(ISNUMBER(E14),ISNUMBER(F14)),(E14+F14)/2,"")</x:f>
        <x:v>140</x:v>
      </x:c>
      <x:c r="H14" s="20"/>
      <x:c r="I14" s="8"/>
    </x:row>
    <x:row r="15">
      <x:c r="B15" s="4">
        <x:v>46218</x:v>
      </x:c>
      <x:c r="C15" t="s">
        <x:v>209</x:v>
      </x:c>
      <x:c r="D15" t="s">
        <x:v>215</x:v>
      </x:c>
      <x:c r="E15" s="9">
        <x:v>25</x:v>
      </x:c>
      <x:c r="F15" s="9">
        <x:v>25</x:v>
      </x:c>
      <x:c r="G15" s="8" t="n">
        <x:f>IF(AND(ISNUMBER(E15),ISNUMBER(F15)),(E15+F15)/2,"")</x:f>
        <x:v>25</x:v>
      </x:c>
      <x:c r="H15" s="20"/>
      <x:c r="I15" s="8"/>
    </x:row>
    <x:row r="16">
      <x:c r="B16" s="4">
        <x:v>46218</x:v>
      </x:c>
      <x:c r="C16" t="s">
        <x:v>209</x:v>
      </x:c>
      <x:c r="D16" t="s">
        <x:v>216</x:v>
      </x:c>
      <x:c r="E16" s="9">
        <x:v>360</x:v>
      </x:c>
      <x:c r="F16" s="9">
        <x:v>360</x:v>
      </x:c>
      <x:c r="G16" s="8" t="n">
        <x:f>IF(AND(ISNUMBER(E16),ISNUMBER(F16)),(E16+F16)/2,"")</x:f>
        <x:v>360</x:v>
      </x:c>
      <x:c r="H16" s="20"/>
      <x:c r="I16" s="8"/>
    </x:row>
    <x:row r="17">
      <x:c r="B17" s="4">
        <x:v>46218</x:v>
      </x:c>
      <x:c r="C17" t="s">
        <x:v>209</x:v>
      </x:c>
      <x:c r="D17" t="s">
        <x:v>217</x:v>
      </x:c>
      <x:c r="E17" s="14">
        <x:v>0.24</x:v>
      </x:c>
      <x:c r="F17" s="14">
        <x:v>0.24</x:v>
      </x:c>
      <x:c r="G17" s="11" t="n">
        <x:f>IF(AND(ISNUMBER(E17),ISNUMBER(F17)),(E17+F17)/2,"")</x:f>
        <x:v>0.24</x:v>
      </x:c>
      <x:c r="H17" s="19"/>
      <x:c r="I17" s="11"/>
    </x:row>
    <x:row r="18">
      <x:c r="B18" s="4">
        <x:v>46218</x:v>
      </x:c>
      <x:c r="C18" t="s">
        <x:v>209</x:v>
      </x:c>
      <x:c r="D18" t="s">
        <x:v>218</x:v>
      </x:c>
      <x:c r="E18" s="9">
        <x:v>550</x:v>
      </x:c>
      <x:c r="F18" s="9">
        <x:v>550</x:v>
      </x:c>
      <x:c r="G18" s="8" t="n">
        <x:f>IF(AND(ISNUMBER(E18),ISNUMBER(F18)),(E18+F18)/2,"")</x:f>
        <x:v>550</x:v>
      </x:c>
      <x:c r="H18" s="20"/>
      <x:c r="I18" s="8"/>
    </x:row>
    <x:row r="19">
      <x:c r="B19" s="4">
        <x:v>46218</x:v>
      </x:c>
      <x:c r="C19" t="s">
        <x:v>209</x:v>
      </x:c>
      <x:c r="D19" t="s">
        <x:v>219</x:v>
      </x:c>
      <x:c r="E19" s="14">
        <x:v>0.9</x:v>
      </x:c>
      <x:c r="F19" s="11"/>
      <x:c r="G19" s="11" t="str">
        <x:f>IF(AND(ISNUMBER(E19),ISNUMBER(F19)),(E19+F19)/2,"")</x:f>
      </x:c>
      <x:c r="H19" s="19"/>
      <x:c r="I19" s="11"/>
      <x:c r="J19" t="s">
        <x:v>220</x:v>
      </x:c>
    </x:row>
    <x:row r="20">
      <x:c r="B20" s="4">
        <x:v>46218</x:v>
      </x:c>
      <x:c r="C20" t="s">
        <x:v>209</x:v>
      </x:c>
      <x:c r="D20" t="s">
        <x:v>221</x:v>
      </x:c>
      <x:c r="E20" s="38">
        <x:v>4</x:v>
      </x:c>
      <x:c r="F20" s="38">
        <x:v>4</x:v>
      </x:c>
      <x:c r="G20" s="36" t="n">
        <x:f>IF(AND(ISNUMBER(E20),ISNUMBER(F20)),(E20+F20)/2,"")</x:f>
        <x:v>4</x:v>
      </x:c>
      <x:c r="H20" s="13"/>
      <x:c r="I20" s="36"/>
    </x:row>
    <x:row r="21">
      <x:c r="B21" s="4">
        <x:v>45931</x:v>
      </x:c>
      <x:c r="C21" t="s">
        <x:v>222</x:v>
      </x:c>
      <x:c r="D21" t="s">
        <x:v>213</x:v>
      </x:c>
      <x:c r="E21" s="18">
        <x:v>1.7</x:v>
      </x:c>
      <x:c r="F21" s="18">
        <x:v>1.85</x:v>
      </x:c>
      <x:c r="G21" s="7" t="n">
        <x:f>IF(AND(ISNUMBER(E21),ISNUMBER(F21)),(E21+F21)/2,"")</x:f>
        <x:v>1.775</x:v>
      </x:c>
      <x:c r="H21" s="45">
        <x:v>1.72</x:v>
      </x:c>
      <x:c r="I21" s="7" t="n">
        <x:f>H21-G21</x:f>
        <x:v>-0.05499999999999994</x:v>
      </x:c>
    </x:row>
    <x:row r="22">
      <x:c r="B22" s="4">
        <x:v>45931</x:v>
      </x:c>
      <x:c r="C22" t="s">
        <x:v>222</x:v>
      </x:c>
      <x:c r="D22" t="s">
        <x:v>210</x:v>
      </x:c>
      <x:c r="E22" s="14">
        <x:v>-0.01</x:v>
      </x:c>
      <x:c r="F22" s="14">
        <x:v>0.01</x:v>
      </x:c>
      <x:c r="G22" s="11" t="n">
        <x:f>IF(AND(ISNUMBER(E22),ISNUMBER(F22)),(E22+F22)/2,"")</x:f>
        <x:v>0</x:v>
      </x:c>
      <x:c r="H22" s="41">
        <x:v>-0.004</x:v>
      </x:c>
      <x:c r="I22" s="11" t="n">
        <x:f>H22-G22</x:f>
        <x:v>-0.004</x:v>
      </x:c>
    </x:row>
    <x:row r="23">
      <x:c r="B23" s="4">
        <x:v>45931</x:v>
      </x:c>
      <x:c r="C23" t="s">
        <x:v>222</x:v>
      </x:c>
      <x:c r="D23" t="s">
        <x:v>212</x:v>
      </x:c>
      <x:c r="E23" s="14">
        <x:v>0.11</x:v>
      </x:c>
      <x:c r="F23" s="14">
        <x:v>0.115</x:v>
      </x:c>
      <x:c r="G23" s="11" t="n">
        <x:f>IF(AND(ISNUMBER(E23),ISNUMBER(F23)),(E23+F23)/2,"")</x:f>
        <x:v>0.1125</x:v>
      </x:c>
      <x:c r="H23" s="41">
        <x:v>0.113</x:v>
      </x:c>
      <x:c r="I23" s="11" t="n">
        <x:f>H23-G23</x:f>
        <x:v>0.0005000000000000004</x:v>
      </x:c>
    </x:row>
    <x:row r="24">
      <x:c r="H24" s="1"/>
    </x:row>
    <x:row r="25">
      <x:c r="H25" s="1"/>
      <x:c r="J25" t="s">
        <x:v>223</x:v>
      </x:c>
      <x:c r="K25">
        <x:v>4</x:v>
      </x:c>
    </x:row>
    <x:row r="26">
      <x:c r="H26" s="1"/>
    </x:row>
    <x:row r="27">
      <x:c r="H27" s="1"/>
    </x:row>
    <x:row r="28">
      <x:c r="H28" s="1"/>
    </x:row>
    <x:row r="29">
      <x:c r="H29" s="1"/>
    </x:row>
    <x:row r="30">
      <x:c r="H30" s="1"/>
    </x:row>
    <x:row r="31">
      <x:c r="H31" s="1"/>
    </x:row>
    <x:row r="32">
      <x:c r="H32" s="1"/>
    </x:row>
    <x:row r="33">
      <x:c r="H33" s="1"/>
    </x:row>
    <x:row r="34">
      <x:c r="H34" s="1"/>
    </x:row>
    <x:row r="35">
      <x:c r="H35" s="1"/>
    </x:row>
    <x:row r="36">
      <x:c r="H36" s="1"/>
    </x:row>
    <x:row r="37">
      <x:c r="H37" s="1"/>
    </x:row>
    <x:row r="38">
      <x:c r="H38" s="1"/>
    </x:row>
    <x:row r="39">
      <x:c r="H39" s="1"/>
    </x:row>
    <x:row r="40">
      <x:c r="H40" s="1"/>
    </x:row>
    <x:row r="41">
      <x:c r="H41" s="1"/>
    </x:row>
    <x:row r="42">
      <x:c r="H42" s="1"/>
    </x:row>
    <x:row r="43">
      <x:c r="H43" s="1"/>
    </x:row>
    <x:row r="44">
      <x:c r="H44" s="1"/>
    </x:row>
    <x:row r="45">
      <x:c r="H45" s="1"/>
    </x:row>
    <x:row r="46">
      <x:c r="H46" s="1"/>
    </x:row>
    <x:row r="47">
      <x:c r="H47" s="1"/>
    </x:row>
    <x:row r="48">
      <x:c r="H48" s="1"/>
    </x:row>
    <x:row r="49">
      <x:c r="H49" s="1"/>
    </x:row>
    <x:row r="50">
      <x:c r="H50" s="1"/>
    </x:row>
    <x:row r="51">
      <x:c r="H51" s="1"/>
    </x:row>
    <x:row r="52">
      <x:c r="H52" s="1"/>
    </x:row>
    <x:row r="53">
      <x:c r="H53" s="1"/>
    </x:row>
    <x:row r="54">
      <x:c r="H54" s="1"/>
    </x:row>
    <x:row r="55">
      <x:c r="H55" s="1"/>
    </x:row>
    <x:row r="56">
      <x:c r="H56" s="1"/>
    </x:row>
    <x:row r="57">
      <x:c r="H57" s="1"/>
    </x:row>
    <x:row r="58">
      <x:c r="H58" s="1"/>
    </x:row>
    <x:row r="59">
      <x:c r="H59" s="1"/>
    </x:row>
    <x:row r="60">
      <x:c r="H60" s="1"/>
    </x:row>
    <x:row r="61">
      <x:c r="H61" s="1"/>
    </x:row>
    <x:row r="62">
      <x:c r="H62" s="1"/>
    </x:row>
    <x:row r="63">
      <x:c r="H63" s="1"/>
    </x:row>
    <x:row r="64">
      <x:c r="H64" s="1"/>
    </x:row>
    <x:row r="65">
      <x:c r="H65" s="1"/>
    </x:row>
    <x:row r="66">
      <x:c r="H66" s="1"/>
    </x:row>
    <x:row r="67">
      <x:c r="H67" s="1"/>
    </x:row>
    <x:row r="68">
      <x:c r="H68" s="1"/>
    </x:row>
    <x:row r="69">
      <x:c r="H69" s="1"/>
    </x:row>
    <x:row r="70">
      <x:c r="H70" s="1"/>
    </x:row>
    <x:row r="71">
      <x:c r="H71" s="1"/>
    </x:row>
    <x:row r="72">
      <x:c r="H72" s="1"/>
    </x:row>
    <x:row r="73">
      <x:c r="H73" s="1"/>
    </x:row>
    <x:row r="74">
      <x:c r="H74" s="1"/>
    </x:row>
    <x:row r="75">
      <x:c r="H75" s="1"/>
    </x:row>
    <x:row r="76">
      <x:c r="H76" s="1"/>
    </x:row>
    <x:row r="77">
      <x:c r="H77" s="1"/>
    </x:row>
    <x:row r="78">
      <x:c r="H78" s="1"/>
    </x:row>
    <x:row r="79">
      <x:c r="H79" s="1"/>
    </x:row>
    <x:row r="80">
      <x:c r="H80" s="1"/>
    </x:row>
    <x:row r="81">
      <x:c r="H81" s="1"/>
    </x:row>
    <x:row r="82">
      <x:c r="H82" s="1"/>
    </x:row>
    <x:row r="83">
      <x:c r="H83" s="1"/>
    </x:row>
    <x:row r="84">
      <x:c r="H84" s="1"/>
    </x:row>
    <x:row r="85">
      <x:c r="H85" s="1"/>
    </x:row>
    <x:row r="86">
      <x:c r="H86" s="1"/>
    </x:row>
    <x:row r="87">
      <x:c r="H87" s="1"/>
    </x:row>
    <x:row r="88">
      <x:c r="H88" s="1"/>
    </x:row>
    <x:row r="89">
      <x:c r="H89" s="1"/>
    </x:row>
    <x:row r="90">
      <x:c r="H90" s="1"/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8" width="14" customWidth="1"/>
    <x:col min="10" max="10" width="16" customWidth="1"/>
  </x:cols>
  <x:sheetData>
    <x:row r="2">
      <x:c r="B2" t="s">
        <x:v>0</x:v>
      </x:c>
    </x:row>
    <x:row r="3">
      <x:c r="B3" t="s">
        <x:v>224</x:v>
      </x:c>
    </x:row>
    <x:row r="4">
      <x:c r="B4" t="s">
        <x:v>2</x:v>
      </x:c>
    </x:row>
    <x:row r="5">
      <x:c r="B5" s="2" t="s">
        <x:v>3</x:v>
      </x:c>
      <x:c r="C5" s="53" t="s">
        <x:v>4</x:v>
      </x:c>
      <x:c r="D5" s="53" t="s">
        <x:v>5</x:v>
      </x:c>
      <x:c r="E5" s="53" t="s">
        <x:v>6</x:v>
      </x:c>
      <x:c r="F5" s="53" t="s">
        <x:v>7</x:v>
      </x:c>
      <x:c r="G5" s="53" t="s">
        <x:v>8</x:v>
      </x:c>
      <x:c r="H5" s="53" t="s">
        <x:v>9</x:v>
      </x:c>
    </x:row>
    <x:row r="6">
      <x:c r="B6" s="2" t="s">
        <x:v>10</x:v>
      </x:c>
      <x:c r="C6" s="6">
        <x:v>45893</x:v>
      </x:c>
      <x:c r="D6" s="6">
        <x:v>45984</x:v>
      </x:c>
      <x:c r="E6" s="6">
        <x:v>46075</x:v>
      </x:c>
      <x:c r="F6" s="6">
        <x:v>46173</x:v>
      </x:c>
      <x:c r="G6" s="6">
        <x:v>46173</x:v>
      </x:c>
      <x:c r="H6" s="6">
        <x:v>46264</x:v>
      </x:c>
    </x:row>
    <x:row r="7">
      <x:c r="B7" s="2" t="s">
        <x:v>11</x:v>
      </x:c>
      <x:c r="C7" s="5">
        <x:v>91</x:v>
      </x:c>
      <x:c r="D7" s="5">
        <x:v>91</x:v>
      </x:c>
      <x:c r="E7" s="5">
        <x:v>91</x:v>
      </x:c>
      <x:c r="F7" s="5">
        <x:v>98</x:v>
      </x:c>
      <x:c r="G7" s="5">
        <x:v>371</x:v>
      </x:c>
      <x:c r="H7" s="5">
        <x:v>91</x:v>
      </x:c>
    </x:row>
    <x:row r="8">
      <x:c r="H8" s="1"/>
    </x:row>
    <x:row r="9">
      <x:c r="H9" s="1"/>
    </x:row>
    <x:row r="10">
      <x:c r="B10" t="s">
        <x:v>225</x:v>
      </x:c>
      <x:c r="C10" s="55" t="s">
        <x:v>226</x:v>
      </x:c>
      <x:c r="D10" t="s">
        <x:v>227</x:v>
      </x:c>
      <x:c r="E10" t="s">
        <x:v>228</x:v>
      </x:c>
      <x:c r="F10" t="s">
        <x:v>229</x:v>
      </x:c>
      <x:c r="H10" s="1"/>
    </x:row>
    <x:row r="11">
      <x:c r="B11" t="s">
        <x:v>230</x:v>
      </x:c>
      <x:c r="C11" s="4">
        <x:v>46218</x:v>
      </x:c>
      <x:c r="D11" t="s">
        <x:v>231</x:v>
      </x:c>
      <x:c r="E11" t="s">
        <x:v>232</x:v>
      </x:c>
      <x:c r="F11" t="s">
        <x:v>233</x:v>
      </x:c>
      <x:c r="H11" s="1"/>
    </x:row>
    <x:row r="12">
      <x:c r="B12" t="s">
        <x:v>234</x:v>
      </x:c>
      <x:c r="C12" s="4">
        <x:v>46218</x:v>
      </x:c>
      <x:c r="D12" t="s">
        <x:v>235</x:v>
      </x:c>
      <x:c r="E12" t="s">
        <x:v>236</x:v>
      </x:c>
      <x:c r="F12" t="s">
        <x:v>237</x:v>
      </x:c>
      <x:c r="H12" s="1"/>
    </x:row>
    <x:row r="13">
      <x:c r="B13" t="s">
        <x:v>238</x:v>
      </x:c>
      <x:c r="C13" s="4">
        <x:v>45931</x:v>
      </x:c>
      <x:c r="D13" t="s">
        <x:v>239</x:v>
      </x:c>
      <x:c r="E13" t="s">
        <x:v>240</x:v>
      </x:c>
      <x:c r="F13" t="s">
        <x:v>241</x:v>
      </x:c>
      <x:c r="H13" s="1"/>
    </x:row>
    <x:row r="14">
      <x:c r="B14" t="s">
        <x:v>242</x:v>
      </x:c>
      <x:c r="C14" s="4">
        <x:v>46010</x:v>
      </x:c>
      <x:c r="D14" t="s">
        <x:v>239</x:v>
      </x:c>
      <x:c r="E14" t="s">
        <x:v>243</x:v>
      </x:c>
      <x:c r="F14" t="s">
        <x:v>244</x:v>
      </x:c>
      <x:c r="H14" s="1"/>
    </x:row>
    <x:row r="15">
      <x:c r="B15" t="s">
        <x:v>245</x:v>
      </x:c>
      <x:c r="C15" s="4">
        <x:v>46113</x:v>
      </x:c>
      <x:c r="D15" t="s">
        <x:v>239</x:v>
      </x:c>
      <x:c r="E15" t="s">
        <x:v>246</x:v>
      </x:c>
      <x:c r="F15" t="s">
        <x:v>247</x:v>
      </x:c>
      <x:c r="H15" s="1"/>
    </x:row>
    <x:row r="16">
      <x:c r="B16" t="s">
        <x:v>248</x:v>
      </x:c>
      <x:c r="C16" s="4">
        <x:v>45931</x:v>
      </x:c>
      <x:c r="D16" t="s">
        <x:v>231</x:v>
      </x:c>
      <x:c r="E16" t="s">
        <x:v>249</x:v>
      </x:c>
      <x:c r="F16" t="s">
        <x:v>250</x:v>
      </x:c>
      <x:c r="H16" s="1"/>
    </x:row>
    <x:row r="17">
      <x:c r="B17" t="s">
        <x:v>251</x:v>
      </x:c>
      <x:c r="C17" s="4">
        <x:v>46010</x:v>
      </x:c>
      <x:c r="D17" t="s">
        <x:v>231</x:v>
      </x:c>
      <x:c r="E17" t="s">
        <x:v>252</x:v>
      </x:c>
      <x:c r="F17" t="s">
        <x:v>253</x:v>
      </x:c>
      <x:c r="H17" s="1"/>
    </x:row>
    <x:row r="18">
      <x:c r="B18" t="s">
        <x:v>254</x:v>
      </x:c>
      <x:c r="C18" s="4">
        <x:v>46113</x:v>
      </x:c>
      <x:c r="D18" t="s">
        <x:v>231</x:v>
      </x:c>
      <x:c r="E18" t="s">
        <x:v>255</x:v>
      </x:c>
      <x:c r="F18" t="s">
        <x:v>256</x:v>
      </x:c>
      <x:c r="H18" s="1"/>
    </x:row>
    <x:row r="19">
      <x:c r="B19" t="s">
        <x:v>257</x:v>
      </x:c>
      <x:c r="C19" s="4">
        <x:v>46288</x:v>
      </x:c>
      <x:c r="D19" t="s">
        <x:v>258</x:v>
      </x:c>
      <x:c r="E19" t="s">
        <x:v>259</x:v>
      </x:c>
      <x:c r="F19" t="s">
        <x:v>260</x:v>
      </x:c>
      <x:c r="H19" s="1"/>
    </x:row>
    <x:row r="20">
      <x:c r="B20" t="s">
        <x:v>261</x:v>
      </x:c>
      <x:c r="C20" s="4">
        <x:v>46288</x:v>
      </x:c>
      <x:c r="D20" t="s">
        <x:v>262</x:v>
      </x:c>
      <x:c r="E20" t="s">
        <x:v>263</x:v>
      </x:c>
      <x:c r="F20" t="s">
        <x:v>264</x:v>
      </x:c>
      <x:c r="H20" s="1"/>
    </x:row>
    <x:row r="21">
      <x:c r="B21" t="s">
        <x:v>265</x:v>
      </x:c>
      <x:c r="C21" s="4">
        <x:v>46268</x:v>
      </x:c>
      <x:c r="D21" t="s">
        <x:v>266</x:v>
      </x:c>
      <x:c r="E21" t="s">
        <x:v>267</x:v>
      </x:c>
      <x:c r="F21" t="s">
        <x:v>268</x:v>
      </x:c>
      <x:c r="H21" s="1"/>
    </x:row>
    <x:row r="22">
      <x:c r="B22" t="s">
        <x:v>269</x:v>
      </x:c>
      <x:c r="C22" s="4">
        <x:v>46276</x:v>
      </x:c>
      <x:c r="D22" t="s">
        <x:v>270</x:v>
      </x:c>
      <x:c r="E22" t="s">
        <x:v>271</x:v>
      </x:c>
      <x:c r="F22" t="s">
        <x:v>272</x:v>
      </x:c>
      <x:c r="H22" s="1"/>
    </x:row>
    <x:row r="23">
      <x:c r="B23" t="s">
        <x:v>273</x:v>
      </x:c>
      <x:c r="C23" s="4">
        <x:v>46289</x:v>
      </x:c>
      <x:c r="D23" t="s">
        <x:v>274</x:v>
      </x:c>
      <x:c r="E23" t="s">
        <x:v>275</x:v>
      </x:c>
      <x:c r="F23" t="s">
        <x:v>276</x:v>
      </x:c>
      <x:c r="H23" s="1"/>
    </x:row>
    <x:row r="24">
      <x:c r="B24" t="s">
        <x:v>277</x:v>
      </x:c>
      <x:c r="C24" s="4">
        <x:v>46289</x:v>
      </x:c>
      <x:c r="D24" t="s">
        <x:v>274</x:v>
      </x:c>
      <x:c r="E24" t="s">
        <x:v>278</x:v>
      </x:c>
      <x:c r="F24" t="s">
        <x:v>279</x:v>
      </x:c>
      <x:c r="H24" s="1"/>
    </x:row>
    <x:row r="25">
      <x:c r="H25" s="1"/>
    </x:row>
    <x:row r="26">
      <x:c r="B26" t="s">
        <x:v>280</x:v>
      </x:c>
      <x:c r="H26" s="1"/>
    </x:row>
    <x:row r="27">
      <x:c r="B27" t="s">
        <x:v>281</x:v>
      </x:c>
      <x:c r="D27" t="s">
        <x:v>282</x:v>
      </x:c>
      <x:c r="H27" s="1"/>
    </x:row>
    <x:row r="28">
      <x:c r="B28" t="s">
        <x:v>283</x:v>
      </x:c>
      <x:c r="D28" t="s">
        <x:v>284</x:v>
      </x:c>
      <x:c r="H28" s="1"/>
    </x:row>
    <x:row r="29">
      <x:c r="H29" s="1"/>
    </x:row>
    <x:row r="30">
      <x:c r="B30" t="s">
        <x:v>285</x:v>
      </x:c>
      <x:c r="H30" s="1"/>
      <x:c r="J30" t="s">
        <x:v>286</x:v>
      </x:c>
    </x:row>
    <x:row r="31">
      <x:c r="B31" t="s">
        <x:v>287</x:v>
      </x:c>
      <x:c r="H31" s="1"/>
      <x:c r="J31" t="s">
        <x:v>288</x:v>
      </x:c>
    </x:row>
    <x:row r="32">
      <x:c r="B32" t="s">
        <x:v>289</x:v>
      </x:c>
      <x:c r="H32" s="1"/>
      <x:c r="J32" t="s">
        <x:v>290</x:v>
      </x:c>
    </x:row>
    <x:row r="33">
      <x:c r="B33" t="s">
        <x:v>291</x:v>
      </x:c>
      <x:c r="H33" s="1"/>
      <x:c r="J33" t="s">
        <x:v>292</x:v>
      </x:c>
    </x:row>
    <x:row r="34">
      <x:c r="B34" t="s">
        <x:v>293</x:v>
      </x:c>
      <x:c r="H34" s="1"/>
      <x:c r="J34" t="s">
        <x:v>294</x:v>
      </x:c>
    </x:row>
    <x:row r="35">
      <x:c r="B35" t="s">
        <x:v>295</x:v>
      </x:c>
      <x:c r="H35" s="1"/>
      <x:c r="J35" t="s">
        <x:v>296</x:v>
      </x:c>
    </x:row>
    <x:row r="36">
      <x:c r="B36" t="s">
        <x:v>297</x:v>
      </x:c>
      <x:c r="H36" s="1"/>
      <x:c r="J36" t="s">
        <x:v>298</x:v>
      </x:c>
    </x:row>
    <x:row r="37">
      <x:c r="B37" t="s">
        <x:v>299</x:v>
      </x:c>
      <x:c r="H37" s="1"/>
      <x:c r="J37" t="s">
        <x:v>300</x:v>
      </x:c>
    </x:row>
    <x:row r="38">
      <x:c r="H38" s="1"/>
    </x:row>
    <x:row r="39">
      <x:c r="H39" s="1"/>
    </x:row>
    <x:row r="40">
      <x:c r="H40" s="1"/>
    </x:row>
    <x:row r="41">
      <x:c r="H41" s="1"/>
    </x:row>
    <x:row r="42">
      <x:c r="H42" s="1"/>
    </x:row>
    <x:row r="43">
      <x:c r="H43" s="1"/>
    </x:row>
    <x:row r="44">
      <x:c r="H44" s="1"/>
    </x:row>
    <x:row r="45">
      <x:c r="H45" s="1"/>
    </x:row>
    <x:row r="46">
      <x:c r="H46" s="1"/>
    </x:row>
    <x:row r="47">
      <x:c r="H47" s="1"/>
    </x:row>
    <x:row r="48">
      <x:c r="H48" s="1"/>
    </x:row>
    <x:row r="49">
      <x:c r="H49" s="1"/>
    </x:row>
    <x:row r="50">
      <x:c r="H50" s="1"/>
    </x:row>
    <x:row r="51">
      <x:c r="H51" s="1"/>
    </x:row>
    <x:row r="52">
      <x:c r="H52" s="1"/>
    </x:row>
    <x:row r="53">
      <x:c r="H53" s="1"/>
    </x:row>
    <x:row r="54">
      <x:c r="H54" s="1"/>
    </x:row>
    <x:row r="55">
      <x:c r="H55" s="1"/>
    </x:row>
    <x:row r="56">
      <x:c r="H56" s="1"/>
    </x:row>
    <x:row r="57">
      <x:c r="H57" s="1"/>
    </x:row>
    <x:row r="58">
      <x:c r="H58" s="1"/>
    </x:row>
    <x:row r="59">
      <x:c r="H59" s="1"/>
    </x:row>
    <x:row r="60">
      <x:c r="H60" s="1"/>
    </x:row>
    <x:row r="61">
      <x:c r="H61" s="1"/>
    </x:row>
    <x:row r="62">
      <x:c r="H62" s="1"/>
    </x:row>
    <x:row r="63">
      <x:c r="H63" s="1"/>
    </x:row>
    <x:row r="64">
      <x:c r="H64" s="1"/>
    </x:row>
    <x:row r="65">
      <x:c r="H65" s="1"/>
    </x:row>
    <x:row r="66">
      <x:c r="H66" s="1"/>
    </x:row>
    <x:row r="67">
      <x:c r="H67" s="1"/>
    </x:row>
    <x:row r="68">
      <x:c r="H68" s="1"/>
    </x:row>
    <x:row r="69">
      <x:c r="H69" s="1"/>
    </x:row>
    <x:row r="70">
      <x:c r="H70" s="1"/>
    </x:row>
    <x:row r="71">
      <x:c r="H71" s="1"/>
    </x:row>
    <x:row r="72">
      <x:c r="H72" s="1"/>
    </x:row>
    <x:row r="73">
      <x:c r="H73" s="1"/>
    </x:row>
    <x:row r="74">
      <x:c r="H74" s="1"/>
    </x:row>
    <x:row r="75">
      <x:c r="H75" s="1"/>
    </x:row>
    <x:row r="76">
      <x:c r="H76" s="1"/>
    </x:row>
    <x:row r="77">
      <x:c r="H77" s="1"/>
    </x:row>
    <x:row r="78">
      <x:c r="H78" s="1"/>
    </x:row>
    <x:row r="79">
      <x:c r="H79" s="1"/>
    </x:row>
    <x:row r="80">
      <x:c r="H80" s="1"/>
    </x:row>
    <x:row r="81">
      <x:c r="H81" s="1"/>
    </x:row>
    <x:row r="82">
      <x:c r="H82" s="1"/>
    </x:row>
    <x:row r="83">
      <x:c r="H83" s="1"/>
    </x:row>
    <x:row r="84">
      <x:c r="H84" s="1"/>
    </x:row>
    <x:row r="85">
      <x:c r="H85" s="1"/>
    </x:row>
    <x:row r="86">
      <x:c r="H86" s="1"/>
    </x:row>
    <x:row r="87">
      <x:c r="H87" s="1"/>
    </x:row>
    <x:row r="88">
      <x:c r="H88" s="1"/>
    </x:row>
    <x:row r="89">
      <x:c r="H89" s="1"/>
    </x:row>
    <x:row r="90">
      <x:c r="H90" s="1"/>
    </x:row>
  </x:sheetData>
  <x:hyperlinks>
    <x:hyperlink xmlns:r="http://schemas.openxmlformats.org/officeDocument/2006/relationships" ref="E11" r:id="R6891db0dd7e94a64"/>
    <x:hyperlink xmlns:r="http://schemas.openxmlformats.org/officeDocument/2006/relationships" ref="E12" r:id="Rb54cdb5681f7452a"/>
    <x:hyperlink xmlns:r="http://schemas.openxmlformats.org/officeDocument/2006/relationships" ref="E13" r:id="Ra417d10c02294c7b"/>
    <x:hyperlink xmlns:r="http://schemas.openxmlformats.org/officeDocument/2006/relationships" ref="E14" r:id="Rb08141d793694b59"/>
    <x:hyperlink xmlns:r="http://schemas.openxmlformats.org/officeDocument/2006/relationships" ref="E15" r:id="Ra4b3560553cd4dbf"/>
    <x:hyperlink xmlns:r="http://schemas.openxmlformats.org/officeDocument/2006/relationships" ref="E16" r:id="R91f3604a81d4458b"/>
    <x:hyperlink xmlns:r="http://schemas.openxmlformats.org/officeDocument/2006/relationships" ref="E17" r:id="R74e3973f9e0d404d"/>
    <x:hyperlink xmlns:r="http://schemas.openxmlformats.org/officeDocument/2006/relationships" ref="E18" r:id="Rfc363c52aabb4aaf"/>
    <x:hyperlink xmlns:r="http://schemas.openxmlformats.org/officeDocument/2006/relationships" ref="E19" r:id="R15a7a4c3e4694ce0"/>
    <x:hyperlink xmlns:r="http://schemas.openxmlformats.org/officeDocument/2006/relationships" ref="E20" r:id="R718d36e4cc7e4e17"/>
    <x:hyperlink xmlns:r="http://schemas.openxmlformats.org/officeDocument/2006/relationships" ref="E21" r:id="R208f34de99e849db"/>
    <x:hyperlink xmlns:r="http://schemas.openxmlformats.org/officeDocument/2006/relationships" ref="E22" r:id="Rc1fc9a28744347a7"/>
  </x:hyperlink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2" max="2" width="35" customWidth="1"/>
    <x:col min="3" max="8" width="14" customWidth="1"/>
    <x:col min="9" max="9" width="17" customWidth="1"/>
    <x:col min="10" max="10" width="40" customWidth="1"/>
    <x:col min="11" max="11" width="19" customWidth="1"/>
    <x:col min="12" max="12" width="20" customWidth="1"/>
    <x:col min="13" max="15" width="19" customWidth="1"/>
  </x:cols>
  <x:sheetData>
    <x:row r="2">
      <x:c r="B2" t="s">
        <x:v>0</x:v>
      </x:c>
    </x:row>
    <x:row r="3">
      <x:c r="B3" t="s">
        <x:v>301</x:v>
      </x:c>
    </x:row>
    <x:row r="4">
      <x:c r="B4" t="s">
        <x:v>2</x:v>
      </x:c>
    </x:row>
    <x:row r="5">
      <x:c r="B5" s="2" t="s">
        <x:v>3</x:v>
      </x:c>
      <x:c r="C5" s="53" t="s">
        <x:v>4</x:v>
      </x:c>
      <x:c r="D5" s="53" t="s">
        <x:v>5</x:v>
      </x:c>
      <x:c r="E5" s="53" t="s">
        <x:v>6</x:v>
      </x:c>
      <x:c r="F5" s="53" t="s">
        <x:v>7</x:v>
      </x:c>
      <x:c r="G5" s="53" t="s">
        <x:v>8</x:v>
      </x:c>
      <x:c r="H5" s="53" t="s">
        <x:v>9</x:v>
      </x:c>
    </x:row>
    <x:row r="6">
      <x:c r="B6" s="2" t="s">
        <x:v>10</x:v>
      </x:c>
      <x:c r="C6" s="6">
        <x:v>45893</x:v>
      </x:c>
      <x:c r="D6" s="6">
        <x:v>45984</x:v>
      </x:c>
      <x:c r="E6" s="6">
        <x:v>46075</x:v>
      </x:c>
      <x:c r="F6" s="6">
        <x:v>46173</x:v>
      </x:c>
      <x:c r="G6" s="6">
        <x:v>46173</x:v>
      </x:c>
      <x:c r="H6" s="6">
        <x:v>46264</x:v>
      </x:c>
    </x:row>
    <x:row r="7">
      <x:c r="B7" s="2" t="s">
        <x:v>11</x:v>
      </x:c>
      <x:c r="C7" s="5">
        <x:v>91</x:v>
      </x:c>
      <x:c r="D7" s="5">
        <x:v>91</x:v>
      </x:c>
      <x:c r="E7" s="5">
        <x:v>91</x:v>
      </x:c>
      <x:c r="F7" s="5">
        <x:v>98</x:v>
      </x:c>
      <x:c r="G7" s="5">
        <x:v>371</x:v>
      </x:c>
      <x:c r="H7" s="5">
        <x:v>91</x:v>
      </x:c>
    </x:row>
    <x:row r="8">
      <x:c r="B8" t="s">
        <x:v>302</x:v>
      </x:c>
    </x:row>
    <x:row r="9">
      <x:c r="B9" t="s">
        <x:v>303</x:v>
      </x:c>
      <x:c r="C9" s="16">
        <x:v>46289</x:v>
      </x:c>
    </x:row>
    <x:row r="10">
      <x:c r="B10" t="s">
        <x:v>304</x:v>
      </x:c>
      <x:c r="C10" t="s">
        <x:v>282</x:v>
      </x:c>
    </x:row>
    <x:row r="11">
      <x:c r="B11" t="s">
        <x:v>305</x:v>
      </x:c>
      <x:c r="C11" t="s">
        <x:v>284</x:v>
      </x:c>
    </x:row>
    <x:row r="12">
      <x:c r="B12" t="s">
        <x:v>306</x:v>
      </x:c>
    </x:row>
    <x:row r="13">
      <x:c r="B13" t="s">
        <x:v>307</x:v>
      </x:c>
      <x:c r="C13" s="55" t="s">
        <x:v>308</x:v>
      </x:c>
      <x:c r="D13" s="55" t="s">
        <x:v>309</x:v>
      </x:c>
      <x:c r="E13" s="55" t="s">
        <x:v>310</x:v>
      </x:c>
      <x:c r="F13" s="55" t="s">
        <x:v>311</x:v>
      </x:c>
      <x:c r="G13" s="55" t="s">
        <x:v>312</x:v>
      </x:c>
      <x:c r="H13" s="55" t="s">
        <x:v>313</x:v>
      </x:c>
      <x:c r="I13" s="55" t="s">
        <x:v>314</x:v>
      </x:c>
      <x:c r="J13" t="s">
        <x:v>315</x:v>
      </x:c>
      <x:c r="K13" s="55" t="s">
        <x:v>31</x:v>
      </x:c>
      <x:c r="L13" s="55" t="s">
        <x:v>36</x:v>
      </x:c>
      <x:c r="M13" s="55" t="s">
        <x:v>37</x:v>
      </x:c>
      <x:c r="N13" s="55" t="s">
        <x:v>38</x:v>
      </x:c>
    </x:row>
    <x:row r="14">
      <x:c r="B14" s="4">
        <x:v>45716</x:v>
      </x:c>
      <x:c r="C14" s="16">
        <x:v>0.53</x:v>
      </x:c>
      <x:c r="D14" s="16">
        <x:v>0.51</x:v>
      </x:c>
      <x:c r="E14" s="16">
        <x:v>0.56</x:v>
      </x:c>
      <x:c r="F14" s="16">
        <x:v>0.3</x:v>
      </x:c>
      <x:c r="G14" s="16">
        <x:v>2903.82</x:v>
      </x:c>
      <x:c r="H14" s="16">
        <x:v>2841</x:v>
      </x:c>
      <x:c r="I14" s="4">
        <x:v>45750</x:v>
      </x:c>
      <x:c r="J14" t="s">
        <x:v>316</x:v>
      </x:c>
      <x:c r="K14" s="16">
        <x:v>1079.6</x:v>
      </x:c>
      <x:c r="L14" s="16">
        <x:v>1076.2</x:v>
      </x:c>
      <x:c r="M14" s="16">
        <x:v>212.3</x:v>
      </x:c>
      <x:c r="N14" s="16">
        <x:v>264.5</x:v>
      </x:c>
    </x:row>
    <x:row r="15">
      <x:c r="B15" s="4">
        <x:v>45808</x:v>
      </x:c>
      <x:c r="C15" s="16">
        <x:v>0.58</x:v>
      </x:c>
      <x:c r="D15" s="16">
        <x:v>0.56</x:v>
      </x:c>
      <x:c r="E15" s="16">
        <x:v>0.56</x:v>
      </x:c>
      <x:c r="F15" s="16">
        <x:v>0.53</x:v>
      </x:c>
      <x:c r="G15" s="16">
        <x:v>2839.88</x:v>
      </x:c>
      <x:c r="H15" s="16">
        <x:v>2781.8</x:v>
      </x:c>
      <x:c r="I15" s="4">
        <x:v>45848</x:v>
      </x:c>
      <x:c r="J15" t="s">
        <x:v>317</x:v>
      </x:c>
      <x:c r="K15" s="16">
        <x:v>1209.1</x:v>
      </x:c>
      <x:c r="L15" s="16">
        <x:v>1251.2</x:v>
      </x:c>
      <x:c r="M15" s="16">
        <x:v>230.4</x:v>
      </x:c>
      <x:c r="N15" s="16">
        <x:v>288.4</x:v>
      </x:c>
    </x:row>
    <x:row r="16">
      <x:c r="B16" s="4">
        <x:v>45900</x:v>
      </x:c>
      <x:c r="C16" s="16">
        <x:v>0.33</x:v>
      </x:c>
      <x:c r="D16" s="16">
        <x:v>0.39</x:v>
      </x:c>
      <x:c r="E16" s="16">
        <x:v>0.34</x:v>
      </x:c>
      <x:c r="F16" s="16">
        <x:v>0.34</x:v>
      </x:c>
      <x:c r="G16" s="16">
        <x:v>2617.5</x:v>
      </x:c>
      <x:c r="H16" s="16">
        <x:v>2632.6</x:v>
      </x:c>
      <x:c r="I16" s="4">
        <x:v>45931</x:v>
      </x:c>
      <x:c r="J16" t="s">
        <x:v>318</x:v>
      </x:c>
      <x:c r="K16" s="16">
        <x:v>1167.1</x:v>
      </x:c>
      <x:c r="L16" s="16">
        <x:v>1133.2</x:v>
      </x:c>
      <x:c r="M16" s="16">
        <x:v>226.8</x:v>
      </x:c>
      <x:c r="N16" s="16">
        <x:v>260.7</x:v>
      </x:c>
    </x:row>
    <x:row r="17">
      <x:c r="B17" s="4">
        <x:v>45991</x:v>
      </x:c>
      <x:c r="C17" s="16">
        <x:v>0.44</x:v>
      </x:c>
      <x:c r="D17" s="16">
        <x:v>0.45</x:v>
      </x:c>
      <x:c r="E17" s="16">
        <x:v>0.44</x:v>
      </x:c>
      <x:c r="F17" s="16">
        <x:v>-1.39</x:v>
      </x:c>
      <x:c r="G17" s="16">
        <x:v>2983.42</x:v>
      </x:c>
      <x:c r="H17" s="16">
        <x:v>2979.1</x:v>
      </x:c>
      <x:c r="I17" s="4">
        <x:v>46010</x:v>
      </x:c>
      <x:c r="J17" t="s">
        <x:v>319</x:v>
      </x:c>
      <x:c r="K17" s="16">
        <x:v>1154.3</x:v>
      </x:c>
      <x:c r="L17" s="16">
        <x:v>1181.2</x:v>
      </x:c>
      <x:c r="M17" s="16">
        <x:v>244.4</x:v>
      </x:c>
      <x:c r="N17" s="16">
        <x:v>302.2</x:v>
      </x:c>
    </x:row>
    <x:row r="18">
      <x:c r="B18" s="4">
        <x:v>46081</x:v>
      </x:c>
      <x:c r="C18" s="16">
        <x:v>0.4</x:v>
      </x:c>
      <x:c r="D18" s="16">
        <x:v>0.39</x:v>
      </x:c>
      <x:c r="E18" s="16">
        <x:v>0.41</x:v>
      </x:c>
      <x:c r="F18" s="16">
        <x:v>0.42</x:v>
      </x:c>
      <x:c r="G18" s="16">
        <x:v>2760.4</x:v>
      </x:c>
      <x:c r="H18" s="16">
        <x:v>2787.8</x:v>
      </x:c>
      <x:c r="I18" s="4">
        <x:v>46113</x:v>
      </x:c>
      <x:c r="J18" t="s">
        <x:v>320</x:v>
      </x:c>
      <x:c r="K18" s="16">
        <x:v>4610.1</x:v>
      </x:c>
      <x:c r="L18" s="16">
        <x:v>4641.8</x:v>
      </x:c>
      <x:c r="M18" s="16">
        <x:v>913.9</x:v>
      </x:c>
      <x:c r="N18" s="16">
        <x:v>1115.8</x:v>
      </x:c>
    </x:row>
    <x:row r="19">
      <x:c r="B19" s="4">
        <x:v>46173</x:v>
      </x:c>
      <x:c r="C19" s="16">
        <x:v>0.46</x:v>
      </x:c>
      <x:c r="D19" s="16">
        <x:v>0.47</x:v>
      </x:c>
      <x:c r="E19" s="16">
        <x:v>0.47</x:v>
      </x:c>
      <x:c r="F19" s="16">
        <x:v>-3.37</x:v>
      </x:c>
      <x:c r="G19" s="16">
        <x:v>2890.73</x:v>
      </x:c>
      <x:c r="H19" s="16">
        <x:v>2882.1</x:v>
      </x:c>
      <x:c r="I19" s="4">
        <x:v>46218</x:v>
      </x:c>
      <x:c r="J19" t="s">
        <x:v>321</x:v>
      </x:c>
    </x:row>
    <x:row r="20">
      <x:c r="J20" t="s">
        <x:v>322</x:v>
      </x:c>
    </x:row>
    <x:row r="21">
      <x:c r="K21" s="55" t="s">
        <x:v>323</x:v>
      </x:c>
      <x:c r="L21" s="55" t="s">
        <x:v>324</x:v>
      </x:c>
      <x:c r="M21" s="55" t="s">
        <x:v>37</x:v>
      </x:c>
      <x:c r="N21" s="55" t="s">
        <x:v>38</x:v>
      </x:c>
    </x:row>
    <x:row r="22">
      <x:c r="B22" t="s">
        <x:v>325</x:v>
      </x:c>
      <x:c r="K22" s="16">
        <x:v>1072.6</x:v>
      </x:c>
      <x:c r="L22" s="16">
        <x:v>1069</x:v>
      </x:c>
      <x:c r="M22" s="16">
        <x:v>221.9</x:v>
      </x:c>
      <x:c r="N22" s="16">
        <x:v>263.1</x:v>
      </x:c>
    </x:row>
    <x:row r="23">
      <x:c r="B23" t="s">
        <x:v>326</x:v>
      </x:c>
      <x:c r="C23" t="s">
        <x:v>327</x:v>
      </x:c>
      <x:c r="K23" s="16">
        <x:v>1227.9</x:v>
      </x:c>
      <x:c r="L23" s="16">
        <x:v>1318.8</x:v>
      </x:c>
      <x:c r="M23" s="16">
        <x:v>233.3</x:v>
      </x:c>
      <x:c r="N23" s="16">
        <x:v>287.8</x:v>
      </x:c>
    </x:row>
    <x:row r="24">
      <x:c r="B24" t="s">
        <x:v>328</x:v>
      </x:c>
      <x:c r="C24" t="s">
        <x:v>329</x:v>
      </x:c>
      <x:c r="K24" s="16">
        <x:v>1146.8</x:v>
      </x:c>
      <x:c r="L24" s="16">
        <x:v>1094.2</x:v>
      </x:c>
      <x:c r="M24" s="16">
        <x:v>214.7</x:v>
      </x:c>
      <x:c r="N24" s="16">
        <x:v>251.5</x:v>
      </x:c>
    </x:row>
    <x:row r="25">
      <x:c r="B25" t="s">
        <x:v>330</x:v>
      </x:c>
      <x:c r="C25" t="s">
        <x:v>331</x:v>
      </x:c>
      <x:c r="K25" s="16">
        <x:v>1066.1</x:v>
      </x:c>
      <x:c r="L25" s="16">
        <x:v>1103.5</x:v>
      </x:c>
      <x:c r="M25" s="16">
        <x:v>219.9</x:v>
      </x:c>
      <x:c r="N25" s="16">
        <x:v>276.1</x:v>
      </x:c>
    </x:row>
    <x:row r="26">
      <x:c r="B26" t="s">
        <x:v>332</x:v>
      </x:c>
      <x:c r="C26" s="16">
        <x:v>26893</x:v>
      </x:c>
      <x:c r="K26" s="16">
        <x:v>4513.4</x:v>
      </x:c>
      <x:c r="L26" s="16">
        <x:v>4585.5</x:v>
      </x:c>
      <x:c r="M26" s="16">
        <x:v>889.8</x:v>
      </x:c>
      <x:c r="N26" s="16">
        <x:v>1078.5</x:v>
      </x:c>
    </x:row>
    <x:row r="27">
      <x:c r="B27" t="s">
        <x:v>333</x:v>
      </x:c>
      <x:c r="C27" s="16">
        <x:v>18</x:v>
      </x:c>
    </x:row>
    <x:row r="28">
      <x:c r="B28" t="s">
        <x:v>334</x:v>
      </x:c>
      <x:c r="C28" t="s">
        <x:v>335</x:v>
      </x:c>
    </x:row>
    <x:row r="29">
      <x:c r="B29" t="s">
        <x:v>336</x:v>
      </x:c>
      <x:c r="C29" t="s">
        <x:v>337</x:v>
      </x:c>
      <x:c r="K29" s="16">
        <x:v>1182.7</x:v>
      </x:c>
      <x:c r="L29" s="16">
        <x:v>1086.4</x:v>
      </x:c>
      <x:c r="M29" s="16">
        <x:v>259.1</x:v>
      </x:c>
      <x:c r="N29" s="16">
        <x:v>266.7</x:v>
      </x:c>
    </x:row>
    <x:row r="30">
      <x:c r="B30" t="s">
        <x:v>307</x:v>
      </x:c>
      <x:c r="C30" s="4">
        <x:v>46265</x:v>
      </x:c>
      <x:c r="K30" s="16">
        <x:v>1321</x:v>
      </x:c>
      <x:c r="L30" s="16">
        <x:v>1338.5</x:v>
      </x:c>
      <x:c r="M30" s="16">
        <x:v>243.4</x:v>
      </x:c>
      <x:c r="N30" s="16">
        <x:v>292.2</x:v>
      </x:c>
    </x:row>
    <x:row r="31">
      <x:c r="B31" t="s">
        <x:v>338</x:v>
      </x:c>
      <x:c r="C31" s="4">
        <x:v>46295</x:v>
      </x:c>
      <x:c r="K31" s="16">
        <x:v>1245.4</x:v>
      </x:c>
      <x:c r="L31" s="16">
        <x:v>1115.6</x:v>
      </x:c>
      <x:c r="M31" s="16">
        <x:v>223.9</x:v>
      </x:c>
      <x:c r="N31" s="16">
        <x:v>256.1</x:v>
      </x:c>
    </x:row>
    <x:row r="32">
      <x:c r="B32" t="s">
        <x:v>339</x:v>
      </x:c>
      <x:c r="C32" s="16">
        <x:v>0.28</x:v>
      </x:c>
      <x:c r="K32" s="16">
        <x:v>1150.2</x:v>
      </x:c>
      <x:c r="L32" s="16">
        <x:v>1121.8</x:v>
      </x:c>
      <x:c r="M32" s="16">
        <x:v>230.1</x:v>
      </x:c>
      <x:c r="N32" s="16">
        <x:v>279.7</x:v>
      </x:c>
    </x:row>
    <x:row r="33">
      <x:c r="B33" t="s">
        <x:v>340</x:v>
      </x:c>
      <x:c r="C33" s="16">
        <x:v>0.28</x:v>
      </x:c>
      <x:c r="K33" s="16">
        <x:v>4899.3</x:v>
      </x:c>
      <x:c r="L33" s="16">
        <x:v>4662.3</x:v>
      </x:c>
      <x:c r="M33" s="16">
        <x:v>956.5</x:v>
      </x:c>
      <x:c r="N33" s="16">
        <x:v>1094.7</x:v>
      </x:c>
    </x:row>
    <x:row r="34">
      <x:c r="B34" t="s">
        <x:v>341</x:v>
      </x:c>
      <x:c r="C34" s="16">
        <x:v>0.32</x:v>
      </x:c>
    </x:row>
    <x:row r="35">
      <x:c r="B35" t="s">
        <x:v>342</x:v>
      </x:c>
      <x:c r="C35" s="16">
        <x:v>0.25</x:v>
      </x:c>
      <x:c r="O35" t="s">
        <x:v>343</x:v>
      </x:c>
    </x:row>
    <x:row r="36">
      <x:c r="B36" t="s">
        <x:v>344</x:v>
      </x:c>
      <x:c r="C36" s="16">
        <x:v>0.02</x:v>
      </x:c>
      <x:c r="K36" t="s">
        <x:v>3</x:v>
      </x:c>
      <x:c r="L36" t="s">
        <x:v>345</x:v>
      </x:c>
      <x:c r="O36" s="16">
        <x:v>21172.8</x:v>
      </x:c>
    </x:row>
    <x:row r="37">
      <x:c r="B37" t="s">
        <x:v>346</x:v>
      </x:c>
      <x:c r="C37" s="16">
        <x:v>12</x:v>
      </x:c>
      <x:c r="K37" t="s">
        <x:v>347</x:v>
      </x:c>
      <x:c r="L37" s="16">
        <x:v>189.2</x:v>
      </x:c>
      <x:c r="O37" s="16">
        <x:v>19540.3</x:v>
      </x:c>
    </x:row>
    <x:row r="38">
      <x:c r="B38" t="s">
        <x:v>348</x:v>
      </x:c>
      <x:c r="K38" t="s">
        <x:v>349</x:v>
      </x:c>
      <x:c r="L38" s="16">
        <x:v>218</x:v>
      </x:c>
      <x:c r="O38" s="16">
        <x:v>19212.3</x:v>
      </x:c>
    </x:row>
    <x:row r="39">
      <x:c r="B39" t="s">
        <x:v>350</x:v>
      </x:c>
      <x:c r="K39" t="s">
        <x:v>351</x:v>
      </x:c>
      <x:c r="L39" s="16">
        <x:v>188.2</x:v>
      </x:c>
      <x:c r="O39" s="16">
        <x:v>17274.4</x:v>
      </x:c>
    </x:row>
    <x:row r="40">
      <x:c r="B40" t="s">
        <x:v>352</x:v>
      </x:c>
      <x:c r="K40" t="s">
        <x:v>353</x:v>
      </x:c>
      <x:c r="L40" s="16">
        <x:v>227.9</x:v>
      </x:c>
    </x:row>
    <x:row r="41">
      <x:c r="B41" t="s">
        <x:v>354</x:v>
      </x:c>
      <x:c r="C41" s="16">
        <x:v>0.28</x:v>
      </x:c>
      <x:c r="K41" t="s">
        <x:v>355</x:v>
      </x:c>
      <x:c r="L41" s="22" t="n">
        <x:f>SUM(L37:L40)</x:f>
        <x:v>823.3</x:v>
      </x:c>
    </x:row>
    <x:row r="42">
      <x:c r="B42" t="s">
        <x:v>356</x:v>
      </x:c>
      <x:c r="C42" s="16">
        <x:v>0.28</x:v>
      </x:c>
    </x:row>
    <x:row r="43">
      <x:c r="B43" t="s">
        <x:v>357</x:v>
      </x:c>
      <x:c r="C43" s="16">
        <x:v>0.29</x:v>
      </x:c>
    </x:row>
    <x:row r="44">
      <x:c r="B44" t="s">
        <x:v>358</x:v>
      </x:c>
      <x:c r="C44" s="16">
        <x:v>0.26</x:v>
      </x:c>
      <x:c r="O44" t="s">
        <x:v>359</x:v>
      </x:c>
    </x:row>
    <x:row r="45">
      <x:c r="B45" t="s">
        <x:v>360</x:v>
      </x:c>
      <x:c r="C45" s="16">
        <x:v>0.02</x:v>
      </x:c>
      <x:c r="O45" s="16">
        <x:v>2794.9</x:v>
      </x:c>
      <x:c r="P45" t="s">
        <x:v>361</x:v>
      </x:c>
    </x:row>
    <x:row r="46">
      <x:c r="B46" t="s">
        <x:v>362</x:v>
      </x:c>
      <x:c r="C46" s="16">
        <x:v>2</x:v>
      </x:c>
      <x:c r="O46" s="16">
        <x:v>3195.1</x:v>
      </x:c>
      <x:c r="P46" s="16">
        <x:v>902.9</x:v>
      </x:c>
    </x:row>
    <x:row r="47">
      <x:c r="B47" t="s">
        <x:v>363</x:v>
      </x:c>
      <x:c r="O47" s="16">
        <x:v>2841</x:v>
      </x:c>
      <x:c r="P47" s="16">
        <x:v>1828.5</x:v>
      </x:c>
    </x:row>
    <x:row r="48">
      <x:c r="B48" t="s">
        <x:v>364</x:v>
      </x:c>
      <x:c r="O48" s="16">
        <x:v>2781.8</x:v>
      </x:c>
      <x:c r="P48" s="16">
        <x:v>2731.4</x:v>
      </x:c>
    </x:row>
    <x:row r="49">
      <x:c r="B49" t="s">
        <x:v>365</x:v>
      </x:c>
      <x:c r="C49" s="16">
        <x:v>2588.02</x:v>
      </x:c>
      <x:c r="O49" s="16">
        <x:v>11612.8</x:v>
      </x:c>
    </x:row>
    <x:row r="50">
      <x:c r="B50" t="s">
        <x:v>366</x:v>
      </x:c>
      <x:c r="C50" s="16">
        <x:v>2590.3</x:v>
      </x:c>
    </x:row>
    <x:row r="51">
      <x:c r="B51" t="s">
        <x:v>367</x:v>
      </x:c>
      <x:c r="C51" s="16">
        <x:v>2607</x:v>
      </x:c>
      <x:c r="O51" s="16">
        <x:v>11281.6</x:v>
      </x:c>
    </x:row>
    <x:row r="52">
      <x:c r="B52" t="s">
        <x:v>368</x:v>
      </x:c>
      <x:c r="C52" s="16">
        <x:v>2565</x:v>
      </x:c>
    </x:row>
    <x:row r="53">
      <x:c r="B53" t="s">
        <x:v>369</x:v>
      </x:c>
      <x:c r="C53" s="16">
        <x:v>10.58</x:v>
      </x:c>
    </x:row>
    <x:row r="54">
      <x:c r="B54" t="s">
        <x:v>370</x:v>
      </x:c>
      <x:c r="C54" s="16">
        <x:v>11</x:v>
      </x:c>
      <x:c r="O54" t="s">
        <x:v>371</x:v>
      </x:c>
    </x:row>
    <x:row r="55">
      <x:c r="B55" t="s">
        <x:v>372</x:v>
      </x:c>
      <x:c r="O55" s="16">
        <x:v>12257</x:v>
      </x:c>
    </x:row>
    <x:row r="56">
      <x:c r="B56" t="s">
        <x:v>373</x:v>
      </x:c>
      <x:c r="O56" s="16">
        <x:v>11449.5</x:v>
      </x:c>
    </x:row>
    <x:row r="57">
      <x:c r="B57" t="s">
        <x:v>374</x:v>
      </x:c>
      <x:c r="C57" s="16">
        <x:v>345.81</x:v>
      </x:c>
      <x:c r="O57" s="16">
        <x:v>11048.2</x:v>
      </x:c>
    </x:row>
    <x:row r="58">
      <x:c r="B58" t="s">
        <x:v>375</x:v>
      </x:c>
      <x:c r="C58" s="16">
        <x:v>234.76</x:v>
      </x:c>
      <x:c r="O58" s="16">
        <x:v>10916.8</x:v>
      </x:c>
    </x:row>
    <x:row r="59">
      <x:c r="B59" t="s">
        <x:v>376</x:v>
      </x:c>
      <x:c r="C59" s="16">
        <x:v>136.92</x:v>
      </x:c>
    </x:row>
    <x:row r="60">
      <x:c r="B60" t="s">
        <x:v>377</x:v>
      </x:c>
      <x:c r="C60" s="16">
        <x:v>107.4</x:v>
      </x:c>
    </x:row>
    <x:row r="61">
      <x:c r="B61" t="s">
        <x:v>378</x:v>
      </x:c>
      <x:c r="C61" s="16">
        <x:v>22.25</x:v>
      </x:c>
    </x:row>
    <x:row r="62">
      <x:c r="B62" t="s">
        <x:v>379</x:v>
      </x:c>
      <x:c r="C62" s="16">
        <x:v>23.9</x:v>
      </x:c>
    </x:row>
    <x:row r="63">
      <x:c r="B63" t="s">
        <x:v>380</x:v>
      </x:c>
      <x:c r="C63" s="16">
        <x:v>-141.78</x:v>
      </x:c>
    </x:row>
    <x:row r="64">
      <x:c r="B64" t="s">
        <x:v>381</x:v>
      </x:c>
      <x:c r="C64" s="16">
        <x:v>56</x:v>
      </x:c>
    </x:row>
    <x:row r="65">
      <x:c r="B65" t="s">
        <x:v>382</x:v>
      </x:c>
      <x:c r="C65" s="16">
        <x:v>196</x:v>
      </x:c>
    </x:row>
    <x:row r="66">
      <x:c r="B66" t="s">
        <x:v>383</x:v>
      </x:c>
      <x:c r="C66" s="16">
        <x:v>96.5</x:v>
      </x:c>
    </x:row>
    <x:row r="67">
      <x:c r="B67" t="s">
        <x:v>384</x:v>
      </x:c>
      <x:c r="C67" s="16">
        <x:v>14.41</x:v>
      </x:c>
    </x:row>
    <x:row r="68">
      <x:c r="B68" t="s">
        <x:v>385</x:v>
      </x:c>
      <x:c r="C68" s="16">
        <x:v>14</x:v>
      </x:c>
    </x:row>
    <x:row r="69">
      <x:c r="B69" t="s">
        <x:v>386</x:v>
      </x:c>
      <x:c r="C69" s="16">
        <x:v>23</x:v>
      </x:c>
    </x:row>
    <x:row r="70">
      <x:c r="B70" t="s">
        <x:v>387</x:v>
      </x:c>
      <x:c r="C70" s="16">
        <x:v>12</x:v>
      </x:c>
    </x:row>
    <x:row r="71">
      <x:c r="B71" t="s">
        <x:v>388</x:v>
      </x:c>
      <x:c r="C71" s="16">
        <x:v>2.49</x:v>
      </x:c>
    </x:row>
    <x:row r="72">
      <x:c r="B72" t="s">
        <x:v>389</x:v>
      </x:c>
      <x:c r="C72" s="16">
        <x:v>16</x:v>
      </x:c>
    </x:row>
    <x:row r="73">
      <x:c r="B73" t="s">
        <x:v>390</x:v>
      </x:c>
      <x:c r="C73" t="s">
        <x:v>391</x:v>
      </x:c>
    </x:row>
    <x:row r="74">
      <x:c r="B74" t="s">
        <x:v>392</x:v>
      </x:c>
      <x:c r="C74" s="16">
        <x:v>3.29</x:v>
      </x:c>
    </x:row>
    <x:row r="75">
      <x:c r="B75" t="s">
        <x:v>393</x:v>
      </x:c>
      <x:c r="C75" s="16">
        <x:v>14.67</x:v>
      </x:c>
    </x:row>
    <x:row r="76">
      <x:c r="B76" t="s">
        <x:v>394</x:v>
      </x:c>
      <x:c r="C76" t="s">
        <x:v>395</x:v>
      </x:c>
    </x:row>
  </x:sheetData>
  <x:pageMargins left="0.7" right="0.7" top="0.75" bottom="0.75" header="0.3" footer="0.3"/>
  <x:legacyDrawing xmlns:r="http://schemas.openxmlformats.org/officeDocument/2006/relationships" r:id="R7727daf456a3425b"/>
</x:worksheet>
</file>