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omments1.xml" ContentType="application/vnd.openxmlformats-officedocument.spreadsheetml.comments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c53de5477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f8a58b865b944ede"/>
    <x:sheet xmlns:r="http://schemas.openxmlformats.org/officeDocument/2006/relationships" name="Revenue summary" sheetId="2" r:id="R2b4e2be4d4254e5f"/>
    <x:sheet xmlns:r="http://schemas.openxmlformats.org/officeDocument/2006/relationships" name="Segment - ABL" sheetId="3" r:id="Rd37a39555d8144c8"/>
    <x:sheet xmlns:r="http://schemas.openxmlformats.org/officeDocument/2006/relationships" name="Segment - AIS" sheetId="4" r:id="Rca04fac3365145e7"/>
    <x:sheet xmlns:r="http://schemas.openxmlformats.org/officeDocument/2006/relationships" name="Income Statement" sheetId="5" r:id="Rcddedf19cae94420"/>
    <x:sheet xmlns:r="http://schemas.openxmlformats.org/officeDocument/2006/relationships" name="Balance Sheet" sheetId="6" r:id="R69f1f89a44294c3c"/>
    <x:sheet xmlns:r="http://schemas.openxmlformats.org/officeDocument/2006/relationships" name="Cash Flow Statement" sheetId="7" r:id="R61ead4e7a0364fe8"/>
    <x:sheet xmlns:r="http://schemas.openxmlformats.org/officeDocument/2006/relationships" name="Geo" sheetId="8" r:id="R004107d8e2894b45"/>
    <x:sheet xmlns:r="http://schemas.openxmlformats.org/officeDocument/2006/relationships" name="Share Count" sheetId="9" r:id="R336cc4a45bf84c21"/>
    <x:sheet xmlns:r="http://schemas.openxmlformats.org/officeDocument/2006/relationships" name="Guidance" sheetId="10" r:id="R920da2ea58304ff4"/>
    <x:sheet xmlns:r="http://schemas.openxmlformats.org/officeDocument/2006/relationships" name="Inputs" sheetId="11" r:id="Ra04d22942e0249b9"/>
    <x:sheet xmlns:r="http://schemas.openxmlformats.org/officeDocument/2006/relationships" name="Sources" sheetId="12" r:id="Ra2a24f46224547e7"/>
  </x:sheets>
</x:workbook>
</file>

<file path=xl/comments1.xml><?xml version="1.0" encoding="utf-8"?>
<x:comments xmlns:x="http://schemas.openxmlformats.org/spreadsheetml/2006/main">
  <x:authors>
    <x:author>api</x:author>
  </x:authors>
  <x:commentList>
    <x:comment ref="C9" authorId="0">
      <x:text>
        <x:r>
          <x:t>ayi-20250831.htm | Page n/a | 3,756.7</x:t>
        </x:r>
      </x:text>
    </x:comment>
    <x:comment ref="C10" authorId="0">
      <x:text>
        <x:r>
          <x:t>ayi-20250831.htm | Page n/a | 588.9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<x:sst xmlns:x="http://schemas.openxmlformats.org/spreadsheetml/2006/main">
  <x:si>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ACUITY INC.  |  NYSE: AYI</x:t>
  </x:si>
  <x:si>
    <x:t xml:space="preserve">Company Model — built by Shortcut</x:t>
  </x:si>
  <x:si>
    <x:t xml:space="preserve">$ millions, except per share</x:t>
  </x:si>
  <x:si>
    <x:t xml:space="preserve">Fiscal period</x:t>
  </x:si>
  <x:si>
    <x:t xml:space="preserve">FY25A</x:t>
  </x:si>
  <x:si>
    <x:t xml:space="preserve">4Q25A</x:t>
  </x:si>
  <x:si>
    <x:t xml:space="preserve">1Q26A</x:t>
  </x:si>
  <x:si>
    <x:t xml:space="preserve">2Q26A</x:t>
  </x:si>
  <x:si>
    <x:t xml:space="preserve">3Q26A</x:t>
  </x:si>
  <x:si>
    <x:t xml:space="preserve">4Q26E</x:t>
  </x:si>
  <x:si>
    <x:t xml:space="preserve">Period end</x:t>
  </x:si>
  <x:si>
    <x:t xml:space="preserve">Days in period</x:t>
  </x:si>
  <x:si>
    <x:t xml:space="preserve">Issuer</x:t>
  </x:si>
  <x:si>
    <x:t xml:space="preserve">Acuity Inc.</x:t>
  </x:si>
  <x:si>
    <x:t xml:space="preserve">Ticker / exchange</x:t>
  </x:si>
  <x:si>
    <x:t xml:space="preserve">AYI / NYSE</x:t>
  </x:si>
  <x:si>
    <x:t xml:space="preserve">Fiscal year end</x:t>
  </x:si>
  <x:si>
    <x:t xml:space="preserve">FY closes August 31</x:t>
  </x:si>
  <x:si>
    <x:t xml:space="preserve">Reporting currency</x:t>
  </x:si>
  <x:si>
    <x:t xml:space="preserve">USD, millions</x:t>
  </x:si>
  <x:si>
    <x:t xml:space="preserve">EPS basis</x:t>
  </x:si>
  <x:si>
    <x:t xml:space="preserve">Adjusted diluted USD</x:t>
  </x:si>
  <x:si>
    <x:t xml:space="preserve">Normalized diluted USD/common share</x:t>
  </x:si>
  <x:si>
    <x:t xml:space="preserve">Information cutoff (UTC)</x:t>
  </x:si>
  <x:si>
    <x:t xml:space="preserve">See precise UTC cutoff →</x:t>
  </x:si>
  <x:si>
    <x:t xml:space="preserve">2026-09-29 16:49:46.891847 UTC</x:t>
  </x:si>
  <x:si>
    <x:t xml:space="preserve">Expected results</x:t>
  </x:si>
  <x:si>
    <x:t xml:space="preserve">2026-10-01, 06:00 ET</x:t>
  </x:si>
  <x:si>
    <x:t xml:space="preserve">Headline estimate versus September 24 consensus</x:t>
  </x:si>
  <x:si>
    <x:t xml:space="preserve">Metric</x:t>
  </x:si>
  <x:si>
    <x:t xml:space="preserve">Model</x:t>
  </x:si>
  <x:si>
    <x:t xml:space="preserve">CapIQ Sep 24</x:t>
  </x:si>
  <x:si>
    <x:t xml:space="preserve">Variance</x:t>
  </x:si>
  <x:si>
    <x:t xml:space="preserve">Guidance implied Q4</x:t>
  </x:si>
  <x:si>
    <x:t xml:space="preserve">Notes</x:t>
  </x:si>
  <x:si>
    <x:t xml:space="preserve">Net sales ($m)</x:t>
  </x:si>
  <x:si>
    <x:t xml:space="preserve">FY2026 annual guide issued Oct 2025; Q4 figure is the residual after Q1–Q3 reported sales.</x:t>
  </x:si>
  <x:si>
    <x:t xml:space="preserve">Net income — adjusted ($m)</x:t>
  </x:si>
  <x:si>
    <x:t xml:space="preserve">Normalized diluted EPS ($)</x:t>
  </x:si>
  <x:si>
    <x:t xml:space="preserve">FY2026 annual adjusted EPS guidance midpoint less the first three reported quarters.</x:t>
  </x:si>
  <x:si>
    <x:t xml:space="preserve">GAAP diluted EPS ($)</x:t>
  </x:si>
  <x:si>
    <x:t xml:space="preserve">P(beat consensus EPS)</x:t>
  </x:si>
  <x:si>
    <x:t xml:space="preserve">Confidence</x:t>
  </x:si>
  <x:si>
    <x:t xml:space="preserve">medium</x:t>
  </x:si>
  <x:si>
    <x:t xml:space="preserve">GAAP net income ($m)</x:t>
  </x:si>
  <x:si>
    <x:t xml:space="preserve">Revenue summary</x:t>
  </x:si>
  <x:si>
    <x:t xml:space="preserve">Acuity Brands Lighting</x:t>
  </x:si>
  <x:si>
    <x:t xml:space="preserve">  Y/Y growth</x:t>
  </x:si>
  <x:si>
    <x:t xml:space="preserve">  Q/Q growth</x:t>
  </x:si>
  <x:si>
    <x:t xml:space="preserve">  % of total revenue</x:t>
  </x:si>
  <x:si>
    <x:t xml:space="preserve">Acuity Intelligent Spaces</x:t>
  </x:si>
  <x:si>
    <x:t xml:space="preserve">Intersegment eliminations</x:t>
  </x:si>
  <x:si>
    <x:t xml:space="preserve">TOTAL REVENUE</x:t>
  </x:si>
  <x:si>
    <x:t xml:space="preserve">Reported total reconciliation</x:t>
  </x:si>
  <x:si>
    <x:t xml:space="preserve">Reported geography: U.S. and international; see Geo</x:t>
  </x:si>
  <x:si>
    <x:t xml:space="preserve">CHECK segment costs + eliminations vs issuer total</x:t>
  </x:si>
  <x:si>
    <x:t xml:space="preserve">Segment - ABL</x:t>
  </x:si>
  <x:si>
    <x:t xml:space="preserve">Independent sales network</x:t>
  </x:si>
  <x:si>
    <x:t xml:space="preserve">  Organic Y/Y</x:t>
  </x:si>
  <x:si>
    <x:t xml:space="preserve">unavailable</x:t>
  </x:si>
  <x:si>
    <x:t xml:space="preserve">  M&amp;A / scope Y/Y</x:t>
  </x:si>
  <x:si>
    <x:t xml:space="preserve">  FX Y/Y</x:t>
  </x:si>
  <x:si>
    <x:t xml:space="preserve">  Total Y/Y</x:t>
  </x:si>
  <x:si>
    <x:t xml:space="preserve">  Absolute sequential change</x:t>
  </x:si>
  <x:si>
    <x:t xml:space="preserve">  Y/Y absolute change</x:t>
  </x:si>
  <x:si>
    <x:t xml:space="preserve">Direct sales network</x:t>
  </x:si>
  <x:si>
    <x:t xml:space="preserve">Retail customers</x:t>
  </x:si>
  <x:si>
    <x:t xml:space="preserve">Corporate accounts</x:t>
  </x:si>
  <x:si>
    <x:t xml:space="preserve">OEM and other</x:t>
  </x:si>
  <x:si>
    <x:t xml:space="preserve">Segment revenue</x:t>
  </x:si>
  <x:si>
    <x:t xml:space="preserve">  % Y/Y</x:t>
  </x:si>
  <x:si>
    <x:t xml:space="preserve">  % Q/Q</x:t>
  </x:si>
  <x:si>
    <x:t xml:space="preserve">  Segment cost of sales</x:t>
  </x:si>
  <x:si>
    <x:t xml:space="preserve">Segment gross profit</x:t>
  </x:si>
  <x:si>
    <x:t xml:space="preserve">  Gross margin</x:t>
  </x:si>
  <x:si>
    <x:t xml:space="preserve">  Gross margin Δ bp</x:t>
  </x:si>
  <x:si>
    <x:t xml:space="preserve">  Selling/admin expense</x:t>
  </x:si>
  <x:si>
    <x:t xml:space="preserve">Segment operating profit</x:t>
  </x:si>
  <x:si>
    <x:t xml:space="preserve">  Operating margin</x:t>
  </x:si>
  <x:si>
    <x:t xml:space="preserve">  Operating margin Δ bp</x:t>
  </x:si>
  <x:si>
    <x:t xml:space="preserve">Special charges allocated to lighting</x:t>
  </x:si>
  <x:si>
    <x:t xml:space="preserve">Reported units / backlog: unavailable</x:t>
  </x:si>
  <x:si>
    <x:t xml:space="preserve">No unit/customer/backlog disclosure; SEC Q3 10-Q</x:t>
  </x:si>
  <x:si>
    <x:t xml:space="preserve">CHECK reported segment profit</x:t>
  </x:si>
  <x:si>
    <x:t xml:space="preserve">Forecast not reported; historical checks compare with issuer.</x:t>
  </x:si>
  <x:si>
    <x:t xml:space="preserve">Segment - AIS</x:t>
  </x:si>
  <x:si>
    <x:t xml:space="preserve">AIS — system integrator channel</x:t>
  </x:si>
  <x:si>
    <x:t xml:space="preserve">Atrius product-line sales — not disclosed</x:t>
  </x:si>
  <x:si>
    <x:t xml:space="preserve">Distech product-line sales — not disclosed</x:t>
  </x:si>
  <x:si>
    <x:t xml:space="preserve">QSC product-line sales — not disclosed</x:t>
  </x:si>
  <x:si>
    <x:t xml:space="preserve">Income Statement</x:t>
  </x:si>
  <x:si>
    <x:t xml:space="preserve">Net sales</x:t>
  </x:si>
  <x:si>
    <x:t xml:space="preserve">  Revenue Y/Y</x:t>
  </x:si>
  <x:si>
    <x:t xml:space="preserve">Cost of products sold</x:t>
  </x:si>
  <x:si>
    <x:t xml:space="preserve">GROSS PROFIT</x:t>
  </x:si>
  <x:si>
    <x:t xml:space="preserve">Selling, distribution, admin</x:t>
  </x:si>
  <x:si>
    <x:t xml:space="preserve">Special charges</x:t>
  </x:si>
  <x:si>
    <x:t xml:space="preserve">OPERATING PROFIT</x:t>
  </x:si>
  <x:si>
    <x:t xml:space="preserve">Net interest expense</x:t>
  </x:si>
  <x:si>
    <x:t xml:space="preserve">Miscellaneous expense</x:t>
  </x:si>
  <x:si>
    <x:t xml:space="preserve">PRE-TAX INCOME</x:t>
  </x:si>
  <x:si>
    <x:t xml:space="preserve">Income tax expense</x:t>
  </x:si>
  <x:si>
    <x:t xml:space="preserve">  Effective tax rate</x:t>
  </x:si>
  <x:si>
    <x:t xml:space="preserve">GAAP NET INCOME</x:t>
  </x:si>
  <x:si>
    <x:t xml:space="preserve">  Net margin</x:t>
  </x:si>
  <x:si>
    <x:t xml:space="preserve">Weighted basic shares (m)</x:t>
  </x:si>
  <x:si>
    <x:t xml:space="preserve">Weighted diluted shares (m)</x:t>
  </x:si>
  <x:si>
    <x:t xml:space="preserve">GAAP diluted EPS</x:t>
  </x:si>
  <x:si>
    <x:t xml:space="preserve">  Acquisition inventory step-up</x:t>
  </x:si>
  <x:si>
    <x:t xml:space="preserve">  Acquired intangible amortization</x:t>
  </x:si>
  <x:si>
    <x:t xml:space="preserve">  Share-based compensation</x:t>
  </x:si>
  <x:si>
    <x:t xml:space="preserve">  Acquisition-related costs</x:t>
  </x:si>
  <x:si>
    <x:t xml:space="preserve">  Special charges adjustment</x:t>
  </x:si>
  <x:si>
    <x:t xml:space="preserve">  Pension settlement</x:t>
  </x:si>
  <x:si>
    <x:t xml:space="preserve">  Tariff refund exclusion</x:t>
  </x:si>
  <x:si>
    <x:t xml:space="preserve">  One-time tax benefit exclusion</x:t>
  </x:si>
  <x:si>
    <x:t xml:space="preserve">  Tax effect on adjustments</x:t>
  </x:si>
  <x:si>
    <x:t xml:space="preserve">ADJUSTED NET INCOME</x:t>
  </x:si>
  <x:si>
    <x:t xml:space="preserve">NORMALIZED diluted EPS</x:t>
  </x:si>
  <x:si>
    <x:t xml:space="preserve">GAAP EPS / share-count check</x:t>
  </x:si>
  <x:si>
    <x:t xml:space="preserve">CHECK segment profit bridge</x:t>
  </x:si>
  <x:si>
    <x:t xml:space="preserve">Balance Sheet</x:t>
  </x:si>
  <x:si>
    <x:t xml:space="preserve">Cash and cash equivalents</x:t>
  </x:si>
  <x:si>
    <x:t xml:space="preserve">Accounts receivable</x:t>
  </x:si>
  <x:si>
    <x:t xml:space="preserve">Inventories</x:t>
  </x:si>
  <x:si>
    <x:t xml:space="preserve">Other current assets / WC plug</x:t>
  </x:si>
  <x:si>
    <x:t xml:space="preserve">TOTAL CURRENT ASSETS</x:t>
  </x:si>
  <x:si>
    <x:t xml:space="preserve">Net PP&amp;E</x:t>
  </x:si>
  <x:si>
    <x:t xml:space="preserve">Lease right-of-use assets</x:t>
  </x:si>
  <x:si>
    <x:t xml:space="preserve">Goodwill</x:t>
  </x:si>
  <x:si>
    <x:t xml:space="preserve">Intangible assets</x:t>
  </x:si>
  <x:si>
    <x:t xml:space="preserve">Deferred income tax assets</x:t>
  </x:si>
  <x:si>
    <x:t xml:space="preserve">Other long-term assets</x:t>
  </x:si>
  <x:si>
    <x:t xml:space="preserve">TOTAL ASSETS</x:t>
  </x:si>
  <x:si>
    <x:t xml:space="preserve">Accounts payable</x:t>
  </x:si>
  <x:si>
    <x:t xml:space="preserve">Current lease liabilities</x:t>
  </x:si>
  <x:si>
    <x:t xml:space="preserve">Accrued compensation</x:t>
  </x:si>
  <x:si>
    <x:t xml:space="preserve">Other current liabilities</x:t>
  </x:si>
  <x:si>
    <x:t xml:space="preserve">TOTAL CURRENT LIABILITIES</x:t>
  </x:si>
  <x:si>
    <x:t xml:space="preserve">Long-term debt</x:t>
  </x:si>
  <x:si>
    <x:t xml:space="preserve">Long-term lease liabilities</x:t>
  </x:si>
  <x:si>
    <x:t xml:space="preserve">Accrued pension liabilities</x:t>
  </x:si>
  <x:si>
    <x:t xml:space="preserve">Deferred income tax liabilities</x:t>
  </x:si>
  <x:si>
    <x:t xml:space="preserve">Other long-term liabilities</x:t>
  </x:si>
  <x:si>
    <x:t xml:space="preserve">TOTAL LIABILITIES</x:t>
  </x:si>
  <x:si>
    <x:t xml:space="preserve">Common stock</x:t>
  </x:si>
  <x:si>
    <x:t xml:space="preserve">Paid-in capital</x:t>
  </x:si>
  <x:si>
    <x:t xml:space="preserve">Retained earnings</x:t>
  </x:si>
  <x:si>
    <x:t xml:space="preserve">Accumulated OCI</x:t>
  </x:si>
  <x:si>
    <x:t xml:space="preserve">Treasury stock at cost</x:t>
  </x:si>
  <x:si>
    <x:t xml:space="preserve">TOTAL EQUITY</x:t>
  </x:si>
  <x:si>
    <x:t xml:space="preserve">CHECK assets - liabilities - equity</x:t>
  </x:si>
  <x:si>
    <x:t xml:space="preserve">Cash Flow Statement</x:t>
  </x:si>
  <x:si>
    <x:t xml:space="preserve">Net income</x:t>
  </x:si>
  <x:si>
    <x:t xml:space="preserve">Depreciation and amortization</x:t>
  </x:si>
  <x:si>
    <x:t xml:space="preserve">Share-based expense</x:t>
  </x:si>
  <x:si>
    <x:t xml:space="preserve">Receivables cash movement</x:t>
  </x:si>
  <x:si>
    <x:t xml:space="preserve">Inventory cash movement</x:t>
  </x:si>
  <x:si>
    <x:t xml:space="preserve">Prepayments cash movement</x:t>
  </x:si>
  <x:si>
    <x:t xml:space="preserve">Payables cash movement</x:t>
  </x:si>
  <x:si>
    <x:t xml:space="preserve">Other operations / CFO residual</x:t>
  </x:si>
  <x:si>
    <x:t xml:space="preserve">Forecast residual balances independently assumed $110m CFO.</x:t>
  </x:si>
  <x:si>
    <x:t xml:space="preserve">NET CASH FROM OPERATIONS</x:t>
  </x:si>
  <x:si>
    <x:t xml:space="preserve">CHECK CFO vs reported source</x:t>
  </x:si>
  <x:si>
    <x:t xml:space="preserve">Capital expenditures</x:t>
  </x:si>
  <x:si>
    <x:t xml:space="preserve">Acquisitions</x:t>
  </x:si>
  <x:si>
    <x:t xml:space="preserve">Other investing</x:t>
  </x:si>
  <x:si>
    <x:t xml:space="preserve">NET INVESTING CASH FLOW</x:t>
  </x:si>
  <x:si>
    <x:t xml:space="preserve">CHECK investing vs source</x:t>
  </x:si>
  <x:si>
    <x:t xml:space="preserve">Credit facility proceeds</x:t>
  </x:si>
  <x:si>
    <x:t xml:space="preserve">Term-loan borrowings</x:t>
  </x:si>
  <x:si>
    <x:t xml:space="preserve">Term-loan repayments</x:t>
  </x:si>
  <x:si>
    <x:t xml:space="preserve">Proceeds from equity awards</x:t>
  </x:si>
  <x:si>
    <x:t xml:space="preserve">Tax withholding on awards</x:t>
  </x:si>
  <x:si>
    <x:t xml:space="preserve">Share repurchases (negative cash)</x:t>
  </x:si>
  <x:si>
    <x:t xml:space="preserve">Dividends paid</x:t>
  </x:si>
  <x:si>
    <x:t xml:space="preserve">Other financing</x:t>
  </x:si>
  <x:si>
    <x:t xml:space="preserve">NET FINANCING CASH FLOW</x:t>
  </x:si>
  <x:si>
    <x:t xml:space="preserve">CHECK financing vs source</x:t>
  </x:si>
  <x:si>
    <x:t xml:space="preserve">Currency effect</x:t>
  </x:si>
  <x:si>
    <x:t xml:space="preserve">CHANGE IN CASH</x:t>
  </x:si>
  <x:si>
    <x:t xml:space="preserve">Ending cash balance</x:t>
  </x:si>
  <x:si>
    <x:t xml:space="preserve">CHECK cash change vs balance sheet</x:t>
  </x:si>
  <x:si>
    <x:t xml:space="preserve">Geo</x:t>
  </x:si>
  <x:si>
    <x:t xml:space="preserve">Domestic: United States</x:t>
  </x:si>
  <x:si>
    <x:t xml:space="preserve">International</x:t>
  </x:si>
  <x:si>
    <x:t xml:space="preserve">TOTAL GEOGRAPHIC SALES</x:t>
  </x:si>
  <x:si>
    <x:t xml:space="preserve">CHECK geographic sales vs consolidated</x:t>
  </x:si>
  <x:si>
    <x:t xml:space="preserve">Quarterly geographic figures not disclosed in FY2026 Forms 10-Q</x:t>
  </x:si>
  <x:si>
    <x:t xml:space="preserve">Share Count</x:t>
  </x:si>
  <x:si>
    <x:t xml:space="preserve">Reported June 23 common shares / forecast exit</x:t>
  </x:si>
  <x:si>
    <x:t xml:space="preserve">Repurchases (cash, $m)</x:t>
  </x:si>
  <x:si>
    <x:t xml:space="preserve">Weighted-average basic shares (m)</x:t>
  </x:si>
  <x:si>
    <x:t xml:space="preserve">Weighted-average diluted shares (m)</x:t>
  </x:si>
  <x:si>
    <x:t xml:space="preserve">Dilutive awards (m)</x:t>
  </x:si>
  <x:si>
    <x:t xml:space="preserve">Estimated EPS denominator (m)</x:t>
  </x:si>
  <x:si>
    <x:t xml:space="preserve">Guidance</x:t>
  </x:si>
  <x:si>
    <x:t xml:space="preserve">Published</x:t>
  </x:si>
  <x:si>
    <x:t xml:space="preserve">Period</x:t>
  </x:si>
  <x:si>
    <x:t xml:space="preserve">Low</x:t>
  </x:si>
  <x:si>
    <x:t xml:space="preserve">High</x:t>
  </x:si>
  <x:si>
    <x:t xml:space="preserve">Midpoint</x:t>
  </x:si>
  <x:si>
    <x:t xml:space="preserve">Actual reported</x:t>
  </x:si>
  <x:si>
    <x:t xml:space="preserve">Beat / miss</x:t>
  </x:si>
  <x:si>
    <x:t xml:space="preserve">FY2026</x:t>
  </x:si>
  <x:si>
    <x:t xml:space="preserve">Adjusted diluted EPS</x:t>
  </x:si>
  <x:si>
    <x:t xml:space="preserve">Beat probability calibration (six historical normalized pairs)</x:t>
  </x:si>
  <x:si>
    <x:t xml:space="preserve">Cohort prior, mid-cap and S&amp;P 400</x:t>
  </x:si>
  <x:si>
    <x:t xml:space="preserve">Historical normalized strict beats / six</x:t>
  </x:si>
  <x:si>
    <x:t xml:space="preserve">Regularized starting probability</x:t>
  </x:si>
  <x:si>
    <x:t xml:space="preserve">Final beat probability</x:t>
  </x:si>
  <x:si>
    <x:t xml:space="preserve">Inputs</x:t>
  </x:si>
  <x:si>
    <x:t xml:space="preserve">CAPITAL IQ HISTORY — supplied six pre-target pairs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</x:si>
  <x:si>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</x:si>
  <x:si>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</x:si>
  <x:si>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</x:si>
  <x:si>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</x:si>
  <x:si>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</x:si>
  <x:si>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</x:si>
  <x:si>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</x:si>
  <x:si>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report_date</x:t>
  </x:si>
  <x:si>
    <x:t xml:space="preserve">CAPITAL IQ TARGET SUMMARY — Sep 24 2026, date precision only</x:t>
  </x:si>
  <x:si>
    <x:t xml:space="preserve">ticker</x:t>
  </x:si>
  <x:si>
    <x:t xml:space="preserve">AYI</x:t>
  </x:si>
  <x:si>
    <x:t xml:space="preserve">company</x:t>
  </x:si>
  <x:si>
    <x:t xml:space="preserve">exchange_ticker</x:t>
  </x:si>
  <x:si>
    <x:t xml:space="preserve">NYSE:AYI</x:t>
  </x:si>
  <x:si>
    <x:t xml:space="preserve">capiq_company_id</x:t>
  </x:si>
  <x:si>
    <x:t xml:space="preserve">analyst_count</x:t>
  </x:si>
  <x:si>
    <x:t xml:space="preserve">fiscal_year_end</x:t>
  </x:si>
  <x:si>
    <x:t xml:space="preserve">Aug-31</x:t>
  </x:si>
  <x:si>
    <x:t xml:space="preserve">forward_quarter_label</x:t>
  </x:si>
  <x:si>
    <x:t xml:space="preserve">FQ4 2026 - Aug 2026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</x:si>
  <x:si>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</x:si>
  <x:si>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</x:si>
  <x:si>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</x:si>
  <x:si>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</x:si>
  <x:si>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</x:si>
  <x:si>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</x:si>
  <x:si>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</x:si>
  <x:si>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</x:si>
  <x:si>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</x:si>
  <x:si>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</x:si>
  <x:si>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</x:si>
  <x:si>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</x:si>
  <x:si>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</x:si>
  <x:si>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</x:si>
  <x:si>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</x:si>
  <x:si>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</x:si>
  <x:si>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</x:si>
  <x:si>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</x:si>
  <x:si>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</x:si>
  <x:si>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</x:si>
  <x:si>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</x:si>
  <x:si>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</x:si>
  <x:si>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</x:si>
  <x:si>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</x:si>
  <x:si>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</x:si>
  <x:si>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</x:si>
  <x:si>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</x:si>
  <x:si>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</x:si>
  <x:si>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</x:si>
  <x:si>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</x:si>
  <x:si>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</x:si>
  <x:si>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</x:si>
  <x:si>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</x:si>
  <x:si>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</x:si>
  <x:si>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</x:si>
  <x:si>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</x:si>
  <x:si>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</x:si>
  <x:si>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</x:si>
  <x:si>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</x:si>
  <x:si>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</x:si>
  <x:si>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Input provenance</x:t>
  </x:si>
  <x:si>
    <x:t xml:space="preserve">AYI_history.csv SHA256</x:t>
  </x:si>
  <x:si>
    <x:t xml:space="preserve">3ae0998f1f0cd7d6a0726cf202afd70a06adabf0d6e9c43d656883d93119027a</x:t>
  </x:si>
  <x:si>
    <x:t xml:space="preserve">AYI_consensus.json SHA256</x:t>
  </x:si>
  <x:si>
    <x:t xml:space="preserve">0047fba95d5ebea423e83c334c890b80b9f81ee6811de79c6f2526cc857f386c</x:t>
  </x:si>
  <x:si>
    <x:t xml:space="preserve">Consensus captured</x:t>
  </x:si>
  <x:si>
    <x:t xml:space="preserve">2026-09-24 (time unknown)</x:t>
  </x:si>
  <x:si>
    <x:t xml:space="preserve">last_close_price</x:t>
  </x:si>
  <x:si>
    <x:t xml:space="preserve">notes</x:t>
  </x:si>
  <x:si>
    <x:t xml:space="preserve">Results 6 a.m. Oct 1. 52wk range 380.17/257.04. FY2026 EPSn guidance 19.00/20.50. Company renamed from Acuity Brands to Acuity Inc.</x:t>
  </x:si>
  <x:si>
    <x:t xml:space="preserve">revenue_actual</x:t>
  </x:si>
  <x:si>
    <x:t xml:space="preserve">CapIQ actual / audited annual</x:t>
  </x:si>
  <x:si>
    <x:t xml:space="preserve">independent</x:t>
  </x:si>
  <x:si>
    <x:t xml:space="preserve">ABL channel revenue</x:t>
  </x:si>
  <x:si>
    <x:t xml:space="preserve">direct</x:t>
  </x:si>
  <x:si>
    <x:t xml:space="preserve">retail</x:t>
  </x:si>
  <x:si>
    <x:t xml:space="preserve">corporate</x:t>
  </x:si>
  <x:si>
    <x:t xml:space="preserve">oem</x:t>
  </x:si>
  <x:si>
    <x:t xml:space="preserve">ais</x:t>
  </x:si>
  <x:si>
    <x:t xml:space="preserve">Reported segment reconciliation</x:t>
  </x:si>
  <x:si>
    <x:t xml:space="preserve">eliminations</x:t>
  </x:si>
  <x:si>
    <x:t xml:space="preserve">cost</x:t>
  </x:si>
  <x:si>
    <x:t xml:space="preserve">Reported consolidated statement</x:t>
  </x:si>
  <x:si>
    <x:t xml:space="preserve">sga</x:t>
  </x:si>
  <x:si>
    <x:t xml:space="preserve">special</x:t>
  </x:si>
  <x:si>
    <x:t xml:space="preserve">interest</x:t>
  </x:si>
  <x:si>
    <x:t xml:space="preserve">misc</x:t>
  </x:si>
  <x:si>
    <x:t xml:space="preserve">tax</x:t>
  </x:si>
  <x:si>
    <x:t xml:space="preserve">basic_shares</x:t>
  </x:si>
  <x:si>
    <x:t xml:space="preserve">diluted_shares</x:t>
  </x:si>
  <x:si>
    <x:t xml:space="preserve">inventory</x:t>
  </x:si>
  <x:si>
    <x:t xml:space="preserve">Issuer GAAP/non-GAAP reconciliation</x:t>
  </x:si>
  <x:si>
    <x:t xml:space="preserve">amort</x:t>
  </x:si>
  <x:si>
    <x:t xml:space="preserve">sbc</x:t>
  </x:si>
  <x:si>
    <x:t xml:space="preserve">acquisition</x:t>
  </x:si>
  <x:si>
    <x:t xml:space="preserve">bridge_special</x:t>
  </x:si>
  <x:si>
    <x:t xml:space="preserve">pension</x:t>
  </x:si>
  <x:si>
    <x:t xml:space="preserve">tariff</x:t>
  </x:si>
  <x:si>
    <x:t xml:space="preserve">tax_benefit</x:t>
  </x:si>
  <x:si>
    <x:t xml:space="preserve">bridge_tax</x:t>
  </x:si>
  <x:si>
    <x:t xml:space="preserve">abl_op</x:t>
  </x:si>
  <x:si>
    <x:t xml:space="preserve">SEC segment operating-profit bridge</x:t>
  </x:si>
  <x:si>
    <x:t xml:space="preserve">ais_op</x:t>
  </x:si>
  <x:si>
    <x:t xml:space="preserve">corp_op</x:t>
  </x:si>
  <x:si>
    <x:t xml:space="preserve">abl_cost</x:t>
  </x:si>
  <x:si>
    <x:t xml:space="preserve">ais_cost</x:t>
  </x:si>
  <x:si>
    <x:t xml:space="preserve">abl_sga</x:t>
  </x:si>
  <x:si>
    <x:t xml:space="preserve">ais_sga</x:t>
  </x:si>
  <x:si>
    <x:t xml:space="preserve">bs_0</x:t>
  </x:si>
  <x:si>
    <x:t xml:space="preserve">Reported balance sheet</x:t>
  </x:si>
  <x:si>
    <x:t xml:space="preserve">bs_1</x:t>
  </x:si>
  <x:si>
    <x:t xml:space="preserve">bs_2</x:t>
  </x:si>
  <x:si>
    <x:t xml:space="preserve">bs_3</x:t>
  </x:si>
  <x:si>
    <x:t xml:space="preserve">bs_4</x:t>
  </x:si>
  <x:si>
    <x:t xml:space="preserve">bs_5</x:t>
  </x:si>
  <x:si>
    <x:t xml:space="preserve">bs_6</x:t>
  </x:si>
  <x:si>
    <x:t xml:space="preserve">bs_7</x:t>
  </x:si>
  <x:si>
    <x:t xml:space="preserve">bs_8</x:t>
  </x:si>
  <x:si>
    <x:t xml:space="preserve">bs_9</x:t>
  </x:si>
  <x:si>
    <x:t xml:space="preserve">bs_10</x:t>
  </x:si>
  <x:si>
    <x:t xml:space="preserve">bs_11</x:t>
  </x:si>
  <x:si>
    <x:t xml:space="preserve">bs_12</x:t>
  </x:si>
  <x:si>
    <x:t xml:space="preserve">bs_13</x:t>
  </x:si>
  <x:si>
    <x:t xml:space="preserve">bs_14</x:t>
  </x:si>
  <x:si>
    <x:t xml:space="preserve">bs_15</x:t>
  </x:si>
  <x:si>
    <x:t xml:space="preserve">bs_16</x:t>
  </x:si>
  <x:si>
    <x:t xml:space="preserve">bs_17</x:t>
  </x:si>
  <x:si>
    <x:t xml:space="preserve">bs_18</x:t>
  </x:si>
  <x:si>
    <x:t xml:space="preserve">bs_19</x:t>
  </x:si>
  <x:si>
    <x:t xml:space="preserve">bs_20</x:t>
  </x:si>
  <x:si>
    <x:t xml:space="preserve">bs_21</x:t>
  </x:si>
  <x:si>
    <x:t xml:space="preserve">bs_22</x:t>
  </x:si>
  <x:si>
    <x:t xml:space="preserve">cf_0</x:t>
  </x:si>
  <x:si>
    <x:t xml:space="preserve">Cumulative cash-flow filing</x:t>
  </x:si>
  <x:si>
    <x:t xml:space="preserve">prior9_0</x:t>
  </x:si>
  <x:si>
    <x:t xml:space="preserve">Prior-year nine-month cash flow (derive Q4)</x:t>
  </x:si>
  <x:si>
    <x:t xml:space="preserve">cf_1</x:t>
  </x:si>
  <x:si>
    <x:t xml:space="preserve">prior9_1</x:t>
  </x:si>
  <x:si>
    <x:t xml:space="preserve">cf_2</x:t>
  </x:si>
  <x:si>
    <x:t xml:space="preserve">prior9_2</x:t>
  </x:si>
  <x:si>
    <x:t xml:space="preserve">cf_3</x:t>
  </x:si>
  <x:si>
    <x:t xml:space="preserve">prior9_3</x:t>
  </x:si>
  <x:si>
    <x:t xml:space="preserve">cf_4</x:t>
  </x:si>
  <x:si>
    <x:t xml:space="preserve">cf_5</x:t>
  </x:si>
  <x:si>
    <x:t xml:space="preserve">prior9_5</x:t>
  </x:si>
  <x:si>
    <x:t xml:space="preserve">cf_6</x:t>
  </x:si>
  <x:si>
    <x:t xml:space="preserve">prior9_6</x:t>
  </x:si>
  <x:si>
    <x:t xml:space="preserve">cf_7</x:t>
  </x:si>
  <x:si>
    <x:t xml:space="preserve">prior9_7</x:t>
  </x:si>
  <x:si>
    <x:t xml:space="preserve">cf_8</x:t>
  </x:si>
  <x:si>
    <x:t xml:space="preserve">prior9_8</x:t>
  </x:si>
  <x:si>
    <x:t xml:space="preserve">cf_9</x:t>
  </x:si>
  <x:si>
    <x:t xml:space="preserve">prior9_9</x:t>
  </x:si>
  <x:si>
    <x:t xml:space="preserve">cf_10</x:t>
  </x:si>
  <x:si>
    <x:t xml:space="preserve">prior9_10</x:t>
  </x:si>
  <x:si>
    <x:t xml:space="preserve">cf_11</x:t>
  </x:si>
  <x:si>
    <x:t xml:space="preserve">prior9_11</x:t>
  </x:si>
  <x:si>
    <x:t xml:space="preserve">cf_12</x:t>
  </x:si>
  <x:si>
    <x:t xml:space="preserve">prior9_12</x:t>
  </x:si>
  <x:si>
    <x:t xml:space="preserve">cf_13</x:t>
  </x:si>
  <x:si>
    <x:t xml:space="preserve">prior9_13</x:t>
  </x:si>
  <x:si>
    <x:t xml:space="preserve">cf_14</x:t>
  </x:si>
  <x:si>
    <x:t xml:space="preserve">prior9_14</x:t>
  </x:si>
  <x:si>
    <x:t xml:space="preserve">cf_15</x:t>
  </x:si>
  <x:si>
    <x:t xml:space="preserve">prior9_15</x:t>
  </x:si>
  <x:si>
    <x:t xml:space="preserve">cf_16</x:t>
  </x:si>
  <x:si>
    <x:t xml:space="preserve">prior9_16</x:t>
  </x:si>
  <x:si>
    <x:t xml:space="preserve">cf_17</x:t>
  </x:si>
  <x:si>
    <x:t xml:space="preserve">prior9_17</x:t>
  </x:si>
  <x:si>
    <x:t xml:space="preserve">cf_18</x:t>
  </x:si>
  <x:si>
    <x:t xml:space="preserve">prior9_18</x:t>
  </x:si>
  <x:si>
    <x:t xml:space="preserve">cf_19</x:t>
  </x:si>
  <x:si>
    <x:t xml:space="preserve">prior9_19</x:t>
  </x:si>
  <x:si>
    <x:t xml:space="preserve">cf_20</x:t>
  </x:si>
  <x:si>
    <x:t xml:space="preserve">prior9_20</x:t>
  </x:si>
  <x:si>
    <x:t xml:space="preserve">tax_rate</x:t>
  </x:si>
  <x:si>
    <x:t xml:space="preserve">Forecast assumption</x:t>
  </x:si>
  <x:si>
    <x:t xml:space="preserve">cf_cfo</x:t>
  </x:si>
  <x:si>
    <x:t xml:space="preserve">cf_capex</x:t>
  </x:si>
  <x:si>
    <x:t xml:space="preserve">cf_buyback</x:t>
  </x:si>
  <x:si>
    <x:t xml:space="preserve">cf_dividend</x:t>
  </x:si>
  <x:si>
    <x:t xml:space="preserve">geo_intl_share</x:t>
  </x:si>
  <x:si>
    <x:t xml:space="preserve">fy_eps_low</x:t>
  </x:si>
  <x:si>
    <x:t xml:space="preserve">FY26 adjusted EPS guidance, issued Oct 1 2025</x:t>
  </x:si>
  <x:si>
    <x:t xml:space="preserve">fy_eps_high</x:t>
  </x:si>
  <x:si>
    <x:t xml:space="preserve">fy_revenue_low</x:t>
  </x:si>
  <x:si>
    <x:t xml:space="preserve">FY26 revenue guidance, issued Oct 1 2025</x:t>
  </x:si>
  <x:si>
    <x:t xml:space="preserve">fy_revenue_high</x:t>
  </x:si>
  <x:si>
    <x:t xml:space="preserve">cohort_prior</x:t>
  </x:si>
  <x:si>
    <x:t xml:space="preserve">Mid-cap $2-10bn; S&amp;P 400, not S&amp;P 500</x:t>
  </x:si>
  <x:si>
    <x:t xml:space="preserve">pseudo</x:t>
  </x:si>
  <x:si>
    <x:t xml:space="preserve">Playbook pseudo observations</x:t>
  </x:si>
  <x:si>
    <x:t xml:space="preserve">probability_update</x:t>
  </x:si>
  <x:si>
    <x:t xml:space="preserve">Risk adjustment: guidance gap vs firming orders</x:t>
  </x:si>
  <x:si>
    <x:t xml:space="preserve">bs_deferred_liab</x:t>
  </x:si>
  <x:si>
    <x:t xml:space="preserve">Reported deferred tax liability</x:t>
  </x:si>
  <x:si>
    <x:t xml:space="preserve">Issued common shares at June 23 2026 (millions)</x:t>
  </x:si>
  <x:si>
    <x:t xml:space="preserve">FY25 ABL gross profit ($m)</x:t>
  </x:si>
  <x:si>
    <x:t xml:space="preserve">FY25 AIS gross profit ($m)</x:t>
  </x:si>
  <x:si>
    <x:t xml:space="preserve">Undisclosed FX/scope baseline assumption (0, not measured)</x:t>
  </x:si>
  <x:si>
    <x:t xml:space="preserve">Retail sales</x:t>
  </x:si>
  <x:si>
    <x:t xml:space="preserve">AIS</x:t>
  </x:si>
  <x:si>
    <x:t xml:space="preserve">ABL independent Y/Y forecast growth assumption</x:t>
  </x:si>
  <x:si>
    <x:t xml:space="preserve">ABL direct Y/Y forecast growth assumption</x:t>
  </x:si>
  <x:si>
    <x:t xml:space="preserve">ABL retail Y/Y forecast growth assumption</x:t>
  </x:si>
  <x:si>
    <x:t xml:space="preserve">ABL corporate Y/Y forecast growth assumption</x:t>
  </x:si>
  <x:si>
    <x:t xml:space="preserve">ABL OEM/other Y/Y forecast growth assumption</x:t>
  </x:si>
  <x:si>
    <x:t xml:space="preserve">AIS system integrator Y/Y forecast growth assumption</x:t>
  </x:si>
  <x:si>
    <x:t xml:space="preserve">Prior year consolidated sales</x:t>
  </x:si>
  <x:si>
    <x:t xml:space="preserve">Prior year intersegment eliminations</x:t>
  </x:si>
  <x:si>
    <x:t xml:space="preserve">FY2024 consolidated gross profit</x:t>
  </x:si>
  <x:si>
    <x:t xml:space="preserve">FY2025 beginning cash ($m)</x:t>
  </x:si>
  <x:si>
    <x:t xml:space="preserve">Q4 FY2025 beginning cash ($m)</x:t>
  </x:si>
  <x:si>
    <x:t xml:space="preserve">FY2025 reported asset impairment add-back</x:t>
  </x:si>
  <x:si>
    <x:t xml:space="preserve">Forecast depreciation and amortization</x:t>
  </x:si>
  <x:si>
    <x:t xml:space="preserve">Forecast share-based compensation</x:t>
  </x:si>
  <x:si>
    <x:t xml:space="preserve">Forecast receivables cash movement</x:t>
  </x:si>
  <x:si>
    <x:t xml:space="preserve">Forecast inventory cash movement</x:t>
  </x:si>
  <x:si>
    <x:t xml:space="preserve">Forecast prepayment cash movement</x:t>
  </x:si>
  <x:si>
    <x:t xml:space="preserve">Forecast payables cash movement</x:t>
  </x:si>
  <x:si>
    <x:t xml:space="preserve">FY25 reported financing cash flow</x:t>
  </x:si>
  <x:si>
    <x:t xml:space="preserve">FY25 first-nine-month financing cash flow</x:t>
  </x:si>
  <x:si>
    <x:t xml:space="preserve">FY26 cumulative financing cash flow</x:t>
  </x:si>
  <x:si>
    <x:t xml:space="preserve">Financial check tolerance ($m / EPS)</x:t>
  </x:si>
  <x:si>
    <x:t xml:space="preserve">Sources</x:t>
  </x:si>
  <x:si>
    <x:t xml:space="preserve">Source ID</x:t>
  </x:si>
  <x:si>
    <x:t xml:space="preserve">Publisher</x:t>
  </x:si>
  <x:si>
    <x:t xml:space="preserve">URL / file</x:t>
  </x:si>
  <x:si>
    <x:t xml:space="preserve">Feeds and limitations</x:t>
  </x:si>
  <x:si>
    <x:t xml:space="preserve">S01</x:t>
  </x:si>
  <x:si>
    <x:t xml:space="preserve">Capital IQ</x:t>
  </x:si>
  <x:si>
    <x:t xml:space="preserve">AYI_consensus.json</x:t>
  </x:si>
  <x:si>
    <x:t xml:space="preserve">Consensus; entire supplied summary</x:t>
  </x:si>
  <x:si>
    <x:t xml:space="preserve">S02</x:t>
  </x:si>
  <x:si>
    <x:t xml:space="preserve">AYI_history.csv</x:t>
  </x:si>
  <x:si>
    <x:t xml:space="preserve">Six strict normalized EPS beat pairs; revenue actual</x:t>
  </x:si>
  <x:si>
    <x:t xml:space="preserve">S03</x:t>
  </x:si>
  <x:si>
    <x:t xml:space="preserve">SEC</x:t>
  </x:si>
  <x:si>
    <x:t xml:space="preserve">https://www.sec.gov/Archives/edgar/data/1144215/000114421525000082/ayi-20250831.htm</x:t>
  </x:si>
  <x:si>
    <x:t xml:space="preserve">Audited FY25, USD/common share and reporting units</x:t>
  </x:si>
  <x:si>
    <x:t xml:space="preserve">S04</x:t>
  </x:si>
  <x:si>
    <x:t xml:space="preserve">https://www.sec.gov/Archives/edgar/data/1144215/000114421526000010/ayi-20251130.htm</x:t>
  </x:si>
  <x:si>
    <x:t xml:space="preserve">Q1 balance, channels and cash flow</x:t>
  </x:si>
  <x:si>
    <x:t xml:space="preserve">S05</x:t>
  </x:si>
  <x:si>
    <x:t xml:space="preserve">https://www.sec.gov/Archives/edgar/data/1144215/000114421526000021/ayi-20260228.htm</x:t>
  </x:si>
  <x:si>
    <x:t xml:space="preserve">Q2 balance, channels and cash flow</x:t>
  </x:si>
  <x:si>
    <x:t xml:space="preserve">S06</x:t>
  </x:si>
  <x:si>
    <x:t xml:space="preserve">https://www.sec.gov/Archives/edgar/data/1144215/000114421526000036/ayi-20260531.htm</x:t>
  </x:si>
  <x:si>
    <x:t xml:space="preserve">Q3 balance, segments and cash flow</x:t>
  </x:si>
  <x:si>
    <x:t xml:space="preserve">S07</x:t>
  </x:si>
  <x:si>
    <x:t xml:space="preserve">https://investors.acuityinc.com/news-releases/news-release-details/acuity-reports-fiscal-2025-fourth-quarter-and-full-year-results</x:t>
  </x:si>
  <x:si>
    <x:t xml:space="preserve">Q4 2025 and FY2025 issuer normalized bridge</x:t>
  </x:si>
  <x:si>
    <x:t xml:space="preserve">S08</x:t>
  </x:si>
  <x:si>
    <x:t xml:space="preserve">https://www.investors.acuitybrands.com/news-releases/news-release-details/acuity-reports-fiscal-2026-third-quarter-results</x:t>
  </x:si>
  <x:si>
    <x:t xml:space="preserve">Q3 GAAP bridge; tariff refund</x:t>
  </x:si>
  <x:si>
    <x:t xml:space="preserve">S09</x:t>
  </x:si>
  <x:si>
    <x:t xml:space="preserve">Earnings call transcript</x:t>
  </x:si>
  <x:si>
    <x:t xml:space="preserve">https://exa.ai/library/markets/stocks/AYI/earnings/FY2026/Q3/transcript</x:t>
  </x:si>
  <x:si>
    <x:t xml:space="preserve">Corporate accounts, orders firming, Distech / QSC</x:t>
  </x:si>
  <x:si>
    <x:t xml:space="preserve">S10</x:t>
  </x:si>
  <x:si>
    <x:t xml:space="preserve">U.S. Census</x:t>
  </x:si>
  <x:si>
    <x:t xml:space="preserve">https://www.census.gov/construction/c30/current/</x:t>
  </x:si>
  <x:si>
    <x:t xml:space="preserve">July construction spending down 3.8% Y/Y</x:t>
  </x:si>
  <x:si>
    <x:t xml:space="preserve">S11</x:t>
  </x:si>
  <x:si>
    <x:t xml:space="preserve">Stock Analysis</x:t>
  </x:si>
  <x:si>
    <x:t xml:space="preserve">https://stockanalysis.com/stocks/ayi/statistics/</x:t>
  </x:si>
  <x:si>
    <x:t xml:space="preserve">Dated market cap $9.10bn</x:t>
  </x:si>
  <x:si>
    <x:t xml:space="preserve">S12</x:t>
  </x:si>
  <x:si>
    <x:t xml:space="preserve">BlackRock</x:t>
  </x:si>
  <x:si>
    <x:t xml:space="preserve">https://www.blackrock.com/us/financial-professionals/products/239762/ishares-s-p-mid-cap-400-growth-etf/latest-holdings.csv</x:t>
  </x:si>
  <x:si>
    <x:t xml:space="preserve">AYI S&amp;P MidCap 400 holding, not S&amp;P 500</x:t>
  </x:si>
  <x:si>
    <x:t xml:space="preserve">S13</x:t>
  </x:si>
  <x:si>
    <x:t xml:space="preserve">Transcript Daily</x:t>
  </x:si>
  <x:si>
    <x:t xml:space="preserve">https://transcriptdaily.com/2026/09/29/acuity-ayi-projected-to-release-quarterly-earnings-on-thursday.html</x:t>
  </x:si>
  <x:si>
    <x:t xml:space="preserve">Later public consensus EPS 5.64 / sales 1,254.7m</x:t>
  </x:si>
  <x:si>
    <x:t xml:space="preserve">S14</x:t>
  </x:si>
  <x:si>
    <x:t xml:space="preserve">https://www.sec.gov/Archives/edgar/data/1144215/000114421525000082/R43.htm</x:t>
  </x:si>
  <x:si>
    <x:t xml:space="preserve">Annual US/international geography</x:t>
  </x:si>
  <x:si>
    <x:t xml:space="preserve">S15</x:t>
  </x:si>
  <x:si>
    <x:t xml:space="preserve">https://www.stocktitan.net/news/AYI/acuity-to-announce-fiscal-2026-fourth-quarter-and-full-year-results-xji8400bkzjn.html</x:t>
  </x:si>
  <x:si>
    <x:t xml:space="preserve">Target result release scheduled October 1</x:t>
  </x:si>
  <x:si>
    <x:t xml:space="preserve">S16</x:t>
  </x:si>
  <x:si>
    <x:t xml:space="preserve">FY2025 earnings call</x:t>
  </x:si>
  <x:si>
    <x:t xml:space="preserve">https://vectorshift.ai/research/companies/acuity-de/earnings/2025-q4</x:t>
  </x:si>
  <x:si>
    <x:t xml:space="preserve">Issued FY26 $4.7–4.9bn sales and adjusted EPS $19.00–$20.50 guidance</x:t>
  </x:si>
  <x:si>
    <x:t xml:space="preserve">Source note 1</x:t>
  </x:si>
  <x:si>
    <x:t xml:space="preserve">No reported customer/unit additions, cancellations, backlog or units in Q3 10-Q (S06): unavailable.</x:t>
  </x:si>
  <x:si>
    <x:t xml:space="preserve">Source note 2</x:t>
  </x:si>
  <x:si>
    <x:t xml:space="preserve">Quarterly geography not disclosed in FY2026 Forms 10-Q (S04–06); FY2025 10-K annual geography shown.</x:t>
  </x:si>
  <x:si>
    <x:t xml:space="preserve">Source note 3</x:t>
  </x:si>
  <x:si>
    <x:t xml:space="preserve">No Dates, Consensus or Checks tab: period header, Cover consensus and artifacts/checks.md respectively.</x:t>
  </x:si>
  <x:si>
    <x:t xml:space="preserve">Source note 4</x:t>
  </x:si>
  <x:si>
    <x:t xml:space="preserve">S&amp;P Capital IQ consensus captured Sep 24 (date confirmed, exact time unavailable).</x:t>
  </x:si>
  <x:si>
    <x:t xml:space="preserve">Source note 5</x:t>
  </x:si>
  <x:si>
    <x:t xml:space="preserve">FY25 sales 4345.6 = Q1 951.6 + Q2 1006.3 + Q3 1178.6 + Q4 1209.1.</x:t>
  </x:si>
  <x:si>
    <x:t xml:space="preserve">Source note 6</x:t>
  </x:si>
  <x:si>
    <x:t xml:space="preserve">FY25 cost of sales 2267.1 = Q1 502.3 + Q2 538.3 + Q3 608.4 + Q4 618.1.</x:t>
  </x:si>
  <x:si>
    <x:t xml:space="preserve">Source note 7</x:t>
  </x:si>
  <x:si>
    <x:t xml:space="preserve">FY25 full-year cash is audited annual; Q4 quarter obtained by subtraction of reported 9-month amounts.</x:t>
  </x:si>
  <x:si>
    <x:t xml:space="preserve">Source note 8</x:t>
  </x:si>
  <x:si>
    <x:t xml:space="preserve">FY26 revenue guide $4.7-4.9bn predates forecast; consensus below revenue guidance floor.</x:t>
  </x:si>
  <x:si>
    <x:t xml:space="preserve">Source note 9</x:t>
  </x:si>
  <x:si>
    <x:t xml:space="preserve">Historical organic, scope and FX contributions not broken out by channel. Forecast zero is an explicit base-case assumption, not a measured effect.</x:t>
  </x:si>
</x:sst>
</file>

<file path=xl/styles.xml><?xml version="1.0" encoding="utf-8"?>
<x:styleSheet xmlns:x="http://schemas.openxmlformats.org/spreadsheetml/2006/main">
  <x:numFmts count="9">
    <x:numFmt numFmtId="164" formatCode="#,##0.0_);(#,##0.0);–_)"/>
    <x:numFmt numFmtId="165" formatCode="0"/>
    <x:numFmt numFmtId="166" formatCode="$0.00"/>
    <x:numFmt numFmtId="167" formatCode="yyyy-mm-dd"/>
    <x:numFmt numFmtId="168" formatCode="0.0%_);(0.0%);–_)"/>
    <x:numFmt numFmtId="169" formatCode="$0.00;($0.00);–"/>
    <x:numFmt numFmtId="170" formatCode="0.0%"/>
    <x:numFmt numFmtId="171" formatCode="0.00000"/>
    <x:numFmt numFmtId="200" formatCode="#,##0.0"/>
  </x:numFmts>
  <x:fonts count="13">
    <x:font>
      <x:sz val="11"/>
      <x:name val="Calibri"/>
    </x:font>
    <x:font>
      <x:sz val="10"/>
      <x:color rgb="FF000000"/>
      <x:name val="Aptos Narrow"/>
    </x:font>
    <x:font>
      <x:sz val="11"/>
      <x:color rgb="FF000000"/>
      <x:name val="Aptos Narrow"/>
    </x:font>
    <x:font>
      <x:i/>
      <x:sz val="10"/>
      <x:color rgb="FF000000"/>
      <x:name val="Aptos Narrow"/>
    </x:font>
    <x:font>
      <x:b/>
      <x:sz val="10"/>
      <x:color rgb="FF000000"/>
      <x:name val="Aptos Narrow"/>
    </x:font>
    <x:font>
      <x:sz val="10"/>
      <x:color rgb="FF0000FF"/>
      <x:name val="Aptos Narrow"/>
    </x:font>
    <x:font>
      <x:b/>
      <x:sz val="11"/>
      <x:color rgb="FF000000"/>
      <x:name val="Aptos Narrow"/>
    </x:font>
    <x:font>
      <x:sz val="10"/>
      <x:color rgb="FF006100"/>
      <x:name val="Aptos Narrow"/>
    </x:font>
    <x:font>
      <x:sz val="11"/>
      <x:color rgb="FF006100"/>
      <x:name val="Aptos Narrow"/>
    </x:font>
    <x:font>
      <x:i/>
      <x:sz val="10"/>
      <x:color rgb="FF006100"/>
      <x:name val="Aptos Narrow"/>
    </x:font>
    <x:font>
      <x:b/>
      <x:sz val="10"/>
      <x:color rgb="FF006100"/>
      <x:name val="Aptos Narrow"/>
    </x:font>
    <x:font>
      <x:b/>
      <x:i/>
      <x:sz val="10"/>
      <x:color rgb="FF006100"/>
      <x:name val="Aptos Narrow"/>
    </x:font>
    <x:font>
      <x:sz val="11"/>
      <x:color rgb="FF0000FF"/>
      <x:name val="Aptos Narrow"/>
    </x:font>
  </x:fonts>
  <x:fills count="7">
    <x:fill>
      <x:patternFill patternType="none"/>
    </x:fill>
    <x:fill>
      <x:patternFill patternType="gray125"/>
    </x:fill>
    <x:fill>
      <x:patternFill patternType="solid">
        <x:fgColor rgb="FFF2F3F5"/>
      </x:patternFill>
    </x:fill>
    <x:fill>
      <x:patternFill patternType="solid">
        <x:fgColor rgb="FFF2F6FA"/>
      </x:patternFill>
    </x:fill>
    <x:fill>
      <x:patternFill patternType="solid">
        <x:fgColor rgb="FFEDF0F3"/>
      </x:patternFill>
    </x:fill>
    <x:fill>
      <x:patternFill patternType="solid">
        <x:fgColor rgb="FFEDF4EE"/>
      </x:patternFill>
    </x:fill>
    <x:fill>
      <x:patternFill patternType="solid">
        <x:fgColor rgb="FFEBEEF2"/>
      </x:patternFill>
    </x:fill>
  </x:fills>
  <x:borders count="6">
    <x:border/>
    <x:border>
      <x:bottom style="thin">
        <x:color rgb="FFCED4DB"/>
      </x:bottom>
    </x:border>
    <x:border>
      <x:top style="thin">
        <x:color rgb="FFAAB3BD"/>
      </x:top>
      <x:bottom style="thin">
        <x:color rgb="FFAAB3BD"/>
      </x:bottom>
    </x:border>
    <x:border>
      <x:top style="thin">
        <x:color rgb="FFB1B7BE"/>
      </x:top>
      <x:bottom style="thin">
        <x:color rgb="FFB1B7BE"/>
      </x:bottom>
    </x:border>
    <x:border>
      <x:top style="thin">
        <x:color rgb="FFB1B7BE"/>
      </x:top>
    </x:border>
    <x:border>
      <x:bottom style="thin">
        <x:color rgb="FFECEFF1"/>
      </x:bottom>
    </x:border>
  </x:borders>
  <x:cellStyleXfs count="1">
    <x:xf numFmtId="0" fontId="0" fillId="0" borderId="0"/>
  </x:cellStyleXfs>
  <x:cellXfs count="73">
    <x:xf numFmtId="0" fontId="0" fillId="0" borderId="0" xfId="0"/>
    <x:xf numFmtId="164" fontId="1" fillId="0" borderId="0" xfId="0" applyNumberFormat="1" applyFont="1" applyFill="1" applyAlignment="1">
      <x:alignment horizontal="general" vertical="bottom"/>
    </x:xf>
    <x:xf numFmtId="0" fontId="2" fillId="0" borderId="0" xfId="0" applyFont="1" applyFill="1" applyAlignment="1">
      <x:alignment horizontal="general" vertical="bottom"/>
    </x:xf>
    <x:xf numFmtId="165" fontId="1" fillId="2" borderId="1" xfId="0" applyNumberFormat="1" applyFont="1" applyFill="1" applyBorder="1" applyAlignment="1">
      <x:alignment horizontal="center" vertical="bottom"/>
    </x:xf>
    <x:xf numFmtId="164" fontId="3" fillId="0" borderId="0" xfId="0" applyNumberFormat="1" applyFont="1" applyFill="1" applyAlignment="1">
      <x:alignment horizontal="general" vertical="bottom"/>
    </x:xf>
    <x:xf numFmtId="164" fontId="1" fillId="3" borderId="0" xfId="0" applyNumberFormat="1" applyFont="1" applyFill="1" applyAlignment="1">
      <x:alignment horizontal="general" vertical="bottom"/>
    </x:xf>
    <x:xf numFmtId="164" fontId="4" fillId="2" borderId="2" xfId="0" applyNumberFormat="1" applyFont="1" applyFill="1" applyBorder="1" applyAlignment="1">
      <x:alignment horizontal="general" vertical="bottom"/>
    </x:xf>
    <x:xf numFmtId="166" fontId="1" fillId="3" borderId="0" xfId="0" applyNumberFormat="1" applyFont="1" applyFill="1" applyAlignment="1">
      <x:alignment horizontal="general" vertical="bottom"/>
    </x:xf>
    <x:xf numFmtId="164" fontId="1" fillId="2" borderId="3" xfId="0" applyNumberFormat="1" applyFont="1" applyFill="1" applyBorder="1" applyAlignment="1">
      <x:alignment horizontal="center" vertical="bottom"/>
    </x:xf>
    <x:xf numFmtId="164" fontId="4" fillId="0" borderId="4" xfId="0" applyNumberFormat="1" applyFont="1" applyFill="1" applyBorder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0" fontId="6" fillId="4" borderId="0" xfId="0" applyFont="1" applyFill="1" applyAlignment="1">
      <x:alignment horizontal="general" vertical="bottom"/>
    </x:xf>
    <x:xf numFmtId="164" fontId="1" fillId="2" borderId="1" xfId="0" applyNumberFormat="1" applyFont="1" applyFill="1" applyBorder="1" applyAlignment="1">
      <x:alignment horizontal="general" vertical="bottom"/>
    </x:xf>
    <x:xf numFmtId="164" fontId="1" fillId="2" borderId="3" xfId="0" applyNumberFormat="1" applyFont="1" applyFill="1" applyBorder="1" applyAlignment="1">
      <x:alignment horizontal="general" vertical="bottom"/>
    </x:xf>
    <x:xf numFmtId="164" fontId="7" fillId="3" borderId="0" xfId="0" applyNumberFormat="1" applyFont="1" applyFill="1" applyAlignment="1">
      <x:alignment horizontal="general" vertical="bottom"/>
    </x:xf>
    <x:xf numFmtId="167" fontId="1" fillId="2" borderId="1" xfId="0" applyNumberFormat="1" applyFont="1" applyFill="1" applyBorder="1" applyAlignment="1">
      <x:alignment horizontal="center" vertical="bottom"/>
    </x:xf>
    <x:xf numFmtId="164" fontId="4" fillId="4" borderId="0" xfId="0" applyNumberFormat="1" applyFont="1" applyFill="1" applyAlignment="1">
      <x:alignment horizontal="general" vertical="bottom"/>
    </x:xf>
    <x:xf numFmtId="164" fontId="8" fillId="0" borderId="0" xfId="0" applyNumberFormat="1" applyFont="1" applyFill="1" applyAlignment="1">
      <x:alignment horizontal="general" vertical="bottom"/>
    </x:xf>
    <x:xf numFmtId="164" fontId="7" fillId="0" borderId="0" xfId="0" applyNumberFormat="1" applyFont="1" applyFill="1" applyAlignment="1">
      <x:alignment horizontal="general" vertical="bottom"/>
    </x:xf>
    <x:xf numFmtId="168" fontId="3" fillId="0" borderId="0" xfId="0" applyNumberFormat="1" applyFont="1" applyFill="1" applyAlignment="1">
      <x:alignment horizontal="general" vertical="bottom"/>
    </x:xf>
    <x:xf numFmtId="164" fontId="4" fillId="4" borderId="0" xfId="0" applyNumberFormat="1" applyFont="1" applyFill="1" applyAlignment="1">
      <x:alignment horizontal="general" vertical="bottom" wrapText="1"/>
    </x:xf>
    <x:xf numFmtId="164" fontId="4" fillId="3" borderId="4" xfId="0" applyNumberFormat="1" applyFont="1" applyFill="1" applyBorder="1" applyAlignment="1">
      <x:alignment horizontal="general" vertical="bottom"/>
    </x:xf>
    <x:xf numFmtId="164" fontId="1" fillId="0" borderId="5" xfId="0" applyNumberFormat="1" applyFont="1" applyFill="1" applyBorder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/>
    </x:xf>
    <x:xf numFmtId="168" fontId="3" fillId="3" borderId="0" xfId="0" applyNumberFormat="1" applyFont="1" applyFill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 wrapText="1"/>
    </x:xf>
    <x:xf numFmtId="164" fontId="7" fillId="0" borderId="5" xfId="0" applyNumberFormat="1" applyFont="1" applyFill="1" applyBorder="1" applyAlignment="1">
      <x:alignment horizontal="general" vertical="bottom"/>
    </x:xf>
    <x:xf numFmtId="168" fontId="9" fillId="3" borderId="0" xfId="0" applyNumberFormat="1" applyFont="1" applyFill="1" applyAlignment="1">
      <x:alignment horizontal="general" vertical="bottom"/>
    </x:xf>
    <x:xf numFmtId="168" fontId="9" fillId="0" borderId="0" xfId="0" applyNumberFormat="1" applyFont="1" applyFill="1" applyAlignment="1">
      <x:alignment horizontal="general" vertical="bottom"/>
    </x:xf>
    <x:xf numFmtId="0" fontId="1" fillId="0" borderId="0" xfId="0" applyFont="1" applyFill="1" applyAlignment="1">
      <x:alignment horizontal="general" vertical="bottom" wrapText="1"/>
    </x:xf>
    <x:xf numFmtId="164" fontId="4" fillId="5" borderId="0" xfId="0" applyNumberFormat="1" applyFont="1" applyFill="1" applyAlignment="1">
      <x:alignment horizontal="general" vertical="bottom"/>
    </x:xf>
    <x:xf numFmtId="169" fontId="7" fillId="0" borderId="5" xfId="0" applyNumberFormat="1" applyFont="1" applyFill="1" applyBorder="1" applyAlignment="1">
      <x:alignment horizontal="general" vertical="bottom"/>
    </x:xf>
    <x:xf numFmtId="0" fontId="1" fillId="0" borderId="0" xfId="0" applyFont="1" applyFill="1" applyAlignment="1">
      <x:alignment horizontal="general" vertical="bottom"/>
    </x:xf>
    <x:xf numFmtId="165" fontId="7" fillId="3" borderId="0" xfId="0" applyNumberFormat="1" applyFont="1" applyFill="1" applyAlignment="1">
      <x:alignment horizontal="general" vertical="bottom"/>
    </x:xf>
    <x:xf numFmtId="166" fontId="7" fillId="0" borderId="0" xfId="0" applyNumberFormat="1" applyFont="1" applyFill="1" applyAlignment="1">
      <x:alignment horizontal="general" vertical="bottom"/>
    </x:xf>
    <x:xf numFmtId="164" fontId="4" fillId="6" borderId="3" xfId="0" applyNumberFormat="1" applyFont="1" applyFill="1" applyBorder="1" applyAlignment="1">
      <x:alignment horizontal="general" vertical="bottom"/>
    </x:xf>
    <x:xf numFmtId="164" fontId="4" fillId="6" borderId="3" xfId="0" applyNumberFormat="1" applyFont="1" applyFill="1" applyBorder="1" applyAlignment="1">
      <x:alignment horizontal="general" vertical="bottom" wrapText="1"/>
    </x:xf>
    <x:xf numFmtId="166" fontId="2" fillId="0" borderId="0" xfId="0" applyNumberFormat="1" applyFont="1" applyFill="1" applyAlignment="1">
      <x:alignment horizontal="general" vertical="bottom"/>
    </x:xf>
    <x:xf numFmtId="164" fontId="10" fillId="0" borderId="4" xfId="0" applyNumberFormat="1" applyFont="1" applyFill="1" applyBorder="1" applyAlignment="1">
      <x:alignment horizontal="general" vertical="bottom"/>
    </x:xf>
    <x:xf numFmtId="169" fontId="1" fillId="0" borderId="5" xfId="0" applyNumberFormat="1" applyFont="1" applyFill="1" applyBorder="1" applyAlignment="1">
      <x:alignment horizontal="general" vertical="bottom"/>
    </x:xf>
    <x:xf numFmtId="164" fontId="6" fillId="0" borderId="4" xfId="0" applyNumberFormat="1" applyFont="1" applyFill="1" applyBorder="1" applyAlignment="1">
      <x:alignment horizontal="general" vertical="bottom"/>
    </x:xf>
    <x:xf numFmtId="164" fontId="10" fillId="5" borderId="0" xfId="0" applyNumberFormat="1" applyFont="1" applyFill="1" applyAlignment="1">
      <x:alignment horizontal="general" vertical="bottom"/>
    </x:xf>
    <x:xf numFmtId="168" fontId="11" fillId="0" borderId="0" xfId="0" applyNumberFormat="1" applyFont="1" applyFill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 wrapText="1"/>
    </x:xf>
    <x:xf numFmtId="164" fontId="2" fillId="0" borderId="0" xfId="0" applyNumberFormat="1" applyFont="1" applyFill="1" applyAlignment="1">
      <x:alignment horizontal="general" vertical="bottom"/>
    </x:xf>
    <x:xf numFmtId="167" fontId="1" fillId="0" borderId="0" xfId="0" applyNumberFormat="1" applyFont="1" applyFill="1" applyAlignment="1">
      <x:alignment horizontal="general" vertical="bottom"/>
    </x:xf>
    <x:xf numFmtId="169" fontId="4" fillId="0" borderId="4" xfId="0" applyNumberFormat="1" applyFont="1" applyFill="1" applyBorder="1" applyAlignment="1">
      <x:alignment horizontal="general" vertical="bottom"/>
    </x:xf>
    <x:xf numFmtId="169" fontId="4" fillId="3" borderId="4" xfId="0" applyNumberFormat="1" applyFont="1" applyFill="1" applyBorder="1" applyAlignment="1">
      <x:alignment horizontal="general" vertical="bottom"/>
    </x:xf>
    <x:xf numFmtId="169" fontId="5" fillId="0" borderId="0" xfId="0" applyNumberFormat="1" applyFont="1" applyFill="1" applyAlignment="1">
      <x:alignment horizontal="general" vertical="bottom"/>
    </x:xf>
    <x:xf numFmtId="164" fontId="4" fillId="6" borderId="0" xfId="0" applyNumberFormat="1" applyFont="1" applyFill="1" applyAlignment="1">
      <x:alignment horizontal="general" vertical="bottom"/>
    </x:xf>
    <x:xf numFmtId="164" fontId="5" fillId="3" borderId="0" xfId="0" applyNumberFormat="1" applyFont="1" applyFill="1" applyAlignment="1">
      <x:alignment horizontal="general" vertical="bottom"/>
    </x:xf>
    <x:xf numFmtId="168" fontId="5" fillId="3" borderId="0" xfId="0" applyNumberFormat="1" applyFont="1" applyFill="1" applyAlignment="1">
      <x:alignment horizontal="general" vertical="bottom"/>
    </x:xf>
    <x:xf numFmtId="170" fontId="1" fillId="0" borderId="0" xfId="0" applyNumberFormat="1" applyFont="1" applyFill="1" applyAlignment="1">
      <x:alignment horizontal="general" vertical="bottom"/>
    </x:xf>
    <x:xf numFmtId="0" fontId="5" fillId="0" borderId="0" xfId="0" applyFont="1" applyFill="1" applyAlignment="1">
      <x:alignment horizontal="general" vertical="bottom"/>
    </x:xf>
    <x:xf numFmtId="168" fontId="12" fillId="0" borderId="0" xfId="0" applyNumberFormat="1" applyFont="1" applyFill="1" applyAlignment="1">
      <x:alignment horizontal="general" vertical="bottom"/>
    </x:xf>
    <x:xf numFmtId="167" fontId="12" fillId="0" borderId="0" xfId="0" applyNumberFormat="1" applyFont="1" applyFill="1" applyAlignment="1">
      <x:alignment horizontal="general" vertical="bottom"/>
    </x:xf>
    <x:xf numFmtId="0" fontId="6" fillId="6" borderId="0" xfId="0" applyFont="1" applyFill="1" applyAlignment="1">
      <x:alignment horizontal="general" vertical="bottom"/>
    </x:xf>
    <x:xf numFmtId="171" fontId="5" fillId="0" borderId="0" xfId="0" applyNumberFormat="1" applyFont="1" applyFill="1" applyAlignment="1">
      <x:alignment horizontal="general" vertical="bottom"/>
    </x:xf>
    <x:xf numFmtId="164" fontId="1" fillId="2" borderId="3" xfId="0" applyNumberFormat="1" applyFont="1" applyFill="1" applyBorder="1" applyAlignment="1">
      <x:alignment horizontal="right" vertical="bottom"/>
    </x:xf>
    <x:xf numFmtId="167" fontId="1" fillId="2" borderId="1" xfId="0" applyNumberFormat="1" applyFont="1" applyFill="1" applyBorder="1" applyAlignment="1">
      <x:alignment horizontal="right" vertical="bottom"/>
    </x:xf>
    <x:xf numFmtId="165" fontId="1" fillId="2" borderId="1" xfId="0" applyNumberFormat="1" applyFont="1" applyFill="1" applyBorder="1" applyAlignment="1">
      <x:alignment horizontal="right" vertical="bottom"/>
    </x:xf>
    <x:xf numFmtId="164" fontId="4" fillId="6" borderId="3" xfId="0" applyNumberFormat="1" applyFont="1" applyFill="1" applyBorder="1" applyAlignment="1">
      <x:alignment horizontal="right" vertical="bottom"/>
    </x:xf>
    <x:xf numFmtId="164" fontId="4" fillId="6" borderId="3" xfId="0" applyNumberFormat="1" applyFont="1" applyFill="1" applyBorder="1" applyAlignment="1">
      <x:alignment horizontal="right" vertical="bottom" wrapText="1"/>
    </x:xf>
    <x:xf numFmtId="164" fontId="4" fillId="4" borderId="0" xfId="0" applyNumberFormat="1" applyFont="1" applyFill="1" applyBorder="1" applyAlignment="1">
      <x:alignment horizontal="right" vertical="bottom"/>
    </x:xf>
    <x:xf numFmtId="164" fontId="1" fillId="0" borderId="0" xfId="0" applyNumberFormat="1" applyFont="1" applyFill="1" applyBorder="1" applyAlignment="1">
      <x:alignment horizontal="right" vertical="bottom"/>
    </x:xf>
    <x:xf numFmtId="164" fontId="1" fillId="3" borderId="0" xfId="0" applyNumberFormat="1" applyFont="1" applyFill="1" applyBorder="1" applyAlignment="1">
      <x:alignment horizontal="right" vertical="bottom"/>
    </x:xf>
    <x:xf numFmtId="0" fontId="2" fillId="0" borderId="0" xfId="0" applyNumberFormat="1" applyFont="1" applyFill="1" applyBorder="1" applyAlignment="1">
      <x:alignment horizontal="right" vertical="bottom"/>
    </x:xf>
    <x:xf numFmtId="168" fontId="3" fillId="0" borderId="0" xfId="0" applyNumberFormat="1" applyFont="1" applyFill="1" applyBorder="1" applyAlignment="1">
      <x:alignment horizontal="right" vertical="bottom"/>
    </x:xf>
    <x:xf numFmtId="0" fontId="1" fillId="0" borderId="0" xfId="0" applyNumberFormat="1" applyFont="1" applyFill="1" applyBorder="1" applyAlignment="1">
      <x:alignment horizontal="right" vertical="bottom"/>
    </x:xf>
    <x:xf numFmtId="164" fontId="7" fillId="0" borderId="0" xfId="0" applyNumberFormat="1" applyFont="1" applyFill="1" applyBorder="1" applyAlignment="1">
      <x:alignment horizontal="right" vertical="bottom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general" vertical="bottom" wrapText="1"/>
    </x:xf>
    <x:xf numFmtId="200" fontId="5" fillId="0" borderId="0" xfId="0" applyNumberFormat="1" applyFont="1" applyFill="1" applyBorder="1" applyAlignment="1">
      <x:alignment horizontal="general" vertical="bottom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4696924de432f" /><Relationship Type="http://schemas.openxmlformats.org/officeDocument/2006/relationships/theme" Target="/xl/theme/theme1.xml" Id="R88d1636b1aa645e1" /><Relationship Type="http://schemas.openxmlformats.org/officeDocument/2006/relationships/sharedStrings" Target="/xl/sharedStrings.xml" Id="Rb71501bf055c4988" /><Relationship Type="http://schemas.openxmlformats.org/officeDocument/2006/relationships/worksheet" Target="/xl/worksheets/sheet1.xml" Id="Rf8a58b865b944ede" /><Relationship Type="http://schemas.openxmlformats.org/officeDocument/2006/relationships/worksheet" Target="/xl/worksheets/sheet2.xml" Id="R2b4e2be4d4254e5f" /><Relationship Type="http://schemas.openxmlformats.org/officeDocument/2006/relationships/worksheet" Target="/xl/worksheets/sheet3.xml" Id="Rd37a39555d8144c8" /><Relationship Type="http://schemas.openxmlformats.org/officeDocument/2006/relationships/worksheet" Target="/xl/worksheets/sheet4.xml" Id="Rca04fac3365145e7" /><Relationship Type="http://schemas.openxmlformats.org/officeDocument/2006/relationships/worksheet" Target="/xl/worksheets/sheet5.xml" Id="Rcddedf19cae94420" /><Relationship Type="http://schemas.openxmlformats.org/officeDocument/2006/relationships/worksheet" Target="/xl/worksheets/sheet6.xml" Id="R69f1f89a44294c3c" /><Relationship Type="http://schemas.openxmlformats.org/officeDocument/2006/relationships/worksheet" Target="/xl/worksheets/sheet7.xml" Id="R61ead4e7a0364fe8" /><Relationship Type="http://schemas.openxmlformats.org/officeDocument/2006/relationships/worksheet" Target="/xl/worksheets/sheet8.xml" Id="R004107d8e2894b45" /><Relationship Type="http://schemas.openxmlformats.org/officeDocument/2006/relationships/worksheet" Target="/xl/worksheets/sheet9.xml" Id="R336cc4a45bf84c21" /><Relationship Type="http://schemas.openxmlformats.org/officeDocument/2006/relationships/worksheet" Target="/xl/worksheets/sheet10.xml" Id="R920da2ea58304ff4" /><Relationship Type="http://schemas.openxmlformats.org/officeDocument/2006/relationships/worksheet" Target="/xl/worksheets/sheet11.xml" Id="Ra04d22942e0249b9" /><Relationship Type="http://schemas.openxmlformats.org/officeDocument/2006/relationships/worksheet" Target="/xl/worksheets/sheet12.xml" Id="Ra2a24f46224547e7" /><Relationship Type="http://schemas.microsoft.com/office/2017/10/relationships/person" Target="/xl/persons/person.xml" Id="R9e8c5a7a8c594db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36e1660c1f14f1d" /></Relationships>
</file>

<file path=xl/drawings/drawing1.xml><?xml version="1.0" encoding="utf-8"?>
<xdr:wsDr xmlns:xdr="http://schemas.openxmlformats.org/drawingml/2006/spreadsheetDrawing">
  <xdr:oneCellAnchor>
    <xdr:from>
      <xdr:col>0</xdr:col>
      <xdr:colOff>9525</xdr:colOff>
      <xdr:row>0</xdr:row>
      <xdr:rowOff>9525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6e1660c1f14f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persons/person.xml><?xml version="1.0" encoding="utf-8"?>
<xltc:personList xmlns:xltc="http://schemas.microsoft.com/office/spreadsheetml/2018/threadedcomments">
  <xltc:person displayName="api" id="{556A46CE-7364-8ECD-26CC-568184CE9D77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251b7ad281842f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comments" Target="/xl/comments1.xml" Id="Rba978636b3f347c9" /><Relationship Type="http://schemas.openxmlformats.org/officeDocument/2006/relationships/vmlDrawing" Target="/xl/drawings/vmldrawing.vml" Id="R6b0a5b3866cf444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5" customWidth="1"/>
    <x:col min="3" max="8" width="15.5" customWidth="1"/>
    <x:col min="9" max="9" width="48" customWidth="1"/>
    <x:col min="10" max="10" width="65" hidden="0" customWidth="1"/>
  </x:cols>
  <x:sheetData>
    <x:row r="1">
      <x:c r="B1" s="6" t="s">
        <x:v>0</x:v>
      </x:c>
      <x:c r="C1" s="6"/>
      <x:c r="D1" s="6"/>
      <x:c r="E1" s="6"/>
      <x:c r="F1" s="6"/>
      <x:c r="G1" s="6"/>
      <x:c r="H1" s="6"/>
      <x:c r="I1" s="2"/>
      <x:c r="J1" s="2"/>
    </x:row>
    <x:row r="2">
      <x:c r="B2" s="6" t="s">
        <x:v>1</x:v>
      </x:c>
      <x:c r="C2" s="6"/>
      <x:c r="D2" s="6"/>
      <x:c r="E2" s="6"/>
      <x:c r="F2" s="6"/>
      <x:c r="G2" s="6"/>
      <x:c r="H2" s="6"/>
      <x:c r="I2" s="2"/>
      <x:c r="J2" s="2"/>
    </x:row>
    <x:row r="3">
      <x:c r="B3" s="6" t="s">
        <x:v>2</x:v>
      </x:c>
      <x:c r="C3" s="6"/>
      <x:c r="D3" s="6"/>
      <x:c r="E3" s="6"/>
      <x:c r="F3" s="6"/>
      <x:c r="G3" s="6"/>
      <x:c r="H3" s="6"/>
      <x:c r="I3" s="2"/>
      <x:c r="J3" s="2"/>
    </x:row>
    <x:row r="4">
      <x:c r="B4" s="13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2"/>
      <x:c r="J4" s="2"/>
    </x:row>
    <x:row r="5">
      <x:c r="B5" s="12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2"/>
      <x:c r="J5" s="2"/>
    </x:row>
    <x:row r="6">
      <x:c r="B6" s="12" t="s">
        <x:v>11</x:v>
      </x:c>
      <x:c r="C6" s="60">
        <x:v>365</x:v>
      </x:c>
      <x:c r="D6" s="60">
        <x:v>92</x:v>
      </x:c>
      <x:c r="E6" s="60">
        <x:v>91</x:v>
      </x:c>
      <x:c r="F6" s="60">
        <x:v>90</x:v>
      </x:c>
      <x:c r="G6" s="60">
        <x:v>92</x:v>
      </x:c>
      <x:c r="H6" s="60">
        <x:v>92</x:v>
      </x:c>
      <x:c r="I6" s="2"/>
      <x:c r="J6" s="2"/>
    </x:row>
    <x:row r="7">
      <x:c r="B7" s="1"/>
      <x:c r="C7" s="1"/>
      <x:c r="D7" s="1"/>
      <x:c r="E7" s="1"/>
      <x:c r="F7" s="1"/>
      <x:c r="G7" s="1"/>
      <x:c r="H7" s="5"/>
      <x:c r="I7" s="2"/>
      <x:c r="J7" s="2"/>
    </x:row>
    <x:row r="8" ht="22.5">
      <x:c r="B8" s="1" t="s">
        <x:v>12</x:v>
      </x:c>
      <x:c r="C8" s="25" t="s">
        <x:v>13</x:v>
      </x:c>
      <x:c r="D8" s="1"/>
      <x:c r="E8" s="1"/>
      <x:c r="F8" s="1"/>
      <x:c r="G8" s="1"/>
      <x:c r="H8" s="5"/>
      <x:c r="I8" s="2"/>
      <x:c r="J8" s="2"/>
    </x:row>
    <x:row r="9" ht="22.5">
      <x:c r="B9" s="1" t="s">
        <x:v>14</x:v>
      </x:c>
      <x:c r="C9" s="25" t="s">
        <x:v>15</x:v>
      </x:c>
      <x:c r="D9" s="1"/>
      <x:c r="E9" s="1"/>
      <x:c r="F9" s="1"/>
      <x:c r="G9" s="1"/>
      <x:c r="H9" s="5"/>
      <x:c r="I9" s="2"/>
      <x:c r="J9" s="2"/>
    </x:row>
    <x:row r="10" ht="22.5">
      <x:c r="B10" s="1" t="s">
        <x:v>16</x:v>
      </x:c>
      <x:c r="C10" s="43" t="s">
        <x:v>17</x:v>
      </x:c>
      <x:c r="D10" s="1"/>
      <x:c r="E10" s="1"/>
      <x:c r="F10" s="1"/>
      <x:c r="G10" s="1"/>
      <x:c r="H10" s="5"/>
      <x:c r="I10" s="2"/>
      <x:c r="J10" s="2"/>
    </x:row>
    <x:row r="11" ht="22.5">
      <x:c r="B11" s="1" t="s">
        <x:v>18</x:v>
      </x:c>
      <x:c r="C11" s="25" t="s">
        <x:v>19</x:v>
      </x:c>
      <x:c r="D11" s="1"/>
      <x:c r="E11" s="1"/>
      <x:c r="F11" s="1"/>
      <x:c r="G11" s="1"/>
      <x:c r="H11" s="5"/>
      <x:c r="I11" s="2"/>
      <x:c r="J11" s="2"/>
    </x:row>
    <x:row r="12" ht="22.5">
      <x:c r="B12" s="1" t="s">
        <x:v>20</x:v>
      </x:c>
      <x:c r="C12" s="25" t="s">
        <x:v>21</x:v>
      </x:c>
      <x:c r="D12" s="1"/>
      <x:c r="E12" s="1"/>
      <x:c r="F12" s="1"/>
      <x:c r="G12" s="1"/>
      <x:c r="H12" s="5"/>
      <x:c r="I12" s="29" t="s">
        <x:v>22</x:v>
      </x:c>
      <x:c r="J12" s="2"/>
    </x:row>
    <x:row r="13" ht="22.5">
      <x:c r="B13" s="1" t="s">
        <x:v>23</x:v>
      </x:c>
      <x:c r="C13" s="25" t="s">
        <x:v>24</x:v>
      </x:c>
      <x:c r="D13" s="1"/>
      <x:c r="E13" s="1"/>
      <x:c r="F13" s="1"/>
      <x:c r="G13" s="1"/>
      <x:c r="H13" s="5"/>
      <x:c r="I13" s="29" t="s">
        <x:v>25</x:v>
      </x:c>
      <x:c r="J13" s="2"/>
    </x:row>
    <x:row r="14" ht="22.5">
      <x:c r="B14" s="1" t="s">
        <x:v>26</x:v>
      </x:c>
      <x:c r="C14" s="25" t="s">
        <x:v>27</x:v>
      </x:c>
      <x:c r="D14" s="1"/>
      <x:c r="E14" s="1"/>
      <x:c r="F14" s="1"/>
      <x:c r="G14" s="1"/>
      <x:c r="H14" s="5"/>
      <x:c r="I14" s="2"/>
      <x:c r="J14" s="2"/>
    </x:row>
    <x:row r="15">
      <x:c r="B15" s="1"/>
      <x:c r="C15" s="1"/>
      <x:c r="D15" s="1"/>
      <x:c r="E15" s="1"/>
      <x:c r="F15" s="1"/>
      <x:c r="G15" s="1"/>
      <x:c r="H15" s="5"/>
      <x:c r="I15" s="2"/>
      <x:c r="J15" s="2"/>
    </x:row>
    <x:row r="16">
      <x:c r="B16" s="1"/>
      <x:c r="C16" s="1"/>
      <x:c r="D16" s="1"/>
      <x:c r="E16" s="1"/>
      <x:c r="F16" s="1"/>
      <x:c r="G16" s="1"/>
      <x:c r="H16" s="5"/>
      <x:c r="I16" s="2"/>
      <x:c r="J16" s="2"/>
    </x:row>
    <x:row r="17">
      <x:c r="B17" s="35" t="s">
        <x:v>28</x:v>
      </x:c>
      <x:c r="C17" s="35"/>
      <x:c r="D17" s="35"/>
      <x:c r="E17" s="35"/>
      <x:c r="F17" s="35"/>
      <x:c r="G17" s="1"/>
      <x:c r="H17" s="5"/>
      <x:c r="I17" s="2"/>
      <x:c r="J17" s="2"/>
    </x:row>
    <x:row r="18" ht="27">
      <x:c r="B18" s="35" t="s">
        <x:v>29</x:v>
      </x:c>
      <x:c r="C18" s="61" t="s">
        <x:v>30</x:v>
      </x:c>
      <x:c r="D18" s="61" t="s">
        <x:v>31</x:v>
      </x:c>
      <x:c r="E18" s="61" t="s">
        <x:v>32</x:v>
      </x:c>
      <x:c r="F18" s="62" t="s">
        <x:v>33</x:v>
      </x:c>
      <x:c r="G18" s="1"/>
      <x:c r="H18" s="5"/>
      <x:c r="I18" s="29" t="s">
        <x:v>34</x:v>
      </x:c>
      <x:c r="J18" s="2"/>
    </x:row>
    <x:row r="19" ht="27">
      <x:c r="B19" s="22" t="s">
        <x:v>35</x:v>
      </x:c>
      <x:c r="C19" s="26" t="n">
        <x:f>'Income Statement'!H9</x:f>
        <x:v>1256</x:v>
      </x:c>
      <x:c r="D19" s="26" t="n">
        <x:f>Inputs!C48</x:f>
        <x:v>1253.53</x:v>
      </x:c>
      <x:c r="E19" s="22" t="n">
        <x:f>IFERROR(C19-D19,0)</x:f>
        <x:v>2.4700000000000273</x:v>
      </x:c>
      <x:c r="F19" s="26" t="n">
        <x:f>Guidance!H10-SUM('Income Statement'!E9:G9)</x:f>
        <x:v>1402.6000000000004</x:v>
      </x:c>
      <x:c r="G19" s="1"/>
      <x:c r="H19" s="5"/>
      <x:c r="I19" s="29" t="s">
        <x:v>36</x:v>
      </x:c>
      <x:c r="J19" s="2"/>
    </x:row>
    <x:row r="20">
      <x:c r="B20" s="22" t="s">
        <x:v>37</x:v>
      </x:c>
      <x:c r="C20" s="26" t="n">
        <x:f>'Income Statement'!H38</x:f>
        <x:v>175.42149999999998</x:v>
      </x:c>
      <x:c r="D20" s="26" t="n">
        <x:f>Inputs!C58</x:f>
        <x:v>171.57</x:v>
      </x:c>
      <x:c r="E20" s="22" t="n">
        <x:f>C20-D20</x:f>
        <x:v>3.8514999999999873</x:v>
      </x:c>
      <x:c r="F20" s="26" t="n">
        <x:f>F21*'Income Statement'!H27</x:f>
        <x:v>171.87503420782096</x:v>
      </x:c>
      <x:c r="G20" s="1"/>
      <x:c r="H20" s="5"/>
      <x:c r="I20" s="29"/>
      <x:c r="J20" s="2"/>
    </x:row>
    <x:row r="21" ht="27">
      <x:c r="B21" s="22" t="s">
        <x:v>38</x:v>
      </x:c>
      <x:c r="C21" s="31" t="n">
        <x:f>'Income Statement'!H39</x:f>
        <x:v>5.723376835236541</x:v>
      </x:c>
      <x:c r="D21" s="31" t="n">
        <x:f>Inputs!C31</x:f>
        <x:v>5.66</x:v>
      </x:c>
      <x:c r="E21" s="39" t="n">
        <x:f>IFERROR(C21-D21,0)</x:f>
        <x:v>0.06337683523654114</x:v>
      </x:c>
      <x:c r="F21" s="31" t="n">
        <x:f>Guidance!H9-SUM('Income Statement'!E39:G39)</x:f>
        <x:v>5.607668326519445</x:v>
      </x:c>
      <x:c r="G21" s="1"/>
      <x:c r="H21" s="5"/>
      <x:c r="I21" s="29" t="s">
        <x:v>39</x:v>
      </x:c>
      <x:c r="J21" s="2"/>
    </x:row>
    <x:row r="22">
      <x:c r="B22" s="22" t="s">
        <x:v>40</x:v>
      </x:c>
      <x:c r="C22" s="31" t="n">
        <x:f>'Income Statement'!H28</x:f>
        <x:v>4.819624796084828</x:v>
      </x:c>
      <x:c r="D22" s="31" t="n">
        <x:f>Inputs!C40</x:f>
        <x:v>4.69</x:v>
      </x:c>
      <x:c r="E22" s="39" t="n">
        <x:f>IFERROR(C22-D22,0)</x:f>
        <x:v>0.12962479608482802</x:v>
      </x:c>
      <x:c r="F22" s="39"/>
      <x:c r="G22" s="1"/>
      <x:c r="H22" s="5"/>
      <x:c r="I22" s="2"/>
      <x:c r="J22" s="2"/>
    </x:row>
    <x:row r="23">
      <x:c r="B23" s="1"/>
      <x:c r="C23" s="1"/>
      <x:c r="D23" s="1"/>
      <x:c r="E23" s="1"/>
      <x:c r="F23" s="1"/>
      <x:c r="G23" s="1"/>
      <x:c r="H23" s="5"/>
      <x:c r="I23" s="2"/>
      <x:c r="J23" s="2"/>
    </x:row>
    <x:row r="24">
      <x:c r="B24" s="4" t="s">
        <x:v>41</x:v>
      </x:c>
      <x:c r="C24" s="42" t="n">
        <x:f>Guidance!H22</x:f>
        <x:v>0.7899999999999999</x:v>
      </x:c>
      <x:c r="D24" s="1"/>
      <x:c r="E24" s="1"/>
      <x:c r="F24" s="1"/>
      <x:c r="G24" s="1"/>
      <x:c r="H24" s="5"/>
      <x:c r="I24" s="2"/>
      <x:c r="J24" s="2"/>
    </x:row>
    <x:row r="25">
      <x:c r="B25" s="1" t="s">
        <x:v>42</x:v>
      </x:c>
      <x:c r="C25" s="1" t="s">
        <x:v>43</x:v>
      </x:c>
      <x:c r="D25" s="1"/>
      <x:c r="E25" s="1"/>
      <x:c r="F25" s="1"/>
      <x:c r="G25" s="1"/>
      <x:c r="H25" s="5"/>
      <x:c r="I25" s="2"/>
      <x:c r="J25" s="2"/>
    </x:row>
    <x:row r="26">
      <x:c r="B26" s="1"/>
      <x:c r="C26" s="1"/>
      <x:c r="D26" s="1"/>
      <x:c r="E26" s="1"/>
      <x:c r="F26" s="1"/>
      <x:c r="G26" s="1"/>
      <x:c r="H26" s="5"/>
      <x:c r="I26" s="2"/>
      <x:c r="J26" s="2"/>
    </x:row>
    <x:row r="27">
      <x:c r="B27" s="30" t="str">
        <x:v>Selected arithmetic checks</x:v>
      </x:c>
      <x:c r="C27" s="41" t="str">
        <x:f>IF(AND(ABS('Revenue summary'!C27)&lt;Inputs!$H$232,ABS('Revenue summary'!D27)&lt;Inputs!$H$232,ABS('Revenue summary'!E27)&lt;Inputs!$H$232,ABS('Revenue summary'!F27)&lt;Inputs!$H$232,ABS('Revenue summary'!G27)&lt;Inputs!$H$232,ABS('Revenue summary'!C30)&lt;Inputs!$H$232,ABS('Income Statement'!C41)&lt;Inputs!$H$232,ABS('Revenue summary'!D30)&lt;Inputs!$H$232,ABS('Income Statement'!D41)&lt;Inputs!$H$232,ABS('Revenue summary'!E30)&lt;Inputs!$H$232,ABS('Income Statement'!E41)&lt;Inputs!$H$232,ABS('Revenue summary'!F30)&lt;Inputs!$H$232,ABS('Income Statement'!F41)&lt;Inputs!$H$232,ABS('Revenue summary'!G30)&lt;Inputs!$H$232,ABS('Income Statement'!G41)&lt;Inputs!$H$232,ABS('Revenue summary'!H30)&lt;Inputs!$H$232,ABS('Income Statement'!H41)&lt;Inputs!$H$232,ABS('Cash Flow Statement'!C18)&lt;Inputs!$H$232,ABS('Cash Flow Statement'!C23)&lt;Inputs!$H$232,ABS('Cash Flow Statement'!D18)&lt;Inputs!$H$232,ABS('Cash Flow Statement'!D23)&lt;Inputs!$H$232,ABS('Cash Flow Statement'!E18)&lt;Inputs!$H$232,ABS('Cash Flow Statement'!E23)&lt;Inputs!$H$232,ABS('Cash Flow Statement'!F18)&lt;Inputs!$H$232,ABS('Cash Flow Statement'!F23)&lt;Inputs!$H$232,ABS('Cash Flow Statement'!G18)&lt;Inputs!$H$232,ABS('Cash Flow Statement'!G23)&lt;Inputs!$H$232,ABS('Cash Flow Statement'!H18)&lt;Inputs!$H$232,ABS('Cash Flow Statement'!H23)&lt;Inputs!$H$232,ABS('Cash Flow Statement'!C33)&lt;Inputs!$H$232,ABS('Cash Flow Statement'!D33)&lt;Inputs!$H$232,ABS('Cash Flow Statement'!E33)&lt;Inputs!$H$232,ABS('Cash Flow Statement'!F33)&lt;Inputs!$H$232,ABS('Cash Flow Statement'!G33)&lt;Inputs!$H$232,ABS('Balance Sheet'!H43)&lt;Inputs!$H$232,ABS('Cash Flow Statement'!H37)&lt;Inputs!$H$232,ABS(Geo!H12)&lt;Inputs!$H$232,ABS('Income Statement'!H40)&lt;Inputs!$H$232),"Ties","Review")</x:f>
        <x:v>Ties</x:v>
      </x:c>
      <x:c r="D27" s="30"/>
      <x:c r="E27" s="30"/>
      <x:c r="F27" s="30"/>
      <x:c r="G27" s="1"/>
      <x:c r="H27" s="5"/>
      <x:c r="I27" s="2"/>
      <x:c r="J27" s="2"/>
    </x:row>
    <x:row r="28">
      <x:c r="B28" s="1"/>
      <x:c r="C28" s="1"/>
      <x:c r="D28" s="1"/>
      <x:c r="E28" s="1"/>
      <x:c r="F28" s="1"/>
      <x:c r="G28" s="1"/>
      <x:c r="H28" s="5"/>
      <x:c r="I28" s="2"/>
      <x:c r="J28" s="2"/>
    </x:row>
    <x:row r="29">
      <x:c r="B29" s="1" t="s">
        <x:v>44</x:v>
      </x:c>
      <x:c r="C29" s="18" t="n">
        <x:f>'Income Statement'!H24</x:f>
        <x:v>147.7215</x:v>
      </x:c>
      <x:c r="D29" s="18" t="n">
        <x:f>Inputs!C59</x:f>
        <x:v>143.97</x:v>
      </x:c>
      <x:c r="E29" s="1" t="n">
        <x:f>C29-D29</x:f>
        <x:v>3.751499999999993</x:v>
      </x:c>
      <x:c r="F29" s="1"/>
      <x:c r="G29" s="1"/>
      <x:c r="H29" s="5"/>
      <x:c r="I29" s="2"/>
      <x:c r="J29" s="2"/>
    </x:row>
    <x:row r="38" ht="48" customHeight="1">
      <x:c r="J38" s="70" t="str">
        <x:v>EPS calculations reviewed and confirmed errors repaired. Supplemental statements and judgmental assumptions have limitations detailed in Sources. Arithmetic ties are not independent source verification.</x:v>
      </x:c>
    </x:row>
  </x:sheetData>
  <x:pageMargins left="0.7" right="0.7" top="0.75" bottom="0.75" header="0.3" footer="0.3"/>
  <x:drawing xmlns:r="http://schemas.openxmlformats.org/officeDocument/2006/relationships" r:id="Rc251b7ad281842f4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6" customWidth="1"/>
    <x:col min="3" max="8" width="13.5" customWidth="1"/>
  </x:cols>
  <x:sheetData>
    <x:row r="1">
      <x:c r="B1" s="6" t="s">
        <x:v>0</x:v>
      </x:c>
      <x:c r="C1" s="6"/>
      <x:c r="D1" s="6"/>
      <x:c r="E1" s="6"/>
      <x:c r="F1" s="6"/>
      <x:c r="G1" s="6"/>
      <x:c r="H1" s="6"/>
      <x:c r="I1" s="2"/>
      <x:c r="J1" s="2"/>
    </x:row>
    <x:row r="2">
      <x:c r="B2" s="6" t="s">
        <x:v>45</x:v>
      </x:c>
      <x:c r="C2" s="6"/>
      <x:c r="D2" s="6"/>
      <x:c r="E2" s="6"/>
      <x:c r="F2" s="6"/>
      <x:c r="G2" s="6"/>
      <x:c r="H2" s="6"/>
      <x:c r="I2" s="2"/>
      <x:c r="J2" s="2"/>
    </x:row>
    <x:row r="3">
      <x:c r="B3" s="6" t="s">
        <x:v>2</x:v>
      </x:c>
      <x:c r="C3" s="6"/>
      <x:c r="D3" s="6"/>
      <x:c r="E3" s="6"/>
      <x:c r="F3" s="6"/>
      <x:c r="G3" s="6"/>
      <x:c r="H3" s="6"/>
      <x:c r="I3" s="2"/>
      <x:c r="J3" s="2"/>
    </x:row>
    <x:row r="4">
      <x:c r="B4" s="13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2"/>
      <x:c r="J4" s="2"/>
    </x:row>
    <x:row r="5">
      <x:c r="B5" s="12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2"/>
      <x:c r="J5" s="2"/>
    </x:row>
    <x:row r="6">
      <x:c r="B6" s="12" t="s">
        <x:v>11</x:v>
      </x:c>
      <x:c r="C6" s="60">
        <x:v>365</x:v>
      </x:c>
      <x:c r="D6" s="60">
        <x:v>92</x:v>
      </x:c>
      <x:c r="E6" s="60">
        <x:v>91</x:v>
      </x:c>
      <x:c r="F6" s="60">
        <x:v>90</x:v>
      </x:c>
      <x:c r="G6" s="60">
        <x:v>92</x:v>
      </x:c>
      <x:c r="H6" s="60">
        <x:v>92</x:v>
      </x:c>
      <x:c r="I6" s="2"/>
      <x:c r="J6" s="2"/>
    </x:row>
    <x:row r="7">
      <x:c r="B7" s="1"/>
      <x:c r="C7" s="1"/>
      <x:c r="D7" s="1"/>
      <x:c r="E7" s="1"/>
      <x:c r="F7" s="1"/>
      <x:c r="G7" s="1"/>
      <x:c r="H7" s="5"/>
      <x:c r="I7" s="2"/>
      <x:c r="J7" s="2"/>
    </x:row>
    <x:row r="8">
      <x:c r="B8" s="1"/>
      <x:c r="C8" s="1"/>
      <x:c r="D8" s="1"/>
      <x:c r="E8" s="1"/>
      <x:c r="F8" s="1"/>
      <x:c r="G8" s="1"/>
      <x:c r="H8" s="5"/>
      <x:c r="I8" s="2"/>
      <x:c r="J8" s="2"/>
    </x:row>
    <x:row r="9">
      <x:c r="B9" s="1" t="s">
        <x:v>46</x:v>
      </x:c>
      <x:c r="C9" s="18" t="n">
        <x:f>'Segment - ABL'!C47</x:f>
        <x:v>3612.2</x:v>
      </x:c>
      <x:c r="D9" s="18" t="n">
        <x:f>'Segment - ABL'!D47</x:f>
        <x:v>962.3999999999999</x:v>
      </x:c>
      <x:c r="E9" s="18" t="n">
        <x:f>'Segment - ABL'!E47</x:f>
        <x:v>895.0999999999999</x:v>
      </x:c>
      <x:c r="F9" s="18" t="n">
        <x:f>'Segment - ABL'!F47</x:f>
        <x:v>817.4000000000001</x:v>
      </x:c>
      <x:c r="G9" s="18" t="n">
        <x:f>'Segment - ABL'!G47</x:f>
        <x:v>905.1999999999999</x:v>
      </x:c>
      <x:c r="H9" s="14" t="n">
        <x:f>'Segment - ABL'!H47</x:f>
        <x:v>947</x:v>
      </x:c>
      <x:c r="I9" s="2"/>
      <x:c r="J9" s="2"/>
    </x:row>
    <x:row r="10">
      <x:c r="B10" s="4" t="s">
        <x:v>47</x:v>
      </x:c>
      <x:c r="C10" s="28" t="n">
        <x:f>C9/SUM(Inputs!G205:G209)-1</x:f>
        <x:v>0.010858006380477958</x:v>
      </x:c>
      <x:c r="D10" s="28" t="n">
        <x:f>D9/SUM(Inputs!C205:C209)-1</x:f>
        <x:v>0.007748691099476401</x:v>
      </x:c>
      <x:c r="E10" s="28" t="n">
        <x:f>E9/SUM(Inputs!D205:D209)-1</x:f>
        <x:v>0.01027088036117374</x:v>
      </x:c>
      <x:c r="F10" s="28" t="n">
        <x:f>F9/SUM(Inputs!E205:E209)-1</x:f>
        <x:v>-0.02759933380918378</x:v>
      </x:c>
      <x:c r="G10" s="28" t="n">
        <x:f>G9/SUM(Inputs!F205:F209)-1</x:f>
        <x:v>-0.019497400346620397</x:v>
      </x:c>
      <x:c r="H10" s="24" t="n">
        <x:f>IFERROR(H9/D9-1,0)</x:f>
        <x:v>-0.01600166251039059</x:v>
      </x:c>
      <x:c r="I10" s="2"/>
      <x:c r="J10" s="2"/>
    </x:row>
    <x:row r="11">
      <x:c r="B11" s="4" t="s">
        <x:v>48</x:v>
      </x:c>
      <x:c r="C11" s="19"/>
      <x:c r="D11" s="19"/>
      <x:c r="E11" s="19" t="n">
        <x:f>IFERROR(E9/D9-1,0)</x:f>
        <x:v>-0.06992934330839562</x:v>
      </x:c>
      <x:c r="F11" s="19" t="n">
        <x:f>IFERROR(F9/E9-1,0)</x:f>
        <x:v>-0.08680594347000314</x:v>
      </x:c>
      <x:c r="G11" s="19" t="n">
        <x:f>IFERROR(G9/F9-1,0)</x:f>
        <x:v>0.10741375091754324</x:v>
      </x:c>
      <x:c r="H11" s="24" t="n">
        <x:f>IFERROR(H9/G9-1,0)</x:f>
        <x:v>0.0461776403004861</x:v>
      </x:c>
      <x:c r="I11" s="2"/>
      <x:c r="J11" s="2"/>
    </x:row>
    <x:row r="12">
      <x:c r="B12" s="4" t="s">
        <x:v>49</x:v>
      </x:c>
      <x:c r="C12" s="19" t="n">
        <x:f>IFERROR(C9/C24,0)</x:f>
        <x:v>0.831231590574374</x:v>
      </x:c>
      <x:c r="D12" s="19" t="n">
        <x:f>IFERROR(D9/D24,0)</x:f>
        <x:v>0.7959639401207509</x:v>
      </x:c>
      <x:c r="E12" s="19" t="n">
        <x:f>IFERROR(E9/E24,0)</x:f>
        <x:v>0.7826353064614845</x:v>
      </x:c>
      <x:c r="F12" s="19" t="n">
        <x:f>IFERROR(F9/F24,0)</x:f>
        <x:v>0.7742729942218434</x:v>
      </x:c>
      <x:c r="G12" s="19" t="n">
        <x:f>IFERROR(G9/G24,0)</x:f>
        <x:v>0.7555926544240401</x:v>
      </x:c>
      <x:c r="H12" s="24" t="n">
        <x:f>IFERROR(H9/H24,0)</x:f>
        <x:v>0.7539808917197452</x:v>
      </x:c>
      <x:c r="I12" s="2"/>
      <x:c r="J12" s="2"/>
    </x:row>
    <x:row r="13">
      <x:c r="B13" s="1"/>
      <x:c r="C13" s="1"/>
      <x:c r="D13" s="1"/>
      <x:c r="E13" s="1"/>
      <x:c r="F13" s="1"/>
      <x:c r="G13" s="1"/>
      <x:c r="H13" s="5"/>
      <x:c r="I13" s="2"/>
      <x:c r="J13" s="2"/>
    </x:row>
    <x:row r="14">
      <x:c r="B14" s="1" t="s">
        <x:v>50</x:v>
      </x:c>
      <x:c r="C14" s="18" t="n">
        <x:f>'Segment - AIS'!C19</x:f>
        <x:v>764.3</x:v>
      </x:c>
      <x:c r="D14" s="18" t="n">
        <x:f>'Segment - AIS'!D19</x:f>
        <x:v>255.2</x:v>
      </x:c>
      <x:c r="E14" s="18" t="n">
        <x:f>'Segment - AIS'!E19</x:f>
        <x:v>257.4</x:v>
      </x:c>
      <x:c r="F14" s="18" t="n">
        <x:f>'Segment - AIS'!F19</x:f>
        <x:v>248.1</x:v>
      </x:c>
      <x:c r="G14" s="18" t="n">
        <x:f>'Segment - AIS'!G19</x:f>
        <x:v>303.5</x:v>
      </x:c>
      <x:c r="H14" s="14" t="n">
        <x:f>'Segment - AIS'!H19</x:f>
        <x:v>320</x:v>
      </x:c>
      <x:c r="I14" s="2"/>
      <x:c r="J14" s="2"/>
    </x:row>
    <x:row r="15">
      <x:c r="B15" s="4" t="s">
        <x:v>47</x:v>
      </x:c>
      <x:c r="C15" s="28" t="n">
        <x:f>C14/Inputs!G210-1</x:f>
        <x:v>1.6183624528948268</x:v>
      </x:c>
      <x:c r="D15" s="28" t="n">
        <x:f>D14/Inputs!C210-1</x:f>
        <x:v>2.041716328963051</x:v>
      </x:c>
      <x:c r="E15" s="28" t="n">
        <x:f>E14/Inputs!D210-1</x:f>
        <x:v>2.5020408163265304</x:v>
      </x:c>
      <x:c r="F15" s="28" t="n">
        <x:f>F14/Inputs!E210-1</x:f>
        <x:v>0.44664723032069964</x:v>
      </x:c>
      <x:c r="G15" s="28" t="n">
        <x:f>G14/Inputs!F210-1</x:f>
        <x:v>0.14918591442635365</x:v>
      </x:c>
      <x:c r="H15" s="24" t="n">
        <x:f>IFERROR(H14/D14-1,0)</x:f>
        <x:v>0.25391849529780575</x:v>
      </x:c>
      <x:c r="I15" s="2"/>
      <x:c r="J15" s="2"/>
    </x:row>
    <x:row r="16">
      <x:c r="B16" s="4" t="s">
        <x:v>48</x:v>
      </x:c>
      <x:c r="C16" s="19"/>
      <x:c r="D16" s="19"/>
      <x:c r="E16" s="19" t="n">
        <x:f>IFERROR(E14/D14-1,0)</x:f>
        <x:v>0.008620689655172376</x:v>
      </x:c>
      <x:c r="F16" s="19" t="n">
        <x:f>IFERROR(F14/E14-1,0)</x:f>
        <x:v>-0.03613053613053607</x:v>
      </x:c>
      <x:c r="G16" s="19" t="n">
        <x:f>IFERROR(G14/F14-1,0)</x:f>
        <x:v>0.2232970576380493</x:v>
      </x:c>
      <x:c r="H16" s="24" t="n">
        <x:f>IFERROR(H14/G14-1,0)</x:f>
        <x:v>0.054365733113673764</x:v>
      </x:c>
      <x:c r="I16" s="2"/>
      <x:c r="J16" s="2"/>
    </x:row>
    <x:row r="17">
      <x:c r="B17" s="4" t="s">
        <x:v>49</x:v>
      </x:c>
      <x:c r="C17" s="19" t="n">
        <x:f>IFERROR(C14/C24,0)</x:f>
        <x:v>0.1758790500736377</x:v>
      </x:c>
      <x:c r="D17" s="19" t="n">
        <x:f>IFERROR(D14/D24,0)</x:f>
        <x:v>0.2110660822099082</x:v>
      </x:c>
      <x:c r="E17" s="19" t="n">
        <x:f>IFERROR(E14/E24,0)</x:f>
        <x:v>0.225059018973507</x:v>
      </x:c>
      <x:c r="F17" s="19" t="n">
        <x:f>IFERROR(F14/F24,0)</x:f>
        <x:v>0.23500994600738845</x:v>
      </x:c>
      <x:c r="G17" s="19" t="n">
        <x:f>IFERROR(G14/G24,0)</x:f>
        <x:v>0.25333889816360605</x:v>
      </x:c>
      <x:c r="H17" s="24" t="n">
        <x:f>IFERROR(H14/H24,0)</x:f>
        <x:v>0.25477707006369427</x:v>
      </x:c>
      <x:c r="I17" s="2"/>
      <x:c r="J17" s="2"/>
    </x:row>
    <x:row r="18">
      <x:c r="B18" s="1"/>
      <x:c r="C18" s="1"/>
      <x:c r="D18" s="1"/>
      <x:c r="E18" s="1"/>
      <x:c r="F18" s="1"/>
      <x:c r="G18" s="1"/>
      <x:c r="H18" s="5"/>
      <x:c r="I18" s="2"/>
      <x:c r="J18" s="2"/>
    </x:row>
    <x:row r="19">
      <x:c r="B19" s="1" t="s">
        <x:v>51</x:v>
      </x:c>
      <x:c r="C19" s="18" t="n">
        <x:f>Inputs!G87</x:f>
        <x:v>-30.9</x:v>
      </x:c>
      <x:c r="D19" s="18" t="n">
        <x:f>Inputs!C87</x:f>
        <x:v>-8.5</x:v>
      </x:c>
      <x:c r="E19" s="18" t="n">
        <x:f>Inputs!D87</x:f>
        <x:v>-8.8</x:v>
      </x:c>
      <x:c r="F19" s="18" t="n">
        <x:f>Inputs!E87</x:f>
        <x:v>-9.8</x:v>
      </x:c>
      <x:c r="G19" s="18" t="n">
        <x:f>Inputs!F87</x:f>
        <x:v>-10.7</x:v>
      </x:c>
      <x:c r="H19" s="14" t="n">
        <x:f>Inputs!H87</x:f>
        <x:v>-11</x:v>
      </x:c>
      <x:c r="I19" s="2"/>
      <x:c r="J19" s="2"/>
    </x:row>
    <x:row r="20">
      <x:c r="B20" s="4" t="s">
        <x:v>47</x:v>
      </x:c>
      <x:c r="C20" s="28" t="n">
        <x:f>C19/Inputs!G218-1</x:f>
        <x:v>0.2716049382716048</x:v>
      </x:c>
      <x:c r="D20" s="28" t="n">
        <x:f>D19/Inputs!C218-1</x:f>
        <x:v>0.28787878787878785</x:v>
      </x:c>
      <x:c r="E20" s="28" t="n">
        <x:f>E19/Inputs!D218-1</x:f>
        <x:v>0.11392405063291133</x:v>
      </x:c>
      <x:c r="F20" s="28" t="n">
        <x:f>F19/Inputs!E218-1</x:f>
        <x:v>0.6896551724137934</x:v>
      </x:c>
      <x:c r="G20" s="28" t="n">
        <x:f>G19/Inputs!F218-1</x:f>
        <x:v>0.2298850574712643</x:v>
      </x:c>
      <x:c r="H20" s="24" t="n">
        <x:f>IFERROR(H19/D19-1,0)</x:f>
        <x:v>0.2941176470588236</x:v>
      </x:c>
      <x:c r="I20" s="2"/>
      <x:c r="J20" s="2"/>
    </x:row>
    <x:row r="21">
      <x:c r="B21" s="4" t="s">
        <x:v>48</x:v>
      </x:c>
      <x:c r="C21" s="19"/>
      <x:c r="D21" s="19"/>
      <x:c r="E21" s="19" t="n">
        <x:f>IFERROR(E19/D19-1,0)</x:f>
        <x:v>0.03529411764705892</x:v>
      </x:c>
      <x:c r="F21" s="19" t="n">
        <x:f>IFERROR(F19/E19-1,0)</x:f>
        <x:v>0.11363636363636354</x:v>
      </x:c>
      <x:c r="G21" s="19" t="n">
        <x:f>IFERROR(G19/F19-1,0)</x:f>
        <x:v>0.09183673469387732</x:v>
      </x:c>
      <x:c r="H21" s="24" t="n">
        <x:f>IFERROR(H19/G19-1,0)</x:f>
        <x:v>0.028037383177570208</x:v>
      </x:c>
      <x:c r="I21" s="2"/>
      <x:c r="J21" s="2"/>
    </x:row>
    <x:row r="22">
      <x:c r="B22" s="4" t="s">
        <x:v>49</x:v>
      </x:c>
      <x:c r="C22" s="19" t="n">
        <x:f>IFERROR(C19/C24,0)</x:f>
        <x:v>-0.007110640648011781</x:v>
      </x:c>
      <x:c r="D22" s="19" t="n">
        <x:f>IFERROR(D19/D24,0)</x:f>
        <x:v>-0.007030022330659169</x:v>
      </x:c>
      <x:c r="E22" s="19" t="n">
        <x:f>IFERROR(E19/E24,0)</x:f>
        <x:v>-0.007694325434991694</x:v>
      </x:c>
      <x:c r="F22" s="19" t="n">
        <x:f>IFERROR(F19/F24,0)</x:f>
        <x:v>-0.00928294022923179</x:v>
      </x:c>
      <x:c r="G22" s="19" t="n">
        <x:f>IFERROR(G19/G24,0)</x:f>
        <x:v>-0.008931552587646078</x:v>
      </x:c>
      <x:c r="H22" s="24" t="n">
        <x:f>IFERROR(H19/H24,0)</x:f>
        <x:v>-0.00875796178343949</x:v>
      </x:c>
      <x:c r="I22" s="2"/>
      <x:c r="J22" s="2"/>
    </x:row>
    <x:row r="23">
      <x:c r="B23" s="1"/>
      <x:c r="C23" s="1"/>
      <x:c r="D23" s="1"/>
      <x:c r="E23" s="1"/>
      <x:c r="F23" s="1"/>
      <x:c r="G23" s="1"/>
      <x:c r="H23" s="5"/>
      <x:c r="I23" s="2"/>
      <x:c r="J23" s="2"/>
    </x:row>
    <x:row r="24">
      <x:c r="B24" s="9" t="s">
        <x:v>52</x:v>
      </x:c>
      <x:c r="C24" s="9" t="n">
        <x:f>SUM(C9,C14,C19)</x:f>
        <x:v>4345.6</x:v>
      </x:c>
      <x:c r="D24" s="9" t="n">
        <x:f>SUM(D9,D14,D19)</x:f>
        <x:v>1209.1</x:v>
      </x:c>
      <x:c r="E24" s="9" t="n">
        <x:f>SUM(E9,E14,E19)</x:f>
        <x:v>1143.7</x:v>
      </x:c>
      <x:c r="F24" s="9" t="n">
        <x:f>SUM(F9,F14,F19)</x:f>
        <x:v>1055.7</x:v>
      </x:c>
      <x:c r="G24" s="9" t="n">
        <x:f>SUM(G9,G14,G19)</x:f>
        <x:v>1197.9999999999998</x:v>
      </x:c>
      <x:c r="H24" s="21" t="n">
        <x:f>SUM(H9,H14,H19)</x:f>
        <x:v>1256</x:v>
      </x:c>
      <x:c r="I24" s="2"/>
      <x:c r="J24" s="2"/>
    </x:row>
    <x:row r="25">
      <x:c r="B25" s="4" t="s">
        <x:v>47</x:v>
      </x:c>
      <x:c r="C25" s="28" t="n">
        <x:f>C24/Inputs!G217-1</x:f>
        <x:v>0.13137203853163237</x:v>
      </x:c>
      <x:c r="D25" s="28" t="n">
        <x:f>D24/Inputs!C217-1</x:f>
        <x:v>0.17126804223578418</x:v>
      </x:c>
      <x:c r="E25" s="28" t="n">
        <x:f>E24/Inputs!D217-1</x:f>
        <x:v>0.2018705338377469</x:v>
      </x:c>
      <x:c r="F25" s="28" t="n">
        <x:f>F24/Inputs!E217-1</x:f>
        <x:v>0.0490907284110107</x:v>
      </x:c>
      <x:c r="G25" s="28" t="n">
        <x:f>G24/Inputs!F217-1</x:f>
        <x:v>0.016460207025284168</x:v>
      </x:c>
      <x:c r="H25" s="24" t="n">
        <x:f>IFERROR(H24/D24-1,0)</x:f>
        <x:v>0.03878918203622539</x:v>
      </x:c>
      <x:c r="I25" s="2"/>
      <x:c r="J25" s="2"/>
    </x:row>
    <x:row r="26">
      <x:c r="B26" s="4" t="s">
        <x:v>48</x:v>
      </x:c>
      <x:c r="C26" s="19"/>
      <x:c r="D26" s="19"/>
      <x:c r="E26" s="19" t="n">
        <x:f>IFERROR(E24/D24-1,0)</x:f>
        <x:v>-0.05408981887354225</x:v>
      </x:c>
      <x:c r="F26" s="19" t="n">
        <x:f>IFERROR(F24/E24-1,0)</x:f>
        <x:v>-0.07694325434991689</x:v>
      </x:c>
      <x:c r="G26" s="19" t="n">
        <x:f>IFERROR(G24/F24-1,0)</x:f>
        <x:v>0.13479208108364094</x:v>
      </x:c>
      <x:c r="H26" s="24" t="n">
        <x:f>IFERROR(H24/G24-1,0)</x:f>
        <x:v>0.048414023372287396</x:v>
      </x:c>
      <x:c r="I26" s="2"/>
      <x:c r="J26" s="2"/>
    </x:row>
    <x:row r="27">
      <x:c r="B27" s="1" t="s">
        <x:v>53</x:v>
      </x:c>
      <x:c r="C27" s="18" t="n">
        <x:f>C24-Inputs!G80</x:f>
        <x:v>0</x:v>
      </x:c>
      <x:c r="D27" s="18" t="n">
        <x:f>D24-Inputs!C80</x:f>
        <x:v>0</x:v>
      </x:c>
      <x:c r="E27" s="18" t="n">
        <x:f>E24-Inputs!D80</x:f>
        <x:v>0</x:v>
      </x:c>
      <x:c r="F27" s="18" t="n">
        <x:f>F24-Inputs!E80</x:f>
        <x:v>0</x:v>
      </x:c>
      <x:c r="G27" s="18" t="n">
        <x:f>G24-Inputs!F80</x:f>
        <x:v>-2.2737367544323206e-13</x:v>
      </x:c>
      <x:c r="H27" s="14" t="n">
        <x:f>H24-'Income Statement'!H9</x:f>
        <x:v>0</x:v>
      </x:c>
      <x:c r="I27" s="2"/>
      <x:c r="J27" s="2"/>
    </x:row>
    <x:row r="28">
      <x:c r="B28" s="1"/>
      <x:c r="C28" s="1"/>
      <x:c r="D28" s="1"/>
      <x:c r="E28" s="1"/>
      <x:c r="F28" s="1"/>
      <x:c r="G28" s="1"/>
      <x:c r="H28" s="5"/>
      <x:c r="I28" s="2"/>
      <x:c r="J28" s="2"/>
    </x:row>
    <x:row r="29">
      <x:c r="B29" s="1" t="s">
        <x:v>54</x:v>
      </x:c>
      <x:c r="C29" s="1"/>
      <x:c r="D29" s="1"/>
      <x:c r="E29" s="1"/>
      <x:c r="F29" s="1"/>
      <x:c r="G29" s="1"/>
      <x:c r="H29" s="5"/>
      <x:c r="I29" s="2"/>
      <x:c r="J29" s="2"/>
    </x:row>
    <x:row r="30">
      <x:c r="B30" s="2" t="s">
        <x:v>55</x:v>
      </x:c>
      <x:c r="C30" s="17" t="n">
        <x:f>'Segment - ABL'!C50+'Segment - AIS'!C22+C19-'Income Statement'!C11</x:f>
        <x:v>0</x:v>
      </x:c>
      <x:c r="D30" s="17" t="n">
        <x:f>'Segment - ABL'!D50+'Segment - AIS'!D22+D19-'Income Statement'!D11</x:f>
        <x:v>0</x:v>
      </x:c>
      <x:c r="E30" s="17" t="n">
        <x:f>'Segment - ABL'!E50+'Segment - AIS'!E22+E19-'Income Statement'!E11</x:f>
        <x:v>1.1368683772161603e-13</x:v>
      </x:c>
      <x:c r="F30" s="17" t="n">
        <x:f>'Segment - ABL'!F50+'Segment - AIS'!F22+F19-'Income Statement'!F11</x:f>
        <x:v>1.1368683772161603e-13</x:v>
      </x:c>
      <x:c r="G30" s="17" t="n">
        <x:f>'Segment - ABL'!G50+'Segment - AIS'!G22+G19-'Income Statement'!G11</x:f>
        <x:v>-1.1368683772161603e-13</x:v>
      </x:c>
      <x:c r="H30" s="17" t="n">
        <x:f>'Segment - ABL'!H50+'Segment - AIS'!H22+H19-'Income Statement'!H11</x:f>
        <x:v>0</x:v>
      </x:c>
      <x:c r="I30" s="2"/>
      <x:c r="J3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6" customWidth="1"/>
    <x:col min="3" max="8" width="13.5" customWidth="1"/>
    <x:col min="10" max="10" width="48" customWidth="1"/>
  </x:cols>
  <x:sheetData>
    <x:row r="1">
      <x:c r="B1" s="6" t="s">
        <x:v>0</x:v>
      </x:c>
      <x:c r="C1" s="6"/>
      <x:c r="D1" s="6"/>
      <x:c r="E1" s="6"/>
      <x:c r="F1" s="6"/>
      <x:c r="G1" s="6"/>
      <x:c r="H1" s="6"/>
      <x:c r="I1" s="2"/>
      <x:c r="J1" s="2"/>
    </x:row>
    <x:row r="2">
      <x:c r="B2" s="6" t="s">
        <x:v>56</x:v>
      </x:c>
      <x:c r="C2" s="6"/>
      <x:c r="D2" s="6"/>
      <x:c r="E2" s="6"/>
      <x:c r="F2" s="6"/>
      <x:c r="G2" s="6"/>
      <x:c r="H2" s="6"/>
      <x:c r="I2" s="2"/>
      <x:c r="J2" s="2"/>
    </x:row>
    <x:row r="3">
      <x:c r="B3" s="6" t="s">
        <x:v>2</x:v>
      </x:c>
      <x:c r="C3" s="6"/>
      <x:c r="D3" s="6"/>
      <x:c r="E3" s="6"/>
      <x:c r="F3" s="6"/>
      <x:c r="G3" s="6"/>
      <x:c r="H3" s="6"/>
      <x:c r="I3" s="2"/>
      <x:c r="J3" s="2"/>
    </x:row>
    <x:row r="4">
      <x:c r="B4" s="13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2"/>
      <x:c r="J4" s="2"/>
    </x:row>
    <x:row r="5">
      <x:c r="B5" s="12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2"/>
      <x:c r="J5" s="2"/>
    </x:row>
    <x:row r="6">
      <x:c r="B6" s="12" t="s">
        <x:v>11</x:v>
      </x:c>
      <x:c r="C6" s="60">
        <x:v>365</x:v>
      </x:c>
      <x:c r="D6" s="60">
        <x:v>92</x:v>
      </x:c>
      <x:c r="E6" s="60">
        <x:v>91</x:v>
      </x:c>
      <x:c r="F6" s="60">
        <x:v>90</x:v>
      </x:c>
      <x:c r="G6" s="60">
        <x:v>92</x:v>
      </x:c>
      <x:c r="H6" s="60">
        <x:v>92</x:v>
      </x:c>
      <x:c r="I6" s="2"/>
      <x:c r="J6" s="2"/>
    </x:row>
    <x:row r="7">
      <x:c r="B7" s="1"/>
      <x:c r="C7" s="1"/>
      <x:c r="D7" s="1"/>
      <x:c r="E7" s="1"/>
      <x:c r="F7" s="1"/>
      <x:c r="G7" s="1"/>
      <x:c r="H7" s="5"/>
      <x:c r="I7" s="2"/>
      <x:c r="J7" s="2"/>
    </x:row>
    <x:row r="8">
      <x:c r="B8" s="1"/>
      <x:c r="C8" s="1"/>
      <x:c r="D8" s="1"/>
      <x:c r="E8" s="1"/>
      <x:c r="F8" s="1"/>
      <x:c r="G8" s="1"/>
      <x:c r="H8" s="5"/>
      <x:c r="I8" s="2"/>
      <x:c r="J8" s="2"/>
    </x:row>
    <x:row r="9">
      <x:c r="B9" s="1" t="s">
        <x:v>57</x:v>
      </x:c>
      <x:c r="C9" s="18" t="n">
        <x:f>Inputs!G81</x:f>
        <x:v>2646.8</x:v>
      </x:c>
      <x:c r="D9" s="18" t="n">
        <x:f>Inputs!C81</x:f>
        <x:v>702.4</x:v>
      </x:c>
      <x:c r="E9" s="18" t="n">
        <x:f>Inputs!D81</x:f>
        <x:v>666.3</x:v>
      </x:c>
      <x:c r="F9" s="18" t="n">
        <x:f>Inputs!E81</x:f>
        <x:v>616.7</x:v>
      </x:c>
      <x:c r="G9" s="18" t="n">
        <x:f>Inputs!F81</x:f>
        <x:v>690.5</x:v>
      </x:c>
      <x:c r="H9" s="14" t="n">
        <x:f>Inputs!H81</x:f>
        <x:v>700</x:v>
      </x:c>
      <x:c r="I9" s="2"/>
      <x:c r="J9" s="2"/>
    </x:row>
    <x:row r="10">
      <x:c r="B10" s="4" t="s">
        <x:v>58</x:v>
      </x:c>
      <x:c r="C10" s="67" t="s">
        <x:v>59</x:v>
      </x:c>
      <x:c r="D10" s="67" t="s">
        <x:v>59</x:v>
      </x:c>
      <x:c r="E10" s="67" t="s">
        <x:v>59</x:v>
      </x:c>
      <x:c r="F10" s="67" t="s">
        <x:v>59</x:v>
      </x:c>
      <x:c r="G10" s="67" t="s">
        <x:v>59</x:v>
      </x:c>
      <x:c r="H10" s="24" t="n">
        <x:f>IFERROR((1+H13)/((1+H11)*(1+H12))-1,0)</x:f>
        <x:v>-0.003416856492027276</x:v>
      </x:c>
      <x:c r="I10" s="2"/>
      <x:c r="J10" s="2"/>
    </x:row>
    <x:row r="11">
      <x:c r="B11" s="4" t="s">
        <x:v>60</x:v>
      </x:c>
      <x:c r="C11" s="67" t="s">
        <x:v>59</x:v>
      </x:c>
      <x:c r="D11" s="67" t="s">
        <x:v>59</x:v>
      </x:c>
      <x:c r="E11" s="67" t="s">
        <x:v>59</x:v>
      </x:c>
      <x:c r="F11" s="67" t="s">
        <x:v>59</x:v>
      </x:c>
      <x:c r="G11" s="67" t="s">
        <x:v>59</x:v>
      </x:c>
      <x:c r="H11" s="27" t="n">
        <x:f>Inputs!H203</x:f>
        <x:v>0</x:v>
      </x:c>
      <x:c r="I11" s="2"/>
      <x:c r="J11" s="2"/>
    </x:row>
    <x:row r="12">
      <x:c r="B12" s="4" t="s">
        <x:v>61</x:v>
      </x:c>
      <x:c r="C12" s="67" t="s">
        <x:v>59</x:v>
      </x:c>
      <x:c r="D12" s="67" t="s">
        <x:v>59</x:v>
      </x:c>
      <x:c r="E12" s="67" t="s">
        <x:v>59</x:v>
      </x:c>
      <x:c r="F12" s="67" t="s">
        <x:v>59</x:v>
      </x:c>
      <x:c r="G12" s="67" t="s">
        <x:v>59</x:v>
      </x:c>
      <x:c r="H12" s="27" t="n">
        <x:f>Inputs!H203</x:f>
        <x:v>0</x:v>
      </x:c>
      <x:c r="I12" s="2"/>
      <x:c r="J12" s="2"/>
    </x:row>
    <x:row r="13">
      <x:c r="B13" s="4" t="s">
        <x:v>62</x:v>
      </x:c>
      <x:c r="C13" s="28" t="n">
        <x:f>IFERROR(C9/Inputs!G205-1,0)</x:f>
        <x:v>0.03726927146608161</x:v>
      </x:c>
      <x:c r="D13" s="28" t="n">
        <x:f>IFERROR(D9/Inputs!C205-1,0)</x:f>
        <x:v>0.03736523408654557</x:v>
      </x:c>
      <x:c r="E13" s="28" t="n">
        <x:f>IFERROR(E9/Inputs!D205-1,0)</x:f>
        <x:v>0.034788010560645954</x:v>
      </x:c>
      <x:c r="F13" s="28" t="n">
        <x:f>IFERROR(F9/Inputs!E205-1,0)</x:f>
        <x:v>0.002438231469440888</x:v>
      </x:c>
      <x:c r="G13" s="28" t="n">
        <x:f>IFERROR(G9/Inputs!F205-1,0)</x:f>
        <x:v>0.007587917700277336</x:v>
      </x:c>
      <x:c r="H13" s="24" t="n">
        <x:f>IFERROR(H9/D9-1,0)</x:f>
        <x:v>-0.003416856492027276</x:v>
      </x:c>
      <x:c r="I13" s="2"/>
      <x:c r="J13" s="2"/>
    </x:row>
    <x:row r="14">
      <x:c r="B14" s="1" t="s">
        <x:v>63</x:v>
      </x:c>
      <x:c r="C14" s="1"/>
      <x:c r="D14" s="18" t="n">
        <x:f>D9-Inputs!F205</x:f>
        <x:v>17.100000000000023</x:v>
      </x:c>
      <x:c r="E14" s="1" t="n">
        <x:f>E9-D9</x:f>
        <x:v>-36.10000000000002</x:v>
      </x:c>
      <x:c r="F14" s="1" t="n">
        <x:f>F9-E9</x:f>
        <x:v>-49.59999999999991</x:v>
      </x:c>
      <x:c r="G14" s="1" t="n">
        <x:f>G9-F9</x:f>
        <x:v>73.79999999999995</x:v>
      </x:c>
      <x:c r="H14" s="5" t="n">
        <x:f>H9-G9</x:f>
        <x:v>9.5</x:v>
      </x:c>
      <x:c r="I14" s="2"/>
      <x:c r="J14" s="2"/>
    </x:row>
    <x:row r="15">
      <x:c r="B15" s="1" t="s">
        <x:v>64</x:v>
      </x:c>
      <x:c r="C15" s="18" t="n">
        <x:f>C9-Inputs!G205</x:f>
        <x:v>95.10000000000036</x:v>
      </x:c>
      <x:c r="D15" s="18" t="n">
        <x:f>D9-Inputs!C205</x:f>
        <x:v>25.299999999999955</x:v>
      </x:c>
      <x:c r="E15" s="18" t="n">
        <x:f>E9-Inputs!D205</x:f>
        <x:v>22.399999999999977</x:v>
      </x:c>
      <x:c r="F15" s="18" t="n">
        <x:f>F9-Inputs!E205</x:f>
        <x:v>1.5</x:v>
      </x:c>
      <x:c r="G15" s="18" t="n">
        <x:f>G9-Inputs!F205</x:f>
        <x:v>5.2000000000000455</x:v>
      </x:c>
      <x:c r="H15" s="5" t="n">
        <x:f>H9-D9</x:f>
        <x:v>-2.3999999999999773</x:v>
      </x:c>
      <x:c r="I15" s="2"/>
      <x:c r="J15" s="2"/>
    </x:row>
    <x:row r="16">
      <x:c r="B16" s="1" t="s">
        <x:v>65</x:v>
      </x:c>
      <x:c r="C16" s="18" t="n">
        <x:f>Inputs!G82</x:f>
        <x:v>411.4</x:v>
      </x:c>
      <x:c r="D16" s="18" t="n">
        <x:f>Inputs!C82</x:f>
        <x:v>105.3</x:v>
      </x:c>
      <x:c r="E16" s="18" t="n">
        <x:f>Inputs!D82</x:f>
        <x:v>90.4</x:v>
      </x:c>
      <x:c r="F16" s="18" t="n">
        <x:f>Inputs!E82</x:f>
        <x:v>70.6</x:v>
      </x:c>
      <x:c r="G16" s="18" t="n">
        <x:f>Inputs!F82</x:f>
        <x:v>73.4</x:v>
      </x:c>
      <x:c r="H16" s="14" t="n">
        <x:f>Inputs!H82</x:f>
        <x:v>88</x:v>
      </x:c>
      <x:c r="I16" s="2"/>
      <x:c r="J16" s="2"/>
    </x:row>
    <x:row r="17">
      <x:c r="B17" s="4" t="s">
        <x:v>58</x:v>
      </x:c>
      <x:c r="C17" s="67" t="s">
        <x:v>59</x:v>
      </x:c>
      <x:c r="D17" s="67" t="s">
        <x:v>59</x:v>
      </x:c>
      <x:c r="E17" s="67" t="s">
        <x:v>59</x:v>
      </x:c>
      <x:c r="F17" s="67" t="s">
        <x:v>59</x:v>
      </x:c>
      <x:c r="G17" s="67" t="s">
        <x:v>59</x:v>
      </x:c>
      <x:c r="H17" s="24" t="n">
        <x:f>IFERROR((1+H20)/((1+H18)*(1+H19))-1,0)</x:f>
        <x:v>-0.16429249762583098</x:v>
      </x:c>
      <x:c r="I17" s="2"/>
      <x:c r="J17" s="2"/>
    </x:row>
    <x:row r="18">
      <x:c r="B18" s="4" t="s">
        <x:v>60</x:v>
      </x:c>
      <x:c r="C18" s="67" t="s">
        <x:v>59</x:v>
      </x:c>
      <x:c r="D18" s="67" t="s">
        <x:v>59</x:v>
      </x:c>
      <x:c r="E18" s="67" t="s">
        <x:v>59</x:v>
      </x:c>
      <x:c r="F18" s="67" t="s">
        <x:v>59</x:v>
      </x:c>
      <x:c r="G18" s="67" t="s">
        <x:v>59</x:v>
      </x:c>
      <x:c r="H18" s="27" t="n">
        <x:f>Inputs!H203</x:f>
        <x:v>0</x:v>
      </x:c>
      <x:c r="I18" s="2"/>
      <x:c r="J18" s="2"/>
    </x:row>
    <x:row r="19">
      <x:c r="B19" s="4" t="s">
        <x:v>61</x:v>
      </x:c>
      <x:c r="C19" s="67" t="s">
        <x:v>59</x:v>
      </x:c>
      <x:c r="D19" s="67" t="s">
        <x:v>59</x:v>
      </x:c>
      <x:c r="E19" s="67" t="s">
        <x:v>59</x:v>
      </x:c>
      <x:c r="F19" s="67" t="s">
        <x:v>59</x:v>
      </x:c>
      <x:c r="G19" s="67" t="s">
        <x:v>59</x:v>
      </x:c>
      <x:c r="H19" s="27" t="n">
        <x:f>Inputs!H203</x:f>
        <x:v>0</x:v>
      </x:c>
      <x:c r="I19" s="2"/>
      <x:c r="J19" s="2"/>
    </x:row>
    <x:row r="20">
      <x:c r="B20" s="4" t="s">
        <x:v>62</x:v>
      </x:c>
      <x:c r="C20" s="28" t="n">
        <x:f>IFERROR(C16/Inputs!G206-1,0)</x:f>
        <x:v>0.03627204030226694</x:v>
      </x:c>
      <x:c r="D20" s="28" t="n">
        <x:f>IFERROR(D16/Inputs!C206-1,0)</x:f>
        <x:v>-0.03923357664233573</x:v>
      </x:c>
      <x:c r="E20" s="28" t="n">
        <x:f>IFERROR(E16/Inputs!D206-1,0)</x:f>
        <x:v>-0.15671641791044777</x:v>
      </x:c>
      <x:c r="F20" s="28" t="n">
        <x:f>IFERROR(F16/Inputs!E206-1,0)</x:f>
        <x:v>-0.27515400410677626</x:v>
      </x:c>
      <x:c r="G20" s="28" t="n">
        <x:f>IFERROR(G16/Inputs!F206-1,0)</x:f>
        <x:v>-0.27684729064039404</x:v>
      </x:c>
      <x:c r="H20" s="24" t="n">
        <x:f>IFERROR(H16/D16-1,0)</x:f>
        <x:v>-0.16429249762583098</x:v>
      </x:c>
      <x:c r="I20" s="2"/>
      <x:c r="J20" s="2"/>
    </x:row>
    <x:row r="21">
      <x:c r="B21" s="1" t="s">
        <x:v>63</x:v>
      </x:c>
      <x:c r="C21" s="1"/>
      <x:c r="D21" s="18" t="n">
        <x:f>D16-Inputs!F206</x:f>
        <x:v>3.799999999999997</x:v>
      </x:c>
      <x:c r="E21" s="1" t="n">
        <x:f>E16-D16</x:f>
        <x:v>-14.899999999999991</x:v>
      </x:c>
      <x:c r="F21" s="1" t="n">
        <x:f>F16-E16</x:f>
        <x:v>-19.80000000000001</x:v>
      </x:c>
      <x:c r="G21" s="1" t="n">
        <x:f>G16-F16</x:f>
        <x:v>2.8000000000000114</x:v>
      </x:c>
      <x:c r="H21" s="5" t="n">
        <x:f>H16-G16</x:f>
        <x:v>14.599999999999994</x:v>
      </x:c>
      <x:c r="I21" s="2"/>
      <x:c r="J21" s="2"/>
    </x:row>
    <x:row r="22">
      <x:c r="B22" s="1" t="s">
        <x:v>64</x:v>
      </x:c>
      <x:c r="C22" s="18" t="n">
        <x:f>C16-Inputs!G206</x:f>
        <x:v>14.399999999999977</x:v>
      </x:c>
      <x:c r="D22" s="18" t="n">
        <x:f>D16-Inputs!C206</x:f>
        <x:v>-4.299999999999997</x:v>
      </x:c>
      <x:c r="E22" s="18" t="n">
        <x:f>E16-Inputs!D206</x:f>
        <x:v>-16.799999999999997</x:v>
      </x:c>
      <x:c r="F22" s="18" t="n">
        <x:f>F16-Inputs!E206</x:f>
        <x:v>-26.80000000000001</x:v>
      </x:c>
      <x:c r="G22" s="18" t="n">
        <x:f>G16-Inputs!F206</x:f>
        <x:v>-28.099999999999994</x:v>
      </x:c>
      <x:c r="H22" s="5" t="n">
        <x:f>H16-D16</x:f>
        <x:v>-17.299999999999997</x:v>
      </x:c>
      <x:c r="I22" s="2"/>
      <x:c r="J22" s="2"/>
    </x:row>
    <x:row r="23">
      <x:c r="B23" s="1" t="s">
        <x:v>66</x:v>
      </x:c>
      <x:c r="C23" s="18" t="n">
        <x:f>Inputs!G83</x:f>
        <x:v>170.7</x:v>
      </x:c>
      <x:c r="D23" s="18" t="n">
        <x:f>Inputs!C83</x:f>
        <x:v>43.4</x:v>
      </x:c>
      <x:c r="E23" s="18" t="n">
        <x:f>Inputs!D83</x:f>
        <x:v>46.8</x:v>
      </x:c>
      <x:c r="F23" s="18" t="n">
        <x:f>Inputs!E83</x:f>
        <x:v>40.3</x:v>
      </x:c>
      <x:c r="G23" s="18" t="n">
        <x:f>Inputs!F83</x:f>
        <x:v>40.4</x:v>
      </x:c>
      <x:c r="H23" s="14" t="n">
        <x:f>Inputs!H83</x:f>
        <x:v>43</x:v>
      </x:c>
      <x:c r="I23" s="2"/>
      <x:c r="J23" s="2"/>
    </x:row>
    <x:row r="24">
      <x:c r="B24" s="4" t="s">
        <x:v>58</x:v>
      </x:c>
      <x:c r="C24" s="67" t="s">
        <x:v>59</x:v>
      </x:c>
      <x:c r="D24" s="67" t="s">
        <x:v>59</x:v>
      </x:c>
      <x:c r="E24" s="67" t="s">
        <x:v>59</x:v>
      </x:c>
      <x:c r="F24" s="67" t="s">
        <x:v>59</x:v>
      </x:c>
      <x:c r="G24" s="67" t="s">
        <x:v>59</x:v>
      </x:c>
      <x:c r="H24" s="24" t="n">
        <x:f>IFERROR((1+H27)/((1+H25)*(1+H26))-1,0)</x:f>
        <x:v>-0.009216589861751112</x:v>
      </x:c>
      <x:c r="I24" s="2"/>
      <x:c r="J24" s="2"/>
    </x:row>
    <x:row r="25">
      <x:c r="B25" s="4" t="s">
        <x:v>60</x:v>
      </x:c>
      <x:c r="C25" s="67" t="s">
        <x:v>59</x:v>
      </x:c>
      <x:c r="D25" s="67" t="s">
        <x:v>59</x:v>
      </x:c>
      <x:c r="E25" s="67" t="s">
        <x:v>59</x:v>
      </x:c>
      <x:c r="F25" s="67" t="s">
        <x:v>59</x:v>
      </x:c>
      <x:c r="G25" s="67" t="s">
        <x:v>59</x:v>
      </x:c>
      <x:c r="H25" s="27" t="n">
        <x:f>Inputs!H203</x:f>
        <x:v>0</x:v>
      </x:c>
      <x:c r="I25" s="2"/>
      <x:c r="J25" s="2"/>
    </x:row>
    <x:row r="26">
      <x:c r="B26" s="4" t="s">
        <x:v>61</x:v>
      </x:c>
      <x:c r="C26" s="67" t="s">
        <x:v>59</x:v>
      </x:c>
      <x:c r="D26" s="67" t="s">
        <x:v>59</x:v>
      </x:c>
      <x:c r="E26" s="67" t="s">
        <x:v>59</x:v>
      </x:c>
      <x:c r="F26" s="67" t="s">
        <x:v>59</x:v>
      </x:c>
      <x:c r="G26" s="67" t="s">
        <x:v>59</x:v>
      </x:c>
      <x:c r="H26" s="27" t="n">
        <x:f>Inputs!H203</x:f>
        <x:v>0</x:v>
      </x:c>
      <x:c r="I26" s="2"/>
      <x:c r="J26" s="2"/>
    </x:row>
    <x:row r="27">
      <x:c r="B27" s="4" t="s">
        <x:v>62</x:v>
      </x:c>
      <x:c r="C27" s="28" t="n">
        <x:f>IFERROR(C23/Inputs!G207-1,0)</x:f>
        <x:v>-0.10299527062532854</x:v>
      </x:c>
      <x:c r="D27" s="28" t="n">
        <x:f>IFERROR(D23/Inputs!C207-1,0)</x:f>
        <x:v>0.018779342723004522</x:v>
      </x:c>
      <x:c r="E27" s="28" t="n">
        <x:f>IFERROR(E23/Inputs!D207-1,0)</x:f>
        <x:v>0.04231625835189301</x:v>
      </x:c>
      <x:c r="F27" s="28" t="n">
        <x:f>IFERROR(F23/Inputs!E207-1,0)</x:f>
        <x:v>-0.017073170731707332</x:v>
      </x:c>
      <x:c r="G27" s="28" t="n">
        <x:f>IFERROR(G23/Inputs!F207-1,0)</x:f>
        <x:v>-0.024154589371980673</x:v>
      </x:c>
      <x:c r="H27" s="24" t="n">
        <x:f>IFERROR(H23/D23-1,0)</x:f>
        <x:v>-0.009216589861751112</x:v>
      </x:c>
      <x:c r="I27" s="2"/>
      <x:c r="J27" s="2"/>
    </x:row>
    <x:row r="28">
      <x:c r="B28" s="1" t="s">
        <x:v>63</x:v>
      </x:c>
      <x:c r="C28" s="1"/>
      <x:c r="D28" s="18" t="n">
        <x:f>D23-Inputs!F207</x:f>
        <x:v>2</x:v>
      </x:c>
      <x:c r="E28" s="1" t="n">
        <x:f>E23-D23</x:f>
        <x:v>3.3999999999999986</x:v>
      </x:c>
      <x:c r="F28" s="1" t="n">
        <x:f>F23-E23</x:f>
        <x:v>-6.5</x:v>
      </x:c>
      <x:c r="G28" s="1" t="n">
        <x:f>G23-F23</x:f>
        <x:v>0.10000000000000142</x:v>
      </x:c>
      <x:c r="H28" s="5" t="n">
        <x:f>H23-G23</x:f>
        <x:v>2.6000000000000014</x:v>
      </x:c>
      <x:c r="I28" s="2"/>
      <x:c r="J28" s="2"/>
    </x:row>
    <x:row r="29">
      <x:c r="B29" s="1" t="s">
        <x:v>64</x:v>
      </x:c>
      <x:c r="C29" s="18" t="n">
        <x:f>C23-Inputs!G207</x:f>
        <x:v>-19.600000000000023</x:v>
      </x:c>
      <x:c r="D29" s="18" t="n">
        <x:f>D23-Inputs!C207</x:f>
        <x:v>0.7999999999999972</x:v>
      </x:c>
      <x:c r="E29" s="18" t="n">
        <x:f>E23-Inputs!D207</x:f>
        <x:v>1.8999999999999986</x:v>
      </x:c>
      <x:c r="F29" s="18" t="n">
        <x:f>F23-Inputs!E207</x:f>
        <x:v>-0.7000000000000028</x:v>
      </x:c>
      <x:c r="G29" s="18" t="n">
        <x:f>G23-Inputs!F207</x:f>
        <x:v>-1</x:v>
      </x:c>
      <x:c r="H29" s="5" t="n">
        <x:f>H23-D23</x:f>
        <x:v>-0.3999999999999986</x:v>
      </x:c>
      <x:c r="I29" s="2"/>
      <x:c r="J29" s="2"/>
    </x:row>
    <x:row r="30">
      <x:c r="B30" s="1" t="s">
        <x:v>67</x:v>
      </x:c>
      <x:c r="C30" s="18" t="n">
        <x:f>Inputs!G84</x:f>
        <x:v>156.7</x:v>
      </x:c>
      <x:c r="D30" s="18" t="n">
        <x:f>Inputs!C84</x:f>
        <x:v>52.9</x:v>
      </x:c>
      <x:c r="E30" s="18" t="n">
        <x:f>Inputs!D84</x:f>
        <x:v>39.9</x:v>
      </x:c>
      <x:c r="F30" s="18" t="n">
        <x:f>Inputs!E84</x:f>
        <x:v>40.7</x:v>
      </x:c>
      <x:c r="G30" s="18" t="n">
        <x:f>Inputs!F84</x:f>
        <x:v>46.3</x:v>
      </x:c>
      <x:c r="H30" s="14" t="n">
        <x:f>Inputs!H84</x:f>
        <x:v>61.00000000000001</x:v>
      </x:c>
      <x:c r="I30" s="2"/>
      <x:c r="J30" s="32"/>
    </x:row>
    <x:row r="31">
      <x:c r="B31" s="4" t="s">
        <x:v>58</x:v>
      </x:c>
      <x:c r="C31" s="67" t="s">
        <x:v>59</x:v>
      </x:c>
      <x:c r="D31" s="67" t="s">
        <x:v>59</x:v>
      </x:c>
      <x:c r="E31" s="67" t="s">
        <x:v>59</x:v>
      </x:c>
      <x:c r="F31" s="67" t="s">
        <x:v>59</x:v>
      </x:c>
      <x:c r="G31" s="67" t="s">
        <x:v>59</x:v>
      </x:c>
      <x:c r="H31" s="24" t="n">
        <x:f>IFERROR((1+H34)/((1+H32)*(1+H33))-1,0)</x:f>
        <x:v>0.15311909262759937</x:v>
      </x:c>
      <x:c r="I31" s="2"/>
      <x:c r="J31" s="32"/>
    </x:row>
    <x:row r="32">
      <x:c r="B32" s="4" t="s">
        <x:v>60</x:v>
      </x:c>
      <x:c r="C32" s="67" t="s">
        <x:v>59</x:v>
      </x:c>
      <x:c r="D32" s="67" t="s">
        <x:v>59</x:v>
      </x:c>
      <x:c r="E32" s="67" t="s">
        <x:v>59</x:v>
      </x:c>
      <x:c r="F32" s="67" t="s">
        <x:v>59</x:v>
      </x:c>
      <x:c r="G32" s="67" t="s">
        <x:v>59</x:v>
      </x:c>
      <x:c r="H32" s="27" t="n">
        <x:f>Inputs!H203</x:f>
        <x:v>0</x:v>
      </x:c>
      <x:c r="I32" s="2"/>
      <x:c r="J32" s="32"/>
    </x:row>
    <x:row r="33">
      <x:c r="B33" s="4" t="s">
        <x:v>61</x:v>
      </x:c>
      <x:c r="C33" s="67" t="s">
        <x:v>59</x:v>
      </x:c>
      <x:c r="D33" s="67" t="s">
        <x:v>59</x:v>
      </x:c>
      <x:c r="E33" s="67" t="s">
        <x:v>59</x:v>
      </x:c>
      <x:c r="F33" s="67" t="s">
        <x:v>59</x:v>
      </x:c>
      <x:c r="G33" s="67" t="s">
        <x:v>59</x:v>
      </x:c>
      <x:c r="H33" s="27" t="n">
        <x:f>Inputs!H203</x:f>
        <x:v>0</x:v>
      </x:c>
      <x:c r="I33" s="2"/>
      <x:c r="J33" s="32"/>
    </x:row>
    <x:row r="34">
      <x:c r="B34" s="4" t="s">
        <x:v>62</x:v>
      </x:c>
      <x:c r="C34" s="28" t="n">
        <x:f>IFERROR(C30/Inputs!G208-1,0)</x:f>
        <x:v>-0.23895094706168052</x:v>
      </x:c>
      <x:c r="D34" s="28" t="n">
        <x:f>IFERROR(D30/Inputs!C208-1,0)</x:f>
        <x:v>-0.19604863221884494</x:v>
      </x:c>
      <x:c r="E34" s="28" t="n">
        <x:f>IFERROR(E30/Inputs!D208-1,0)</x:f>
        <x:v>0.2201834862385319</x:v>
      </x:c>
      <x:c r="F34" s="28" t="n">
        <x:f>IFERROR(F30/Inputs!E208-1,0)</x:f>
        <x:v>0.1432584269662922</x:v>
      </x:c>
      <x:c r="G34" s="28" t="n">
        <x:f>IFERROR(G30/Inputs!F208-1,0)</x:f>
        <x:v>0.3042253521126759</x:v>
      </x:c>
      <x:c r="H34" s="24" t="n">
        <x:f>IFERROR(H30/D30-1,0)</x:f>
        <x:v>0.15311909262759937</x:v>
      </x:c>
      <x:c r="I34" s="2"/>
      <x:c r="J34" s="32"/>
    </x:row>
    <x:row r="35">
      <x:c r="B35" s="1" t="s">
        <x:v>63</x:v>
      </x:c>
      <x:c r="C35" s="1"/>
      <x:c r="D35" s="18" t="n">
        <x:f>D30-Inputs!F208</x:f>
        <x:v>17.4</x:v>
      </x:c>
      <x:c r="E35" s="1" t="n">
        <x:f>E30-D30</x:f>
        <x:v>-13</x:v>
      </x:c>
      <x:c r="F35" s="1" t="n">
        <x:f>F30-E30</x:f>
        <x:v>0.8000000000000043</x:v>
      </x:c>
      <x:c r="G35" s="1" t="n">
        <x:f>G30-F30</x:f>
        <x:v>5.599999999999994</x:v>
      </x:c>
      <x:c r="H35" s="5" t="n">
        <x:f>H30-G30</x:f>
        <x:v>14.70000000000001</x:v>
      </x:c>
      <x:c r="I35" s="2"/>
      <x:c r="J35" s="32"/>
    </x:row>
    <x:row r="36">
      <x:c r="B36" s="1" t="s">
        <x:v>64</x:v>
      </x:c>
      <x:c r="C36" s="18" t="n">
        <x:f>C30-Inputs!G208</x:f>
        <x:v>-49.20000000000002</x:v>
      </x:c>
      <x:c r="D36" s="18" t="n">
        <x:f>D30-Inputs!C208</x:f>
        <x:v>-12.899999999999999</x:v>
      </x:c>
      <x:c r="E36" s="18" t="n">
        <x:f>E30-Inputs!D208</x:f>
        <x:v>7.199999999999996</x:v>
      </x:c>
      <x:c r="F36" s="18" t="n">
        <x:f>F30-Inputs!E208</x:f>
        <x:v>5.100000000000001</x:v>
      </x:c>
      <x:c r="G36" s="18" t="n">
        <x:f>G30-Inputs!F208</x:f>
        <x:v>10.799999999999997</x:v>
      </x:c>
      <x:c r="H36" s="5" t="n">
        <x:f>H30-D30</x:f>
        <x:v>8.100000000000009</x:v>
      </x:c>
      <x:c r="I36" s="2"/>
      <x:c r="J36" s="32"/>
    </x:row>
    <x:row r="37">
      <x:c r="B37" s="1" t="s">
        <x:v>68</x:v>
      </x:c>
      <x:c r="C37" s="18" t="n">
        <x:f>Inputs!G85</x:f>
        <x:v>226.6</x:v>
      </x:c>
      <x:c r="D37" s="18" t="n">
        <x:f>Inputs!C85</x:f>
        <x:v>58.4</x:v>
      </x:c>
      <x:c r="E37" s="18" t="n">
        <x:f>Inputs!D85</x:f>
        <x:v>51.7</x:v>
      </x:c>
      <x:c r="F37" s="18" t="n">
        <x:f>Inputs!E85</x:f>
        <x:v>49.1</x:v>
      </x:c>
      <x:c r="G37" s="18" t="n">
        <x:f>Inputs!F85</x:f>
        <x:v>54.6</x:v>
      </x:c>
      <x:c r="H37" s="14" t="n">
        <x:f>Inputs!H85</x:f>
        <x:v>55</x:v>
      </x:c>
      <x:c r="I37" s="2"/>
      <x:c r="J37" s="32"/>
    </x:row>
    <x:row r="38">
      <x:c r="B38" s="4" t="s">
        <x:v>58</x:v>
      </x:c>
      <x:c r="C38" s="67" t="s">
        <x:v>59</x:v>
      </x:c>
      <x:c r="D38" s="67" t="s">
        <x:v>59</x:v>
      </x:c>
      <x:c r="E38" s="67" t="s">
        <x:v>59</x:v>
      </x:c>
      <x:c r="F38" s="67" t="s">
        <x:v>59</x:v>
      </x:c>
      <x:c r="G38" s="67" t="s">
        <x:v>59</x:v>
      </x:c>
      <x:c r="H38" s="24" t="n">
        <x:f>IFERROR((1+H41)/((1+H39)*(1+H40))-1,0)</x:f>
        <x:v>-0.05821917808219179</x:v>
      </x:c>
      <x:c r="I38" s="2"/>
      <x:c r="J38" s="32"/>
    </x:row>
    <x:row r="39">
      <x:c r="B39" s="4" t="s">
        <x:v>60</x:v>
      </x:c>
      <x:c r="C39" s="67" t="s">
        <x:v>59</x:v>
      </x:c>
      <x:c r="D39" s="67" t="s">
        <x:v>59</x:v>
      </x:c>
      <x:c r="E39" s="67" t="s">
        <x:v>59</x:v>
      </x:c>
      <x:c r="F39" s="67" t="s">
        <x:v>59</x:v>
      </x:c>
      <x:c r="G39" s="67" t="s">
        <x:v>59</x:v>
      </x:c>
      <x:c r="H39" s="27" t="n">
        <x:f>Inputs!H203</x:f>
        <x:v>0</x:v>
      </x:c>
      <x:c r="I39" s="2"/>
      <x:c r="J39" s="32"/>
    </x:row>
    <x:row r="40">
      <x:c r="B40" s="4" t="s">
        <x:v>61</x:v>
      </x:c>
      <x:c r="C40" s="67" t="s">
        <x:v>59</x:v>
      </x:c>
      <x:c r="D40" s="67" t="s">
        <x:v>59</x:v>
      </x:c>
      <x:c r="E40" s="67" t="s">
        <x:v>59</x:v>
      </x:c>
      <x:c r="F40" s="67" t="s">
        <x:v>59</x:v>
      </x:c>
      <x:c r="G40" s="67" t="s">
        <x:v>59</x:v>
      </x:c>
      <x:c r="H40" s="27" t="n">
        <x:f>Inputs!H203</x:f>
        <x:v>0</x:v>
      </x:c>
      <x:c r="I40" s="2"/>
      <x:c r="J40" s="32"/>
    </x:row>
    <x:row r="41">
      <x:c r="B41" s="4" t="s">
        <x:v>62</x:v>
      </x:c>
      <x:c r="C41" s="28" t="n">
        <x:f>IFERROR(C37/Inputs!G209-1,0)</x:f>
        <x:v>-0.008315098468271387</x:v>
      </x:c>
      <x:c r="D41" s="28" t="n">
        <x:f>IFERROR(D37/Inputs!C209-1,0)</x:f>
        <x:v>-0.025041736227045086</x:v>
      </x:c>
      <x:c r="E41" s="28" t="n">
        <x:f>IFERROR(E37/Inputs!D209-1,0)</x:f>
        <x:v>-0.09773123909249559</x:v>
      </x:c>
      <x:c r="F41" s="28" t="n">
        <x:f>IFERROR(F37/Inputs!E209-1,0)</x:f>
        <x:v>-0.04474708171206221</x:v>
      </x:c>
      <x:c r="G41" s="28" t="n">
        <x:f>IFERROR(G37/Inputs!F209-1,0)</x:f>
        <x:v>-0.08235294117647052</x:v>
      </x:c>
      <x:c r="H41" s="24" t="n">
        <x:f>IFERROR(H37/D37-1,0)</x:f>
        <x:v>-0.05821917808219179</x:v>
      </x:c>
      <x:c r="I41" s="2"/>
      <x:c r="J41" s="32"/>
    </x:row>
    <x:row r="42">
      <x:c r="B42" s="1" t="s">
        <x:v>63</x:v>
      </x:c>
      <x:c r="C42" s="1"/>
      <x:c r="D42" s="18" t="n">
        <x:f>D37-Inputs!F209</x:f>
        <x:v>-1.1000000000000014</x:v>
      </x:c>
      <x:c r="E42" s="1" t="n">
        <x:f>E37-D37</x:f>
        <x:v>-6.699999999999996</x:v>
      </x:c>
      <x:c r="F42" s="1" t="n">
        <x:f>F37-E37</x:f>
        <x:v>-2.6000000000000014</x:v>
      </x:c>
      <x:c r="G42" s="1" t="n">
        <x:f>G37-F37</x:f>
        <x:v>5.5</x:v>
      </x:c>
      <x:c r="H42" s="5" t="n">
        <x:f>H37-G37</x:f>
        <x:v>0.3999999999999986</x:v>
      </x:c>
      <x:c r="I42" s="2"/>
      <x:c r="J42" s="32"/>
    </x:row>
    <x:row r="43">
      <x:c r="B43" s="1" t="s">
        <x:v>64</x:v>
      </x:c>
      <x:c r="C43" s="18" t="n">
        <x:f>C37-Inputs!G209</x:f>
        <x:v>-1.9000000000000057</x:v>
      </x:c>
      <x:c r="D43" s="18" t="n">
        <x:f>D37-Inputs!C209</x:f>
        <x:v>-1.5</x:v>
      </x:c>
      <x:c r="E43" s="18" t="n">
        <x:f>E37-Inputs!D209</x:f>
        <x:v>-5.599999999999994</x:v>
      </x:c>
      <x:c r="F43" s="18" t="n">
        <x:f>F37-Inputs!E209</x:f>
        <x:v>-2.299999999999997</x:v>
      </x:c>
      <x:c r="G43" s="18" t="n">
        <x:f>G37-Inputs!F209</x:f>
        <x:v>-4.899999999999999</x:v>
      </x:c>
      <x:c r="H43" s="5" t="n">
        <x:f>H37-D37</x:f>
        <x:v>-3.3999999999999986</x:v>
      </x:c>
      <x:c r="I43" s="2"/>
      <x:c r="J43" s="32"/>
    </x:row>
    <x:row r="44">
      <x:c r="B44" s="1"/>
      <x:c r="C44" s="1"/>
      <x:c r="D44" s="1"/>
      <x:c r="E44" s="1"/>
      <x:c r="F44" s="1"/>
      <x:c r="G44" s="1"/>
      <x:c r="H44" s="5"/>
      <x:c r="I44" s="2"/>
      <x:c r="J44" s="32"/>
    </x:row>
    <x:row r="45">
      <x:c r="B45" s="1"/>
      <x:c r="C45" s="1"/>
      <x:c r="D45" s="1"/>
      <x:c r="E45" s="1"/>
      <x:c r="F45" s="1"/>
      <x:c r="G45" s="1"/>
      <x:c r="H45" s="5"/>
      <x:c r="I45" s="2"/>
      <x:c r="J45" s="32"/>
    </x:row>
    <x:row r="46">
      <x:c r="B46" s="1"/>
      <x:c r="C46" s="1"/>
      <x:c r="D46" s="1"/>
      <x:c r="E46" s="1"/>
      <x:c r="F46" s="1"/>
      <x:c r="G46" s="1"/>
      <x:c r="H46" s="5"/>
      <x:c r="I46" s="2"/>
      <x:c r="J46" s="32"/>
    </x:row>
    <x:row r="47">
      <x:c r="B47" s="9" t="s">
        <x:v>69</x:v>
      </x:c>
      <x:c r="C47" s="9" t="n">
        <x:f>SUM(C9,C16,C23,C30,C37)</x:f>
        <x:v>3612.2</x:v>
      </x:c>
      <x:c r="D47" s="9" t="n">
        <x:f>SUM(D9,D16,D23,D30,D37)</x:f>
        <x:v>962.3999999999999</x:v>
      </x:c>
      <x:c r="E47" s="9" t="n">
        <x:f>SUM(E9,E16,E23,E30,E37)</x:f>
        <x:v>895.0999999999999</x:v>
      </x:c>
      <x:c r="F47" s="9" t="n">
        <x:f>SUM(F9,F16,F23,F30,F37)</x:f>
        <x:v>817.4000000000001</x:v>
      </x:c>
      <x:c r="G47" s="9" t="n">
        <x:f>SUM(G9,G16,G23,G30,G37)</x:f>
        <x:v>905.1999999999999</x:v>
      </x:c>
      <x:c r="H47" s="21" t="n">
        <x:f>SUM(H9,H16,H23,H30,H37)</x:f>
        <x:v>947</x:v>
      </x:c>
      <x:c r="I47" s="2"/>
      <x:c r="J47" s="32"/>
    </x:row>
    <x:row r="48">
      <x:c r="B48" s="4" t="s">
        <x:v>70</x:v>
      </x:c>
      <x:c r="C48" s="19"/>
      <x:c r="D48" s="19"/>
      <x:c r="E48" s="19"/>
      <x:c r="F48" s="19"/>
      <x:c r="G48" s="19"/>
      <x:c r="H48" s="24" t="n">
        <x:f>IFERROR(H47/D47-1,0)</x:f>
        <x:v>-0.01600166251039059</x:v>
      </x:c>
      <x:c r="I48" s="2"/>
      <x:c r="J48" s="32"/>
    </x:row>
    <x:row r="49">
      <x:c r="B49" s="4" t="s">
        <x:v>71</x:v>
      </x:c>
      <x:c r="C49" s="19"/>
      <x:c r="D49" s="19"/>
      <x:c r="E49" s="19" t="n">
        <x:f>IFERROR(E47/D47-1,0)</x:f>
        <x:v>-0.06992934330839562</x:v>
      </x:c>
      <x:c r="F49" s="19" t="n">
        <x:f>IFERROR(F47/E47-1,0)</x:f>
        <x:v>-0.08680594347000314</x:v>
      </x:c>
      <x:c r="G49" s="19" t="n">
        <x:f>IFERROR(G47/F47-1,0)</x:f>
        <x:v>0.10741375091754324</x:v>
      </x:c>
      <x:c r="H49" s="24" t="n">
        <x:f>IFERROR(H47/G47-1,0)</x:f>
        <x:v>0.0461776403004861</x:v>
      </x:c>
      <x:c r="I49" s="2"/>
      <x:c r="J49" s="32"/>
    </x:row>
    <x:row r="50">
      <x:c r="B50" s="1" t="s">
        <x:v>72</x:v>
      </x:c>
      <x:c r="C50" s="18" t="n">
        <x:f>C47-Inputs!G201</x:f>
        <x:v>1957.6999999999998</x:v>
      </x:c>
      <x:c r="D50" s="18" t="n">
        <x:f>Inputs!C108</x:f>
        <x:v>522.6</x:v>
      </x:c>
      <x:c r="E50" s="18" t="n">
        <x:f>Inputs!D108</x:f>
        <x:v>494.5</x:v>
      </x:c>
      <x:c r="F50" s="18" t="n">
        <x:f>Inputs!E108</x:f>
        <x:v>443.6</x:v>
      </x:c>
      <x:c r="G50" s="18" t="n">
        <x:f>Inputs!F108</x:f>
        <x:v>481.8</x:v>
      </x:c>
      <x:c r="H50" s="14" t="n">
        <x:f>Inputs!H108</x:f>
        <x:v>520</x:v>
      </x:c>
      <x:c r="I50" s="2"/>
      <x:c r="J50" s="32"/>
    </x:row>
    <x:row r="51">
      <x:c r="B51" s="9" t="s">
        <x:v>73</x:v>
      </x:c>
      <x:c r="C51" s="9" t="n">
        <x:f>C47-C50</x:f>
        <x:v>1654.5</x:v>
      </x:c>
      <x:c r="D51" s="9" t="n">
        <x:f>D47-D50</x:f>
        <x:v>439.79999999999984</x:v>
      </x:c>
      <x:c r="E51" s="9" t="n">
        <x:f>E47-E50</x:f>
        <x:v>400.5999999999999</x:v>
      </x:c>
      <x:c r="F51" s="9" t="n">
        <x:f>F47-F50</x:f>
        <x:v>373.80000000000007</x:v>
      </x:c>
      <x:c r="G51" s="40" t="n">
        <x:f>G47-G50</x:f>
        <x:v>423.3999999999999</x:v>
      </x:c>
      <x:c r="H51" s="21" t="n">
        <x:f>H47-H50</x:f>
        <x:v>427</x:v>
      </x:c>
      <x:c r="I51" s="2"/>
      <x:c r="J51" s="32"/>
    </x:row>
    <x:row r="52">
      <x:c r="B52" s="4" t="s">
        <x:v>74</x:v>
      </x:c>
      <x:c r="C52" s="19" t="n">
        <x:f>C51/C47</x:f>
        <x:v>0.45803111677094294</x:v>
      </x:c>
      <x:c r="D52" s="19" t="n">
        <x:f>IFERROR(D51/D47,0)</x:f>
        <x:v>0.45698254364089763</x:v>
      </x:c>
      <x:c r="E52" s="19" t="n">
        <x:f>IFERROR(E51/E47,0)</x:f>
        <x:v>0.44754776002681257</x:v>
      </x:c>
      <x:c r="F52" s="19" t="n">
        <x:f>IFERROR(F51/F47,0)</x:f>
        <x:v>0.45730364570589677</x:v>
      </x:c>
      <x:c r="G52" s="19" t="n">
        <x:f>IFERROR(G51/G47,0)</x:f>
        <x:v>0.46774193548387094</x:v>
      </x:c>
      <x:c r="H52" s="24" t="n">
        <x:f>IFERROR(H51/H47,0)</x:f>
        <x:v>0.4508975712777191</x:v>
      </x:c>
      <x:c r="I52" s="2"/>
      <x:c r="J52" s="32"/>
    </x:row>
    <x:row r="53">
      <x:c r="B53" s="1" t="s">
        <x:v>75</x:v>
      </x:c>
      <x:c r="C53" s="1"/>
      <x:c r="D53" s="1"/>
      <x:c r="E53" s="1" t="n">
        <x:f>(E52-D52)*10000</x:f>
        <x:v>-94.34783614085063</x:v>
      </x:c>
      <x:c r="F53" s="1" t="n">
        <x:f>(F52-E52)*10000</x:f>
        <x:v>97.55885679084197</x:v>
      </x:c>
      <x:c r="G53" s="1" t="n">
        <x:f>(G52-F52)*10000</x:f>
        <x:v>104.38289777974174</x:v>
      </x:c>
      <x:c r="H53" s="5" t="n">
        <x:f>(H52-D52)*10000</x:f>
        <x:v>-60.84972363178509</x:v>
      </x:c>
      <x:c r="I53" s="2"/>
      <x:c r="J53" s="32"/>
    </x:row>
    <x:row r="54">
      <x:c r="B54" s="1" t="s">
        <x:v>76</x:v>
      </x:c>
      <x:c r="C54" s="18" t="n">
        <x:f>C51-Inputs!G105-C58</x:f>
        <x:v>1034.2</x:v>
      </x:c>
      <x:c r="D54" s="18" t="n">
        <x:f>D51-Inputs!C105</x:f>
        <x:v>256.79999999999984</x:v>
      </x:c>
      <x:c r="E54" s="18" t="n">
        <x:f>Inputs!D110</x:f>
        <x:v>251.6</x:v>
      </x:c>
      <x:c r="F54" s="18" t="n">
        <x:f>Inputs!E110</x:f>
        <x:v>242.8</x:v>
      </x:c>
      <x:c r="G54" s="18" t="n">
        <x:f>Inputs!F110</x:f>
        <x:v>262.8</x:v>
      </x:c>
      <x:c r="H54" s="14" t="n">
        <x:f>Inputs!H110</x:f>
        <x:v>265</x:v>
      </x:c>
      <x:c r="I54" s="2"/>
      <x:c r="J54" s="32"/>
    </x:row>
    <x:row r="55">
      <x:c r="B55" s="9" t="s">
        <x:v>77</x:v>
      </x:c>
      <x:c r="C55" s="9" t="n">
        <x:f>C47-C50-C54-C58</x:f>
        <x:v>590.5999999999999</x:v>
      </x:c>
      <x:c r="D55" s="9" t="n">
        <x:f>D47-D50-D54-D58</x:f>
        <x:v>183</x:v>
      </x:c>
      <x:c r="E55" s="9" t="n">
        <x:f>E47-E50-E54-E58</x:f>
        <x:v>148.99999999999991</x:v>
      </x:c>
      <x:c r="F55" s="9" t="n">
        <x:f>F47-F50-F54-F58</x:f>
        <x:v>125.10000000000005</x:v>
      </x:c>
      <x:c r="G55" s="9" t="n">
        <x:f>G47-G50-G54-G58</x:f>
        <x:v>160.5999999999999</x:v>
      </x:c>
      <x:c r="H55" s="21" t="n">
        <x:f>H47-H50-H54-H58</x:f>
        <x:v>162</x:v>
      </x:c>
      <x:c r="I55" s="2"/>
      <x:c r="J55" s="32"/>
    </x:row>
    <x:row r="56">
      <x:c r="B56" s="4" t="s">
        <x:v>78</x:v>
      </x:c>
      <x:c r="C56" s="19" t="n">
        <x:f>IFERROR(C55/C47,0)</x:f>
        <x:v>0.1635014672498754</x:v>
      </x:c>
      <x:c r="D56" s="19" t="n">
        <x:f>IFERROR(D55/D47,0)</x:f>
        <x:v>0.19014962593516213</x:v>
      </x:c>
      <x:c r="E56" s="19" t="n">
        <x:f>IFERROR(E55/E47,0)</x:f>
        <x:v>0.1664618478382303</x:v>
      </x:c>
      <x:c r="F56" s="19" t="n">
        <x:f>IFERROR(F55/F47,0)</x:f>
        <x:v>0.15304624418889165</x:v>
      </x:c>
      <x:c r="G56" s="19" t="n">
        <x:f>IFERROR(G55/G47,0)</x:f>
        <x:v>0.1774193548387096</x:v>
      </x:c>
      <x:c r="H56" s="24" t="n">
        <x:f>IFERROR(H55/H47,0)</x:f>
        <x:v>0.17106652587117213</x:v>
      </x:c>
      <x:c r="I56" s="2"/>
      <x:c r="J56" s="32"/>
    </x:row>
    <x:row r="57">
      <x:c r="B57" s="1" t="s">
        <x:v>79</x:v>
      </x:c>
      <x:c r="C57" s="1"/>
      <x:c r="D57" s="1"/>
      <x:c r="E57" s="1" t="n">
        <x:f>(E56-D56)*10000</x:f>
        <x:v>-236.87778096931845</x:v>
      </x:c>
      <x:c r="F57" s="1" t="n">
        <x:f>(F56-E56)*10000</x:f>
        <x:v>-134.15603649338635</x:v>
      </x:c>
      <x:c r="G57" s="1" t="n">
        <x:f>(G56-F56)*10000</x:f>
        <x:v>243.73110649817954</x:v>
      </x:c>
      <x:c r="H57" s="5" t="n">
        <x:f>(H56-D56)*10000</x:f>
        <x:v>-190.8310006399</x:v>
      </x:c>
      <x:c r="I57" s="2"/>
      <x:c r="J57" s="32"/>
    </x:row>
    <x:row r="58">
      <x:c r="B58" s="1" t="s">
        <x:v>80</x:v>
      </x:c>
      <x:c r="C58" s="18" t="n">
        <x:f>Inputs!G90</x:f>
        <x:v>29.7</x:v>
      </x:c>
      <x:c r="D58" s="18" t="n">
        <x:f>Inputs!C90</x:f>
        <x:v>0</x:v>
      </x:c>
      <x:c r="E58" s="18" t="n">
        <x:f>Inputs!D90</x:f>
        <x:v>0</x:v>
      </x:c>
      <x:c r="F58" s="18" t="n">
        <x:f>Inputs!E90</x:f>
        <x:v>5.9</x:v>
      </x:c>
      <x:c r="G58" s="18" t="n">
        <x:f>Inputs!F90</x:f>
        <x:v>0</x:v>
      </x:c>
      <x:c r="H58" s="5" t="n">
        <x:f>0</x:f>
        <x:v>0</x:v>
      </x:c>
      <x:c r="I58" s="2"/>
      <x:c r="J58" s="32"/>
    </x:row>
    <x:row r="59">
      <x:c r="B59" s="1" t="s">
        <x:v>81</x:v>
      </x:c>
      <x:c r="C59" s="1"/>
      <x:c r="D59" s="1"/>
      <x:c r="E59" s="1"/>
      <x:c r="F59" s="1"/>
      <x:c r="G59" s="1"/>
      <x:c r="H59" s="65" t="s">
        <x:v>59</x:v>
      </x:c>
      <x:c r="I59" s="2"/>
      <x:c r="J59" s="32" t="s">
        <x:v>82</x:v>
      </x:c>
    </x:row>
    <x:row r="60">
      <x:c r="B60" s="2" t="s">
        <x:v>83</x:v>
      </x:c>
      <x:c r="C60" s="17" t="n">
        <x:f>C55-Inputs!G105</x:f>
        <x:v>-1.1368683772161603e-13</x:v>
      </x:c>
      <x:c r="D60" s="17" t="n">
        <x:f>D55-Inputs!C105</x:f>
        <x:v>0</x:v>
      </x:c>
      <x:c r="E60" s="17" t="n">
        <x:f>E55-Inputs!D105</x:f>
        <x:v>-8.526512829121202e-14</x:v>
      </x:c>
      <x:c r="F60" s="17" t="n">
        <x:f>F55-Inputs!E105</x:f>
        <x:v>5.684341886080802e-14</x:v>
      </x:c>
      <x:c r="G60" s="17" t="n">
        <x:f>G55-Inputs!F105</x:f>
        <x:v>-8.526512829121202e-14</x:v>
      </x:c>
      <x:c r="H60" s="44"/>
      <x:c r="I60" s="2"/>
      <x:c r="J60" s="32" t="s">
        <x:v>84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6" customWidth="1"/>
    <x:col min="3" max="8" width="13.5" customWidth="1"/>
    <x:col min="10" max="10" width="48" customWidth="1"/>
  </x:cols>
  <x:sheetData>
    <x:row r="1">
      <x:c r="B1" s="6" t="s">
        <x:v>0</x:v>
      </x:c>
      <x:c r="C1" s="6"/>
      <x:c r="D1" s="6"/>
      <x:c r="E1" s="6"/>
      <x:c r="F1" s="6"/>
      <x:c r="G1" s="6"/>
      <x:c r="H1" s="6"/>
      <x:c r="I1" s="2"/>
      <x:c r="J1" s="2"/>
    </x:row>
    <x:row r="2">
      <x:c r="B2" s="6" t="s">
        <x:v>85</x:v>
      </x:c>
      <x:c r="C2" s="6"/>
      <x:c r="D2" s="6"/>
      <x:c r="E2" s="6"/>
      <x:c r="F2" s="6"/>
      <x:c r="G2" s="6"/>
      <x:c r="H2" s="6"/>
      <x:c r="I2" s="2"/>
      <x:c r="J2" s="2"/>
    </x:row>
    <x:row r="3">
      <x:c r="B3" s="6" t="s">
        <x:v>2</x:v>
      </x:c>
      <x:c r="C3" s="6"/>
      <x:c r="D3" s="6"/>
      <x:c r="E3" s="6"/>
      <x:c r="F3" s="6"/>
      <x:c r="G3" s="6"/>
      <x:c r="H3" s="6"/>
      <x:c r="I3" s="2"/>
      <x:c r="J3" s="2"/>
    </x:row>
    <x:row r="4">
      <x:c r="B4" s="13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2"/>
      <x:c r="J4" s="2"/>
    </x:row>
    <x:row r="5">
      <x:c r="B5" s="12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2"/>
      <x:c r="J5" s="2"/>
    </x:row>
    <x:row r="6">
      <x:c r="B6" s="12" t="s">
        <x:v>11</x:v>
      </x:c>
      <x:c r="C6" s="60">
        <x:v>365</x:v>
      </x:c>
      <x:c r="D6" s="60">
        <x:v>92</x:v>
      </x:c>
      <x:c r="E6" s="60">
        <x:v>91</x:v>
      </x:c>
      <x:c r="F6" s="60">
        <x:v>90</x:v>
      </x:c>
      <x:c r="G6" s="60">
        <x:v>92</x:v>
      </x:c>
      <x:c r="H6" s="60">
        <x:v>92</x:v>
      </x:c>
      <x:c r="I6" s="2"/>
      <x:c r="J6" s="2"/>
    </x:row>
    <x:row r="7">
      <x:c r="B7" s="1"/>
      <x:c r="C7" s="1"/>
      <x:c r="D7" s="1"/>
      <x:c r="E7" s="1"/>
      <x:c r="F7" s="1"/>
      <x:c r="G7" s="1"/>
      <x:c r="H7" s="5"/>
      <x:c r="I7" s="2"/>
      <x:c r="J7" s="2"/>
    </x:row>
    <x:row r="8">
      <x:c r="B8" s="1"/>
      <x:c r="C8" s="1"/>
      <x:c r="D8" s="1"/>
      <x:c r="E8" s="1"/>
      <x:c r="F8" s="1"/>
      <x:c r="G8" s="1"/>
      <x:c r="H8" s="5"/>
      <x:c r="I8" s="2"/>
      <x:c r="J8" s="2"/>
    </x:row>
    <x:row r="9">
      <x:c r="B9" s="1" t="s">
        <x:v>86</x:v>
      </x:c>
      <x:c r="C9" s="18" t="n">
        <x:f>Inputs!G86</x:f>
        <x:v>764.3</x:v>
      </x:c>
      <x:c r="D9" s="18" t="n">
        <x:f>Inputs!C86</x:f>
        <x:v>255.2</x:v>
      </x:c>
      <x:c r="E9" s="18" t="n">
        <x:f>Inputs!D86</x:f>
        <x:v>257.4</x:v>
      </x:c>
      <x:c r="F9" s="18" t="n">
        <x:f>Inputs!E86</x:f>
        <x:v>248.1</x:v>
      </x:c>
      <x:c r="G9" s="18" t="n">
        <x:f>Inputs!F86</x:f>
        <x:v>303.5</x:v>
      </x:c>
      <x:c r="H9" s="14" t="n">
        <x:f>Inputs!H86</x:f>
        <x:v>320</x:v>
      </x:c>
      <x:c r="I9" s="2"/>
      <x:c r="J9" s="2"/>
    </x:row>
    <x:row r="10">
      <x:c r="B10" s="4" t="s">
        <x:v>58</x:v>
      </x:c>
      <x:c r="C10" s="67" t="s">
        <x:v>59</x:v>
      </x:c>
      <x:c r="D10" s="67" t="s">
        <x:v>59</x:v>
      </x:c>
      <x:c r="E10" s="67" t="s">
        <x:v>59</x:v>
      </x:c>
      <x:c r="F10" s="67" t="s">
        <x:v>59</x:v>
      </x:c>
      <x:c r="G10" s="67" t="s">
        <x:v>59</x:v>
      </x:c>
      <x:c r="H10" s="24" t="n">
        <x:f>IFERROR((1+H13)/((1+H11)*(1+H12))-1,0)</x:f>
        <x:v>0.25391849529780575</x:v>
      </x:c>
      <x:c r="I10" s="2"/>
      <x:c r="J10" s="2"/>
    </x:row>
    <x:row r="11">
      <x:c r="B11" s="4" t="s">
        <x:v>60</x:v>
      </x:c>
      <x:c r="C11" s="67" t="s">
        <x:v>59</x:v>
      </x:c>
      <x:c r="D11" s="67" t="s">
        <x:v>59</x:v>
      </x:c>
      <x:c r="E11" s="67" t="s">
        <x:v>59</x:v>
      </x:c>
      <x:c r="F11" s="67" t="s">
        <x:v>59</x:v>
      </x:c>
      <x:c r="G11" s="67" t="s">
        <x:v>59</x:v>
      </x:c>
      <x:c r="H11" s="27" t="n">
        <x:f>Inputs!H203</x:f>
        <x:v>0</x:v>
      </x:c>
      <x:c r="I11" s="2"/>
      <x:c r="J11" s="2"/>
    </x:row>
    <x:row r="12">
      <x:c r="B12" s="4" t="s">
        <x:v>61</x:v>
      </x:c>
      <x:c r="C12" s="67" t="s">
        <x:v>59</x:v>
      </x:c>
      <x:c r="D12" s="67" t="s">
        <x:v>59</x:v>
      </x:c>
      <x:c r="E12" s="67" t="s">
        <x:v>59</x:v>
      </x:c>
      <x:c r="F12" s="67" t="s">
        <x:v>59</x:v>
      </x:c>
      <x:c r="G12" s="67" t="s">
        <x:v>59</x:v>
      </x:c>
      <x:c r="H12" s="27" t="n">
        <x:f>Inputs!H203</x:f>
        <x:v>0</x:v>
      </x:c>
      <x:c r="I12" s="2"/>
      <x:c r="J12" s="2"/>
    </x:row>
    <x:row r="13">
      <x:c r="B13" s="4" t="s">
        <x:v>62</x:v>
      </x:c>
      <x:c r="C13" s="28" t="n">
        <x:f>IFERROR(C9/Inputs!G210-1,0)</x:f>
        <x:v>1.6183624528948268</x:v>
      </x:c>
      <x:c r="D13" s="28" t="n">
        <x:f>IFERROR(D9/Inputs!C210-1,0)</x:f>
        <x:v>2.041716328963051</x:v>
      </x:c>
      <x:c r="E13" s="28" t="n">
        <x:f>IFERROR(E9/Inputs!D210-1,0)</x:f>
        <x:v>2.5020408163265304</x:v>
      </x:c>
      <x:c r="F13" s="28" t="n">
        <x:f>IFERROR(F9/Inputs!E210-1,0)</x:f>
        <x:v>0.44664723032069964</x:v>
      </x:c>
      <x:c r="G13" s="28" t="n">
        <x:f>IFERROR(G9/Inputs!F210-1,0)</x:f>
        <x:v>0.14918591442635365</x:v>
      </x:c>
      <x:c r="H13" s="24" t="n">
        <x:f>IFERROR(H9/D9-1,0)</x:f>
        <x:v>0.25391849529780575</x:v>
      </x:c>
      <x:c r="I13" s="2"/>
      <x:c r="J13" s="2"/>
    </x:row>
    <x:row r="14">
      <x:c r="B14" s="1" t="s">
        <x:v>63</x:v>
      </x:c>
      <x:c r="C14" s="1"/>
      <x:c r="D14" s="18" t="n">
        <x:f>D9-Inputs!F210</x:f>
        <x:v>-8.900000000000034</x:v>
      </x:c>
      <x:c r="E14" s="1" t="n">
        <x:f>E9-D9</x:f>
        <x:v>2.1999999999999886</x:v>
      </x:c>
      <x:c r="F14" s="1" t="n">
        <x:f>F9-E9</x:f>
        <x:v>-9.299999999999983</x:v>
      </x:c>
      <x:c r="G14" s="1" t="n">
        <x:f>G9-F9</x:f>
        <x:v>55.400000000000006</x:v>
      </x:c>
      <x:c r="H14" s="5" t="n">
        <x:f>H9-G9</x:f>
        <x:v>16.5</x:v>
      </x:c>
      <x:c r="I14" s="2"/>
      <x:c r="J14" s="2"/>
    </x:row>
    <x:row r="15">
      <x:c r="B15" s="1" t="s">
        <x:v>64</x:v>
      </x:c>
      <x:c r="C15" s="18" t="n">
        <x:f>C9-Inputs!G210</x:f>
        <x:v>472.4</x:v>
      </x:c>
      <x:c r="D15" s="18" t="n">
        <x:f>D9-Inputs!C210</x:f>
        <x:v>171.29999999999998</x:v>
      </x:c>
      <x:c r="E15" s="18" t="n">
        <x:f>E9-Inputs!D210</x:f>
        <x:v>183.89999999999998</x:v>
      </x:c>
      <x:c r="F15" s="18" t="n">
        <x:f>F9-Inputs!E210</x:f>
        <x:v>76.6</x:v>
      </x:c>
      <x:c r="G15" s="18" t="n">
        <x:f>G9-Inputs!F210</x:f>
        <x:v>39.39999999999998</x:v>
      </x:c>
      <x:c r="H15" s="5" t="n">
        <x:f>H9-D9</x:f>
        <x:v>64.80000000000001</x:v>
      </x:c>
      <x:c r="I15" s="2"/>
      <x:c r="J15" s="2"/>
    </x:row>
    <x:row r="16">
      <x:c r="B16" s="1"/>
      <x:c r="C16" s="1"/>
      <x:c r="D16" s="1"/>
      <x:c r="E16" s="1"/>
      <x:c r="F16" s="1"/>
      <x:c r="G16" s="1"/>
      <x:c r="H16" s="5"/>
      <x:c r="I16" s="2"/>
      <x:c r="J16" s="2"/>
    </x:row>
    <x:row r="17">
      <x:c r="B17" s="1"/>
      <x:c r="C17" s="1"/>
      <x:c r="D17" s="1"/>
      <x:c r="E17" s="1"/>
      <x:c r="F17" s="1"/>
      <x:c r="G17" s="1"/>
      <x:c r="H17" s="5"/>
      <x:c r="I17" s="2"/>
      <x:c r="J17" s="2"/>
    </x:row>
    <x:row r="18">
      <x:c r="B18" s="1"/>
      <x:c r="C18" s="1"/>
      <x:c r="D18" s="1"/>
      <x:c r="E18" s="1"/>
      <x:c r="F18" s="1"/>
      <x:c r="G18" s="1"/>
      <x:c r="H18" s="5"/>
      <x:c r="I18" s="2"/>
      <x:c r="J18" s="2"/>
    </x:row>
    <x:row r="19">
      <x:c r="B19" s="9" t="s">
        <x:v>69</x:v>
      </x:c>
      <x:c r="C19" s="9" t="n">
        <x:f>C9</x:f>
        <x:v>764.3</x:v>
      </x:c>
      <x:c r="D19" s="9" t="n">
        <x:f>D9</x:f>
        <x:v>255.2</x:v>
      </x:c>
      <x:c r="E19" s="9" t="n">
        <x:f>E9</x:f>
        <x:v>257.4</x:v>
      </x:c>
      <x:c r="F19" s="9" t="n">
        <x:f>F9</x:f>
        <x:v>248.1</x:v>
      </x:c>
      <x:c r="G19" s="9" t="n">
        <x:f>G9</x:f>
        <x:v>303.5</x:v>
      </x:c>
      <x:c r="H19" s="21" t="n">
        <x:f>H9</x:f>
        <x:v>320</x:v>
      </x:c>
      <x:c r="I19" s="2"/>
      <x:c r="J19" s="2"/>
    </x:row>
    <x:row r="20">
      <x:c r="B20" s="4" t="s">
        <x:v>70</x:v>
      </x:c>
      <x:c r="C20" s="19"/>
      <x:c r="D20" s="19"/>
      <x:c r="E20" s="19"/>
      <x:c r="F20" s="19"/>
      <x:c r="G20" s="19"/>
      <x:c r="H20" s="24" t="n">
        <x:f>IFERROR(H19/D19-1,0)</x:f>
        <x:v>0.25391849529780575</x:v>
      </x:c>
      <x:c r="I20" s="2"/>
      <x:c r="J20" s="2"/>
    </x:row>
    <x:row r="21">
      <x:c r="B21" s="4" t="s">
        <x:v>71</x:v>
      </x:c>
      <x:c r="C21" s="19"/>
      <x:c r="D21" s="19"/>
      <x:c r="E21" s="19" t="n">
        <x:f>IFERROR(E19/D19-1,0)</x:f>
        <x:v>0.008620689655172376</x:v>
      </x:c>
      <x:c r="F21" s="19" t="n">
        <x:f>IFERROR(F19/E19-1,0)</x:f>
        <x:v>-0.03613053613053607</x:v>
      </x:c>
      <x:c r="G21" s="19" t="n">
        <x:f>IFERROR(G19/F19-1,0)</x:f>
        <x:v>0.2232970576380493</x:v>
      </x:c>
      <x:c r="H21" s="24" t="n">
        <x:f>IFERROR(H19/G19-1,0)</x:f>
        <x:v>0.054365733113673764</x:v>
      </x:c>
      <x:c r="I21" s="2"/>
      <x:c r="J21" s="2"/>
    </x:row>
    <x:row r="22">
      <x:c r="B22" s="1" t="s">
        <x:v>72</x:v>
      </x:c>
      <x:c r="C22" s="18" t="n">
        <x:f>C19-Inputs!G202</x:f>
        <x:v>340.29999999999995</x:v>
      </x:c>
      <x:c r="D22" s="18" t="n">
        <x:f>Inputs!C109</x:f>
        <x:v>104</x:v>
      </x:c>
      <x:c r="E22" s="18" t="n">
        <x:f>Inputs!D109</x:f>
        <x:v>104.2</x:v>
      </x:c>
      <x:c r="F22" s="18" t="n">
        <x:f>Inputs!E109</x:f>
        <x:v>101.5</x:v>
      </x:c>
      <x:c r="G22" s="18" t="n">
        <x:f>Inputs!F109</x:f>
        <x:v>120.5</x:v>
      </x:c>
      <x:c r="H22" s="14" t="n">
        <x:f>Inputs!H109</x:f>
        <x:v>128</x:v>
      </x:c>
      <x:c r="I22" s="2"/>
      <x:c r="J22" s="2"/>
    </x:row>
    <x:row r="23">
      <x:c r="B23" s="9" t="s">
        <x:v>73</x:v>
      </x:c>
      <x:c r="C23" s="9" t="n">
        <x:f>C19-C22</x:f>
        <x:v>424</x:v>
      </x:c>
      <x:c r="D23" s="9" t="n">
        <x:f>D19-D22</x:f>
        <x:v>151.2</x:v>
      </x:c>
      <x:c r="E23" s="9" t="n">
        <x:f>E19-E22</x:f>
        <x:v>153.2</x:v>
      </x:c>
      <x:c r="F23" s="9" t="n">
        <x:f>F19-F22</x:f>
        <x:v>146.6</x:v>
      </x:c>
      <x:c r="G23" s="40" t="n">
        <x:f>G19-G22</x:f>
        <x:v>183</x:v>
      </x:c>
      <x:c r="H23" s="21" t="n">
        <x:f>H19-H22</x:f>
        <x:v>192</x:v>
      </x:c>
      <x:c r="I23" s="2"/>
      <x:c r="J23" s="2"/>
    </x:row>
    <x:row r="24">
      <x:c r="B24" s="4" t="s">
        <x:v>74</x:v>
      </x:c>
      <x:c r="C24" s="19" t="n">
        <x:f>C23/C19</x:f>
        <x:v>0.554755985869423</x:v>
      </x:c>
      <x:c r="D24" s="19" t="n">
        <x:f>IFERROR(D23/D19,0)</x:f>
        <x:v>0.5924764890282131</x:v>
      </x:c>
      <x:c r="E24" s="19" t="n">
        <x:f>IFERROR(E23/E19,0)</x:f>
        <x:v>0.5951825951825952</x:v>
      </x:c>
      <x:c r="F24" s="19" t="n">
        <x:f>IFERROR(F23/F19,0)</x:f>
        <x:v>0.5908907698508665</x:v>
      </x:c>
      <x:c r="G24" s="19" t="n">
        <x:f>IFERROR(G23/G19,0)</x:f>
        <x:v>0.6029654036243822</x:v>
      </x:c>
      <x:c r="H24" s="24" t="n">
        <x:f>IFERROR(H23/H19,0)</x:f>
        <x:v>0.6</x:v>
      </x:c>
      <x:c r="I24" s="2"/>
      <x:c r="J24" s="2"/>
    </x:row>
    <x:row r="25">
      <x:c r="B25" s="1" t="s">
        <x:v>75</x:v>
      </x:c>
      <x:c r="C25" s="1"/>
      <x:c r="D25" s="1"/>
      <x:c r="E25" s="1" t="n">
        <x:f>(E24-D24)*10000</x:f>
        <x:v>27.061061543820486</x:v>
      </x:c>
      <x:c r="F25" s="1" t="n">
        <x:f>(F24-E24)*10000</x:f>
        <x:v>-42.91825331728671</x:v>
      </x:c>
      <x:c r="G25" s="1" t="n">
        <x:f>(G24-F24)*10000</x:f>
        <x:v>120.74633773515697</x:v>
      </x:c>
      <x:c r="H25" s="5" t="n">
        <x:f>(H24-D24)*10000</x:f>
        <x:v>75.23510971786828</x:v>
      </x:c>
      <x:c r="I25" s="2"/>
      <x:c r="J25" s="2"/>
    </x:row>
    <x:row r="26">
      <x:c r="B26" s="1" t="s">
        <x:v>76</x:v>
      </x:c>
      <x:c r="C26" s="18" t="n">
        <x:f>C23-Inputs!G106</x:f>
        <x:v>347.9</x:v>
      </x:c>
      <x:c r="D26" s="18" t="n">
        <x:f>D23-Inputs!C106</x:f>
        <x:v>123.19999999999999</x:v>
      </x:c>
      <x:c r="E26" s="18" t="n">
        <x:f>Inputs!D111</x:f>
        <x:v>116.2</x:v>
      </x:c>
      <x:c r="F26" s="18" t="n">
        <x:f>Inputs!E111</x:f>
        <x:v>118.3</x:v>
      </x:c>
      <x:c r="G26" s="18" t="n">
        <x:f>Inputs!F111</x:f>
        <x:v>126.5</x:v>
      </x:c>
      <x:c r="H26" s="14" t="n">
        <x:f>Inputs!H111</x:f>
        <x:v>130</x:v>
      </x:c>
      <x:c r="I26" s="2"/>
      <x:c r="J26" s="2"/>
    </x:row>
    <x:row r="27">
      <x:c r="B27" s="9" t="s">
        <x:v>77</x:v>
      </x:c>
      <x:c r="C27" s="9" t="n">
        <x:f>C19-C22-C26</x:f>
        <x:v>76.10000000000002</x:v>
      </x:c>
      <x:c r="D27" s="9" t="n">
        <x:f>D19-D22-D26</x:f>
        <x:v>28</x:v>
      </x:c>
      <x:c r="E27" s="9" t="n">
        <x:f>E19-E22-E26</x:f>
        <x:v>36.999999999999986</x:v>
      </x:c>
      <x:c r="F27" s="9" t="n">
        <x:f>F19-F22-F26</x:f>
        <x:v>28.299999999999997</x:v>
      </x:c>
      <x:c r="G27" s="9" t="n">
        <x:f>G19-G22-G26</x:f>
        <x:v>56.5</x:v>
      </x:c>
      <x:c r="H27" s="21" t="n">
        <x:f>H19-H22-H26</x:f>
        <x:v>62</x:v>
      </x:c>
      <x:c r="I27" s="2"/>
      <x:c r="J27" s="2"/>
    </x:row>
    <x:row r="28">
      <x:c r="B28" s="4" t="s">
        <x:v>78</x:v>
      </x:c>
      <x:c r="C28" s="19" t="n">
        <x:f>IFERROR(C27/C19,0)</x:f>
        <x:v>0.09956823236948846</x:v>
      </x:c>
      <x:c r="D28" s="19" t="n">
        <x:f>IFERROR(D27/D19,0)</x:f>
        <x:v>0.109717868338558</x:v>
      </x:c>
      <x:c r="E28" s="19" t="n">
        <x:f>IFERROR(E27/E19,0)</x:f>
        <x:v>0.14374514374514372</x:v>
      </x:c>
      <x:c r="F28" s="19" t="n">
        <x:f>IFERROR(F27/F19,0)</x:f>
        <x:v>0.11406690850463522</x:v>
      </x:c>
      <x:c r="G28" s="19" t="n">
        <x:f>IFERROR(G27/G19,0)</x:f>
        <x:v>0.18616144975288304</x:v>
      </x:c>
      <x:c r="H28" s="24" t="n">
        <x:f>IFERROR(H27/H19,0)</x:f>
        <x:v>0.19375</x:v>
      </x:c>
      <x:c r="I28" s="2"/>
      <x:c r="J28" s="2"/>
    </x:row>
    <x:row r="29">
      <x:c r="B29" s="1" t="s">
        <x:v>79</x:v>
      </x:c>
      <x:c r="C29" s="1"/>
      <x:c r="D29" s="1"/>
      <x:c r="E29" s="1" t="n">
        <x:f>(E28-D28)*10000</x:f>
        <x:v>340.2727540658572</x:v>
      </x:c>
      <x:c r="F29" s="1" t="n">
        <x:f>(F28-E28)*10000</x:f>
        <x:v>-296.782352405085</x:v>
      </x:c>
      <x:c r="G29" s="1" t="n">
        <x:f>(G28-F28)*10000</x:f>
        <x:v>720.9454124824782</x:v>
      </x:c>
      <x:c r="H29" s="5" t="n">
        <x:f>(H28-D28)*10000</x:f>
        <x:v>840.3213166144201</x:v>
      </x:c>
      <x:c r="I29" s="2"/>
      <x:c r="J29" s="2"/>
    </x:row>
    <x:row r="30">
      <x:c r="B30" s="1"/>
      <x:c r="C30" s="1"/>
      <x:c r="D30" s="1"/>
      <x:c r="E30" s="1"/>
      <x:c r="F30" s="1"/>
      <x:c r="G30" s="1"/>
      <x:c r="H30" s="5"/>
      <x:c r="I30" s="2"/>
      <x:c r="J30" s="32"/>
    </x:row>
    <x:row r="31">
      <x:c r="B31" s="1" t="s">
        <x:v>81</x:v>
      </x:c>
      <x:c r="C31" s="1"/>
      <x:c r="D31" s="1"/>
      <x:c r="E31" s="1"/>
      <x:c r="F31" s="1"/>
      <x:c r="G31" s="1"/>
      <x:c r="H31" s="65" t="s">
        <x:v>59</x:v>
      </x:c>
      <x:c r="I31" s="2"/>
      <x:c r="J31" s="32" t="s">
        <x:v>82</x:v>
      </x:c>
    </x:row>
    <x:row r="32">
      <x:c r="B32" s="2"/>
      <x:c r="C32" s="2"/>
      <x:c r="D32" s="2"/>
      <x:c r="E32" s="2"/>
      <x:c r="F32" s="2"/>
      <x:c r="G32" s="2"/>
      <x:c r="H32" s="2"/>
      <x:c r="I32" s="2"/>
      <x:c r="J32" s="32"/>
    </x:row>
    <x:row r="33">
      <x:c r="B33" s="32" t="s">
        <x:v>87</x:v>
      </x:c>
      <x:c r="C33" s="32"/>
      <x:c r="D33" s="32"/>
      <x:c r="E33" s="32"/>
      <x:c r="F33" s="32"/>
      <x:c r="G33" s="32"/>
      <x:c r="H33" s="68" t="s">
        <x:v>59</x:v>
      </x:c>
      <x:c r="I33" s="2"/>
      <x:c r="J33" s="32"/>
    </x:row>
    <x:row r="34">
      <x:c r="B34" s="32" t="s">
        <x:v>88</x:v>
      </x:c>
      <x:c r="C34" s="32"/>
      <x:c r="D34" s="32"/>
      <x:c r="E34" s="32"/>
      <x:c r="F34" s="32"/>
      <x:c r="G34" s="32"/>
      <x:c r="H34" s="68" t="s">
        <x:v>59</x:v>
      </x:c>
      <x:c r="I34" s="2"/>
      <x:c r="J34" s="32"/>
    </x:row>
    <x:row r="35">
      <x:c r="B35" s="32" t="s">
        <x:v>89</x:v>
      </x:c>
      <x:c r="C35" s="32"/>
      <x:c r="D35" s="32"/>
      <x:c r="E35" s="32"/>
      <x:c r="F35" s="32"/>
      <x:c r="G35" s="32"/>
      <x:c r="H35" s="68" t="s">
        <x:v>59</x:v>
      </x:c>
      <x:c r="I35" s="2"/>
      <x:c r="J35" s="32"/>
    </x:row>
    <x:row r="36">
      <x:c r="B36" s="2" t="s">
        <x:v>83</x:v>
      </x:c>
      <x:c r="C36" s="17" t="n">
        <x:f>C27-Inputs!G106</x:f>
        <x:v>2.842170943040401e-14</x:v>
      </x:c>
      <x:c r="D36" s="17" t="n">
        <x:f>D27-Inputs!C106</x:f>
        <x:v>0</x:v>
      </x:c>
      <x:c r="E36" s="17" t="n">
        <x:f>E27-Inputs!D106</x:f>
        <x:v>-1.4210854715202004e-14</x:v>
      </x:c>
      <x:c r="F36" s="17" t="n">
        <x:f>F27-Inputs!E106</x:f>
        <x:v>-3.552713678800501e-15</x:v>
      </x:c>
      <x:c r="G36" s="17" t="n">
        <x:f>G27-Inputs!F106</x:f>
        <x:v>0</x:v>
      </x:c>
      <x:c r="H36" s="44"/>
      <x:c r="I36" s="2"/>
      <x:c r="J36" s="32" t="s">
        <x:v>84</x:v>
      </x:c>
    </x:row>
    <x:row r="37">
      <x:c r="J37" s="32"/>
    </x:row>
    <x:row r="38">
      <x:c r="J38" s="32"/>
    </x:row>
    <x:row r="39">
      <x:c r="J39" s="32"/>
    </x:row>
    <x:row r="40">
      <x:c r="J40" s="32"/>
    </x:row>
    <x:row r="41">
      <x:c r="J41" s="32"/>
    </x:row>
    <x:row r="42">
      <x:c r="J42" s="32"/>
    </x:row>
    <x:row r="43">
      <x:c r="J43" s="32"/>
    </x:row>
    <x:row r="44">
      <x:c r="J44" s="32"/>
    </x:row>
    <x:row r="45">
      <x:c r="J45" s="32"/>
    </x:row>
    <x:row r="46">
      <x:c r="J46" s="32"/>
    </x:row>
    <x:row r="47">
      <x:c r="J47" s="32"/>
    </x:row>
    <x:row r="48">
      <x:c r="J48" s="32"/>
    </x:row>
    <x:row r="49">
      <x:c r="J49" s="32"/>
    </x:row>
    <x:row r="50">
      <x:c r="J50" s="32"/>
    </x:row>
    <x:row r="51">
      <x:c r="J51" s="32"/>
    </x:row>
    <x:row r="52">
      <x:c r="J52" s="32"/>
    </x:row>
    <x:row r="53">
      <x:c r="J53" s="32"/>
    </x:row>
    <x:row r="54">
      <x:c r="J54" s="32"/>
    </x:row>
    <x:row r="55">
      <x:c r="J55" s="32"/>
    </x:row>
    <x:row r="56">
      <x:c r="J56" s="32"/>
    </x:row>
    <x:row r="57">
      <x:c r="J57" s="32"/>
    </x:row>
    <x:row r="58">
      <x:c r="J58" s="32"/>
    </x:row>
    <x:row r="59">
      <x:c r="J59" s="32"/>
    </x:row>
    <x:row r="60">
      <x:c r="J60" s="3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6" customWidth="1"/>
    <x:col min="3" max="8" width="13.5" customWidth="1"/>
  </x:cols>
  <x:sheetData>
    <x:row r="1">
      <x:c r="B1" s="6" t="s">
        <x:v>0</x:v>
      </x:c>
      <x:c r="C1" s="6"/>
      <x:c r="D1" s="6"/>
      <x:c r="E1" s="6"/>
      <x:c r="F1" s="6"/>
      <x:c r="G1" s="6"/>
      <x:c r="H1" s="6"/>
      <x:c r="I1" s="2"/>
      <x:c r="J1" s="2"/>
    </x:row>
    <x:row r="2">
      <x:c r="B2" s="6" t="s">
        <x:v>90</x:v>
      </x:c>
      <x:c r="C2" s="6"/>
      <x:c r="D2" s="6"/>
      <x:c r="E2" s="6"/>
      <x:c r="F2" s="6"/>
      <x:c r="G2" s="6"/>
      <x:c r="H2" s="6"/>
      <x:c r="I2" s="2"/>
      <x:c r="J2" s="2"/>
    </x:row>
    <x:row r="3">
      <x:c r="B3" s="6" t="s">
        <x:v>2</x:v>
      </x:c>
      <x:c r="C3" s="6"/>
      <x:c r="D3" s="6"/>
      <x:c r="E3" s="6"/>
      <x:c r="F3" s="6"/>
      <x:c r="G3" s="6"/>
      <x:c r="H3" s="6"/>
      <x:c r="I3" s="2"/>
      <x:c r="J3" s="2"/>
    </x:row>
    <x:row r="4">
      <x:c r="B4" s="13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2"/>
      <x:c r="J4" s="2"/>
    </x:row>
    <x:row r="5">
      <x:c r="B5" s="12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2"/>
      <x:c r="J5" s="2"/>
    </x:row>
    <x:row r="6">
      <x:c r="B6" s="12" t="s">
        <x:v>11</x:v>
      </x:c>
      <x:c r="C6" s="60">
        <x:v>365</x:v>
      </x:c>
      <x:c r="D6" s="60">
        <x:v>92</x:v>
      </x:c>
      <x:c r="E6" s="60">
        <x:v>91</x:v>
      </x:c>
      <x:c r="F6" s="60">
        <x:v>90</x:v>
      </x:c>
      <x:c r="G6" s="60">
        <x:v>92</x:v>
      </x:c>
      <x:c r="H6" s="60">
        <x:v>92</x:v>
      </x:c>
      <x:c r="I6" s="2"/>
      <x:c r="J6" s="2"/>
    </x:row>
    <x:row r="7">
      <x:c r="B7" s="1"/>
      <x:c r="C7" s="1"/>
      <x:c r="D7" s="1"/>
      <x:c r="E7" s="1"/>
      <x:c r="F7" s="1"/>
      <x:c r="G7" s="1"/>
      <x:c r="H7" s="5"/>
      <x:c r="I7" s="2"/>
      <x:c r="J7" s="2"/>
    </x:row>
    <x:row r="8">
      <x:c r="B8" s="1"/>
      <x:c r="C8" s="1"/>
      <x:c r="D8" s="1"/>
      <x:c r="E8" s="1"/>
      <x:c r="F8" s="1"/>
      <x:c r="G8" s="1"/>
      <x:c r="H8" s="5"/>
      <x:c r="I8" s="2"/>
      <x:c r="J8" s="2"/>
    </x:row>
    <x:row r="9">
      <x:c r="B9" s="1" t="s">
        <x:v>91</x:v>
      </x:c>
      <x:c r="C9" s="18" t="n">
        <x:f>'Revenue summary'!C24</x:f>
        <x:v>4345.6</x:v>
      </x:c>
      <x:c r="D9" s="18" t="n">
        <x:f>'Revenue summary'!D24</x:f>
        <x:v>1209.1</x:v>
      </x:c>
      <x:c r="E9" s="18" t="n">
        <x:f>'Revenue summary'!E24</x:f>
        <x:v>1143.7</x:v>
      </x:c>
      <x:c r="F9" s="18" t="n">
        <x:f>'Revenue summary'!F24</x:f>
        <x:v>1055.7</x:v>
      </x:c>
      <x:c r="G9" s="18" t="n">
        <x:f>'Revenue summary'!G24</x:f>
        <x:v>1197.9999999999998</x:v>
      </x:c>
      <x:c r="H9" s="14" t="n">
        <x:f>'Revenue summary'!H24</x:f>
        <x:v>1256</x:v>
      </x:c>
      <x:c r="I9" s="2"/>
      <x:c r="J9" s="2"/>
    </x:row>
    <x:row r="10">
      <x:c r="B10" s="4" t="s">
        <x:v>92</x:v>
      </x:c>
      <x:c r="C10" s="28" t="n">
        <x:f>C9/Inputs!G217-1</x:f>
        <x:v>0.13137203853163237</x:v>
      </x:c>
      <x:c r="D10" s="28" t="n">
        <x:f>D9/Inputs!C217-1</x:f>
        <x:v>0.17126804223578418</x:v>
      </x:c>
      <x:c r="E10" s="28" t="n">
        <x:f>E9/Inputs!D217-1</x:f>
        <x:v>0.2018705338377469</x:v>
      </x:c>
      <x:c r="F10" s="28" t="n">
        <x:f>F9/Inputs!E217-1</x:f>
        <x:v>0.0490907284110107</x:v>
      </x:c>
      <x:c r="G10" s="28" t="n">
        <x:f>G9/Inputs!F217-1</x:f>
        <x:v>0.016460207025284168</x:v>
      </x:c>
      <x:c r="H10" s="24" t="n">
        <x:f>IFERROR(H9/D9-1,0)</x:f>
        <x:v>0.03878918203622539</x:v>
      </x:c>
      <x:c r="I10" s="2"/>
      <x:c r="J10" s="2"/>
    </x:row>
    <x:row r="11">
      <x:c r="B11" s="1" t="s">
        <x:v>93</x:v>
      </x:c>
      <x:c r="C11" s="18" t="n">
        <x:f>Inputs!G88</x:f>
        <x:v>2267.1</x:v>
      </x:c>
      <x:c r="D11" s="18" t="n">
        <x:f>Inputs!C88</x:f>
        <x:v>618.1</x:v>
      </x:c>
      <x:c r="E11" s="18" t="n">
        <x:f>Inputs!D88</x:f>
        <x:v>589.9</x:v>
      </x:c>
      <x:c r="F11" s="18" t="n">
        <x:f>Inputs!E88</x:f>
        <x:v>535.3</x:v>
      </x:c>
      <x:c r="G11" s="18" t="n">
        <x:f>Inputs!F88</x:f>
        <x:v>591.6</x:v>
      </x:c>
      <x:c r="H11" s="14" t="n">
        <x:f>'Segment - ABL'!H50+'Segment - AIS'!H22+'Revenue summary'!H19</x:f>
        <x:v>637</x:v>
      </x:c>
      <x:c r="I11" s="2"/>
      <x:c r="J11" s="2"/>
    </x:row>
    <x:row r="12">
      <x:c r="B12" s="9" t="s">
        <x:v>94</x:v>
      </x:c>
      <x:c r="C12" s="9" t="n">
        <x:f>C9-C11</x:f>
        <x:v>2078.5000000000005</x:v>
      </x:c>
      <x:c r="D12" s="9" t="n">
        <x:f>D9-D11</x:f>
        <x:v>590.9999999999999</x:v>
      </x:c>
      <x:c r="E12" s="9" t="n">
        <x:f>E9-E11</x:f>
        <x:v>553.8000000000001</x:v>
      </x:c>
      <x:c r="F12" s="9" t="n">
        <x:f>F9-F11</x:f>
        <x:v>520.4000000000001</x:v>
      </x:c>
      <x:c r="G12" s="9" t="n">
        <x:f>G9-G11</x:f>
        <x:v>606.3999999999997</x:v>
      </x:c>
      <x:c r="H12" s="21" t="n">
        <x:f>H9-H11</x:f>
        <x:v>619</x:v>
      </x:c>
      <x:c r="I12" s="2"/>
      <x:c r="J12" s="2"/>
    </x:row>
    <x:row r="13">
      <x:c r="B13" s="4" t="s">
        <x:v>74</x:v>
      </x:c>
      <x:c r="C13" s="19" t="n">
        <x:f>IFERROR(C12/C9,0)</x:f>
        <x:v>0.4782998895434463</x:v>
      </x:c>
      <x:c r="D13" s="19" t="n">
        <x:f>IFERROR(D12/D9,0)</x:f>
        <x:v>0.4887933173434786</x:v>
      </x:c>
      <x:c r="E13" s="19" t="n">
        <x:f>IFERROR(E12/E9,0)</x:f>
        <x:v>0.4842178893066364</x:v>
      </x:c>
      <x:c r="F13" s="19" t="n">
        <x:f>IFERROR(F12/F9,0)</x:f>
        <x:v>0.4929430709481861</x:v>
      </x:c>
      <x:c r="G13" s="19" t="n">
        <x:f>IFERROR(G12/G9,0)</x:f>
        <x:v>0.506176961602671</x:v>
      </x:c>
      <x:c r="H13" s="24" t="n">
        <x:f>IFERROR(H12/H9,0)</x:f>
        <x:v>0.4928343949044586</x:v>
      </x:c>
      <x:c r="I13" s="2"/>
      <x:c r="J13" s="2"/>
    </x:row>
    <x:row r="14">
      <x:c r="B14" s="1" t="s">
        <x:v>75</x:v>
      </x:c>
      <x:c r="C14" s="18" t="n">
        <x:f>(C13-Inputs!G219/Inputs!G217)*10000</x:f>
        <x:v>144.36312350007086</x:v>
      </x:c>
      <x:c r="D14" s="18" t="n">
        <x:f>((D13)-(Inputs!C219/Inputs!C217))*10000</x:f>
        <x:v>153.8442457974709</x:v>
      </x:c>
      <x:c r="E14" s="1" t="n">
        <x:f>(E13-D13)*10000</x:f>
        <x:v>-45.75428036842189</x:v>
      </x:c>
      <x:c r="F14" s="1" t="n">
        <x:f>(F13-E13)*10000</x:f>
        <x:v>87.25181641549729</x:v>
      </x:c>
      <x:c r="G14" s="1" t="n">
        <x:f>(G13-F13)*10000</x:f>
        <x:v>132.3389065448488</x:v>
      </x:c>
      <x:c r="H14" s="5" t="n">
        <x:f>(H13-D13)*10000</x:f>
        <x:v>40.410775609799884</x:v>
      </x:c>
      <x:c r="I14" s="2"/>
      <x:c r="J14" s="2"/>
    </x:row>
    <x:row r="15">
      <x:c r="B15" s="1" t="s">
        <x:v>95</x:v>
      </x:c>
      <x:c r="C15" s="18" t="n">
        <x:f>Inputs!G89</x:f>
        <x:v>1484.9</x:v>
      </x:c>
      <x:c r="D15" s="18" t="n">
        <x:f>Inputs!C89</x:f>
        <x:v>410.4</x:v>
      </x:c>
      <x:c r="E15" s="18" t="n">
        <x:f>Inputs!D89</x:f>
        <x:v>393.4</x:v>
      </x:c>
      <x:c r="F15" s="18" t="n">
        <x:f>Inputs!E89</x:f>
        <x:v>381.5</x:v>
      </x:c>
      <x:c r="G15" s="18" t="n">
        <x:f>Inputs!F89</x:f>
        <x:v>413.1</x:v>
      </x:c>
      <x:c r="H15" s="14" t="n">
        <x:f>'Segment - ABL'!H54+'Segment - AIS'!H26-Inputs!H107</x:f>
        <x:v>418</x:v>
      </x:c>
      <x:c r="I15" s="2"/>
      <x:c r="J15" s="2"/>
    </x:row>
    <x:row r="16">
      <x:c r="B16" s="1" t="s">
        <x:v>96</x:v>
      </x:c>
      <x:c r="C16" s="18" t="n">
        <x:f>Inputs!G90</x:f>
        <x:v>29.7</x:v>
      </x:c>
      <x:c r="D16" s="18" t="n">
        <x:f>Inputs!C90</x:f>
        <x:v>0</x:v>
      </x:c>
      <x:c r="E16" s="18" t="n">
        <x:f>Inputs!D90</x:f>
        <x:v>0</x:v>
      </x:c>
      <x:c r="F16" s="18" t="n">
        <x:f>Inputs!E90</x:f>
        <x:v>5.9</x:v>
      </x:c>
      <x:c r="G16" s="18" t="n">
        <x:f>Inputs!F90</x:f>
        <x:v>0</x:v>
      </x:c>
      <x:c r="H16" s="5" t="n">
        <x:f>0</x:f>
        <x:v>0</x:v>
      </x:c>
      <x:c r="I16" s="2"/>
      <x:c r="J16" s="2"/>
    </x:row>
    <x:row r="17">
      <x:c r="B17" s="9" t="s">
        <x:v>97</x:v>
      </x:c>
      <x:c r="C17" s="9" t="n">
        <x:f>C12-C15-C16</x:f>
        <x:v>563.9000000000003</x:v>
      </x:c>
      <x:c r="D17" s="9" t="n">
        <x:f>D12-D15-D16</x:f>
        <x:v>180.5999999999999</x:v>
      </x:c>
      <x:c r="E17" s="9" t="n">
        <x:f>E12-E15-E16</x:f>
        <x:v>160.4000000000001</x:v>
      </x:c>
      <x:c r="F17" s="9" t="n">
        <x:f>F12-F15-F16</x:f>
        <x:v>133.00000000000009</x:v>
      </x:c>
      <x:c r="G17" s="9" t="n">
        <x:f>G12-G15-G16</x:f>
        <x:v>193.29999999999973</x:v>
      </x:c>
      <x:c r="H17" s="21" t="n">
        <x:f>H12-H15-H16</x:f>
        <x:v>201</x:v>
      </x:c>
      <x:c r="I17" s="2"/>
      <x:c r="J17" s="2"/>
    </x:row>
    <x:row r="18">
      <x:c r="B18" s="4" t="s">
        <x:v>78</x:v>
      </x:c>
      <x:c r="C18" s="19" t="n">
        <x:f>IFERROR(C17/C9,0)</x:f>
        <x:v>0.129763438880707</x:v>
      </x:c>
      <x:c r="D18" s="19" t="n">
        <x:f>IFERROR(D17/D9,0)</x:f>
        <x:v>0.14936729799024062</x:v>
      </x:c>
      <x:c r="E18" s="19" t="n">
        <x:f>IFERROR(E17/E9,0)</x:f>
        <x:v>0.14024656815598505</x:v>
      </x:c>
      <x:c r="F18" s="19" t="n">
        <x:f>IFERROR(F17/F9,0)</x:f>
        <x:v>0.12598276025386007</x:v>
      </x:c>
      <x:c r="G18" s="19" t="n">
        <x:f>IFERROR(G17/G9,0)</x:f>
        <x:v>0.16135225375626025</x:v>
      </x:c>
      <x:c r="H18" s="24" t="n">
        <x:f>IFERROR(H17/H9,0)</x:f>
        <x:v>0.16003184713375795</x:v>
      </x:c>
      <x:c r="I18" s="2"/>
      <x:c r="J18" s="2"/>
    </x:row>
    <x:row r="19">
      <x:c r="B19" s="1" t="s">
        <x:v>98</x:v>
      </x:c>
      <x:c r="C19" s="18" t="n">
        <x:f>Inputs!G91</x:f>
        <x:v>22</x:v>
      </x:c>
      <x:c r="D19" s="18" t="n">
        <x:f>Inputs!C91</x:f>
        <x:v>7</x:v>
      </x:c>
      <x:c r="E19" s="18" t="n">
        <x:f>Inputs!D91</x:f>
        <x:v>8.4</x:v>
      </x:c>
      <x:c r="F19" s="18" t="n">
        <x:f>Inputs!E91</x:f>
        <x:v>7</x:v>
      </x:c>
      <x:c r="G19" s="18" t="n">
        <x:f>Inputs!F91</x:f>
        <x:v>6.1</x:v>
      </x:c>
      <x:c r="H19" s="14" t="n">
        <x:f>Inputs!H91</x:f>
        <x:v>5.9</x:v>
      </x:c>
      <x:c r="I19" s="2"/>
      <x:c r="J19" s="2"/>
    </x:row>
    <x:row r="20">
      <x:c r="B20" s="1" t="s">
        <x:v>99</x:v>
      </x:c>
      <x:c r="C20" s="18" t="n">
        <x:f>Inputs!G92</x:f>
        <x:v>41.7</x:v>
      </x:c>
      <x:c r="D20" s="18" t="n">
        <x:f>Inputs!C92</x:f>
        <x:v>35.9</x:v>
      </x:c>
      <x:c r="E20" s="18" t="n">
        <x:f>Inputs!D92</x:f>
        <x:v>-0.6</x:v>
      </x:c>
      <x:c r="F20" s="18" t="n">
        <x:f>Inputs!E92</x:f>
        <x:v>3.1</x:v>
      </x:c>
      <x:c r="G20" s="18" t="n">
        <x:f>Inputs!F92</x:f>
        <x:v>2</x:v>
      </x:c>
      <x:c r="H20" s="14" t="n">
        <x:f>Inputs!H92</x:f>
        <x:v>2</x:v>
      </x:c>
      <x:c r="I20" s="2"/>
      <x:c r="J20" s="2"/>
    </x:row>
    <x:row r="21">
      <x:c r="B21" s="9" t="s">
        <x:v>100</x:v>
      </x:c>
      <x:c r="C21" s="9" t="n">
        <x:f>C17-C19-C20</x:f>
        <x:v>500.20000000000033</x:v>
      </x:c>
      <x:c r="D21" s="9" t="n">
        <x:f>D17-D19-D20</x:f>
        <x:v>137.6999999999999</x:v>
      </x:c>
      <x:c r="E21" s="9" t="n">
        <x:f>E17-E19-E20</x:f>
        <x:v>152.60000000000008</x:v>
      </x:c>
      <x:c r="F21" s="9" t="n">
        <x:f>F17-F19-F20</x:f>
        <x:v>122.90000000000009</x:v>
      </x:c>
      <x:c r="G21" s="9" t="n">
        <x:f>G17-G19-G20</x:f>
        <x:v>185.19999999999973</x:v>
      </x:c>
      <x:c r="H21" s="21" t="n">
        <x:f>H17-H19-H20</x:f>
        <x:v>193.1</x:v>
      </x:c>
      <x:c r="I21" s="2"/>
      <x:c r="J21" s="2"/>
    </x:row>
    <x:row r="22">
      <x:c r="B22" s="1" t="s">
        <x:v>101</x:v>
      </x:c>
      <x:c r="C22" s="18" t="n">
        <x:f>Inputs!G93</x:f>
        <x:v>103.6</x:v>
      </x:c>
      <x:c r="D22" s="18" t="n">
        <x:f>Inputs!C93</x:f>
        <x:v>23.7</x:v>
      </x:c>
      <x:c r="E22" s="18" t="n">
        <x:f>Inputs!D93</x:f>
        <x:v>32.1</x:v>
      </x:c>
      <x:c r="F22" s="18" t="n">
        <x:f>Inputs!E93</x:f>
        <x:v>26.1</x:v>
      </x:c>
      <x:c r="G22" s="18" t="n">
        <x:f>Inputs!F93</x:f>
        <x:v>44.2</x:v>
      </x:c>
      <x:c r="H22" s="14" t="n">
        <x:f>H21*Inputs!H176</x:f>
        <x:v>45.378499999999995</x:v>
      </x:c>
      <x:c r="I22" s="2"/>
      <x:c r="J22" s="2"/>
    </x:row>
    <x:row r="23">
      <x:c r="B23" s="4" t="s">
        <x:v>102</x:v>
      </x:c>
      <x:c r="C23" s="19" t="n">
        <x:f>IFERROR(C22/C21,0)</x:f>
        <x:v>0.20711715313874435</x:v>
      </x:c>
      <x:c r="D23" s="19" t="n">
        <x:f>IFERROR(D22/D21,0)</x:f>
        <x:v>0.1721132897603487</x:v>
      </x:c>
      <x:c r="E23" s="19" t="n">
        <x:f>IFERROR(E22/E21,0)</x:f>
        <x:v>0.21035386631716896</x:v>
      </x:c>
      <x:c r="F23" s="19" t="n">
        <x:f>IFERROR(F22/F21,0)</x:f>
        <x:v>0.21236777868185502</x:v>
      </x:c>
      <x:c r="G23" s="19" t="n">
        <x:f>IFERROR(G22/G21,0)</x:f>
        <x:v>0.23866090712743016</x:v>
      </x:c>
      <x:c r="H23" s="24" t="n">
        <x:f>IFERROR(H22/H21,0)</x:f>
        <x:v>0.235</x:v>
      </x:c>
      <x:c r="I23" s="2"/>
      <x:c r="J23" s="2"/>
    </x:row>
    <x:row r="24">
      <x:c r="B24" s="9" t="s">
        <x:v>103</x:v>
      </x:c>
      <x:c r="C24" s="9" t="n">
        <x:f>C21-C22</x:f>
        <x:v>396.60000000000036</x:v>
      </x:c>
      <x:c r="D24" s="9" t="n">
        <x:f>D21-D22</x:f>
        <x:v>113.9999999999999</x:v>
      </x:c>
      <x:c r="E24" s="9" t="n">
        <x:f>E21-E22</x:f>
        <x:v>120.50000000000009</x:v>
      </x:c>
      <x:c r="F24" s="9" t="n">
        <x:f>F21-F22</x:f>
        <x:v>96.8000000000001</x:v>
      </x:c>
      <x:c r="G24" s="9" t="n">
        <x:f>G21-G22</x:f>
        <x:v>140.99999999999972</x:v>
      </x:c>
      <x:c r="H24" s="21" t="n">
        <x:f>H21-H22</x:f>
        <x:v>147.7215</x:v>
      </x:c>
      <x:c r="I24" s="2"/>
      <x:c r="J24" s="2"/>
    </x:row>
    <x:row r="25">
      <x:c r="B25" s="4" t="s">
        <x:v>104</x:v>
      </x:c>
      <x:c r="C25" s="19" t="n">
        <x:f>IFERROR(C24/C9,0)</x:f>
        <x:v>0.09126472754050081</x:v>
      </x:c>
      <x:c r="D25" s="19" t="n">
        <x:f>IFERROR(D24/D9,0)</x:f>
        <x:v>0.09428500537589936</x:v>
      </x:c>
      <x:c r="E25" s="19" t="n">
        <x:f>IFERROR(E24/E9,0)</x:f>
        <x:v>0.10535979714960224</x:v>
      </x:c>
      <x:c r="F25" s="19" t="n">
        <x:f>IFERROR(F24/F9,0)</x:f>
        <x:v>0.09169271573363653</x:v>
      </x:c>
      <x:c r="G25" s="19" t="n">
        <x:f>IFERROR(G24/G9,0)</x:f>
        <x:v>0.11769616026711163</x:v>
      </x:c>
      <x:c r="H25" s="24" t="n">
        <x:f>IFERROR(H24/H9,0)</x:f>
        <x:v>0.11761265923566878</x:v>
      </x:c>
      <x:c r="I25" s="2"/>
      <x:c r="J25" s="2"/>
    </x:row>
    <x:row r="26">
      <x:c r="B26" s="1" t="s">
        <x:v>105</x:v>
      </x:c>
      <x:c r="C26" s="18" t="n">
        <x:f>'Share Count'!C11</x:f>
        <x:v>30.859</x:v>
      </x:c>
      <x:c r="D26" s="18" t="n">
        <x:f>'Share Count'!D11</x:f>
        <x:v>30.689</x:v>
      </x:c>
      <x:c r="E26" s="18" t="n">
        <x:f>'Share Count'!E11</x:f>
        <x:v>30.705</x:v>
      </x:c>
      <x:c r="F26" s="18" t="n">
        <x:f>'Share Count'!F11</x:f>
        <x:v>30.63</x:v>
      </x:c>
      <x:c r="G26" s="18" t="n">
        <x:f>'Share Count'!G11</x:f>
        <x:v>30.268</x:v>
      </x:c>
      <x:c r="H26" s="14" t="n">
        <x:f>'Share Count'!H11</x:f>
        <x:v>30</x:v>
      </x:c>
      <x:c r="I26" s="2"/>
      <x:c r="J26" s="2"/>
    </x:row>
    <x:row r="27">
      <x:c r="B27" s="1" t="s">
        <x:v>106</x:v>
      </x:c>
      <x:c r="C27" s="18" t="n">
        <x:f>'Share Count'!C12</x:f>
        <x:v>31.641</x:v>
      </x:c>
      <x:c r="D27" s="18" t="n">
        <x:f>'Share Count'!D12</x:f>
        <x:v>31.533</x:v>
      </x:c>
      <x:c r="E27" s="18" t="n">
        <x:f>'Share Count'!E12</x:f>
        <x:v>31.561</x:v>
      </x:c>
      <x:c r="F27" s="18" t="n">
        <x:f>'Share Count'!F12</x:f>
        <x:v>31.362</x:v>
      </x:c>
      <x:c r="G27" s="18" t="n">
        <x:f>'Share Count'!G12</x:f>
        <x:v>30.954</x:v>
      </x:c>
      <x:c r="H27" s="14" t="n">
        <x:f>'Share Count'!H12</x:f>
        <x:v>30.65</x:v>
      </x:c>
      <x:c r="I27" s="2"/>
      <x:c r="J27" s="2"/>
    </x:row>
    <x:row r="28">
      <x:c r="B28" s="9" t="s">
        <x:v>107</x:v>
      </x:c>
      <x:c r="C28" s="46" t="n">
        <x:f>IFERROR(C24/C27,0)</x:f>
        <x:v>12.534369963022673</x:v>
      </x:c>
      <x:c r="D28" s="46" t="n">
        <x:f>IFERROR(D24/D27,0)</x:f>
        <x:v>3.6152602035962293</x:v>
      </x:c>
      <x:c r="E28" s="46" t="n">
        <x:f>IFERROR(E24/E27,0)</x:f>
        <x:v>3.818003231836763</x:v>
      </x:c>
      <x:c r="F28" s="46" t="n">
        <x:f>IFERROR(F24/F27,0)</x:f>
        <x:v>3.0865378483515116</x:v>
      </x:c>
      <x:c r="G28" s="46" t="n">
        <x:f>IFERROR(G24/G27,0)</x:f>
        <x:v>4.555146346191113</x:v>
      </x:c>
      <x:c r="H28" s="47" t="n">
        <x:f>IFERROR(H24/H27,0)</x:f>
        <x:v>4.819624796084828</x:v>
      </x:c>
      <x:c r="I28" s="2"/>
      <x:c r="J28" s="2"/>
    </x:row>
    <x:row r="29">
      <x:c r="B29" s="1" t="s">
        <x:v>108</x:v>
      </x:c>
      <x:c r="C29" s="18" t="n">
        <x:f>Inputs!G96</x:f>
        <x:v>29.6</x:v>
      </x:c>
      <x:c r="D29" s="18" t="n">
        <x:f>Inputs!C96</x:f>
        <x:v>0</x:v>
      </x:c>
      <x:c r="E29" s="18" t="n">
        <x:f>Inputs!D96</x:f>
        <x:v>0</x:v>
      </x:c>
      <x:c r="F29" s="18" t="n">
        <x:f>Inputs!E96</x:f>
        <x:v>0</x:v>
      </x:c>
      <x:c r="G29" s="18" t="n">
        <x:f>Inputs!F96</x:f>
        <x:v>0</x:v>
      </x:c>
      <x:c r="H29" s="5" t="n">
        <x:f>0</x:f>
        <x:v>0</x:v>
      </x:c>
      <x:c r="I29" s="2"/>
      <x:c r="J29" s="2"/>
    </x:row>
    <x:row r="30">
      <x:c r="B30" s="1" t="s">
        <x:v>109</x:v>
      </x:c>
      <x:c r="C30" s="18" t="n">
        <x:f>Inputs!G97</x:f>
        <x:v>76.5</x:v>
      </x:c>
      <x:c r="D30" s="18" t="n">
        <x:f>Inputs!C97</x:f>
        <x:v>31</x:v>
      </x:c>
      <x:c r="E30" s="18" t="n">
        <x:f>Inputs!D97</x:f>
        <x:v>23.4</x:v>
      </x:c>
      <x:c r="F30" s="18" t="n">
        <x:f>Inputs!E97</x:f>
        <x:v>24</x:v>
      </x:c>
      <x:c r="G30" s="18" t="n">
        <x:f>Inputs!F97</x:f>
        <x:v>23</x:v>
      </x:c>
      <x:c r="H30" s="14" t="n">
        <x:f>Inputs!H97</x:f>
        <x:v>23</x:v>
      </x:c>
      <x:c r="I30" s="2"/>
      <x:c r="J30" s="2"/>
    </x:row>
    <x:row r="31">
      <x:c r="B31" s="1" t="s">
        <x:v>110</x:v>
      </x:c>
      <x:c r="C31" s="18" t="n">
        <x:f>Inputs!G98</x:f>
        <x:v>45.1</x:v>
      </x:c>
      <x:c r="D31" s="18" t="n">
        <x:f>Inputs!C98</x:f>
        <x:v>11.1</x:v>
      </x:c>
      <x:c r="E31" s="18" t="n">
        <x:f>Inputs!D98</x:f>
        <x:v>12.5</x:v>
      </x:c>
      <x:c r="F31" s="18" t="n">
        <x:f>Inputs!E98</x:f>
        <x:v>13.1</x:v>
      </x:c>
      <x:c r="G31" s="18" t="n">
        <x:f>Inputs!F98</x:f>
        <x:v>13.6</x:v>
      </x:c>
      <x:c r="H31" s="14" t="n">
        <x:f>Inputs!H98</x:f>
        <x:v>13.2</x:v>
      </x:c>
      <x:c r="I31" s="2"/>
      <x:c r="J31" s="2"/>
    </x:row>
    <x:row r="32">
      <x:c r="B32" s="1" t="s">
        <x:v>111</x:v>
      </x:c>
      <x:c r="C32" s="18" t="n">
        <x:f>Inputs!G99</x:f>
        <x:v>23.8</x:v>
      </x:c>
      <x:c r="D32" s="18" t="n">
        <x:f>Inputs!C99</x:f>
        <x:v>2.6</x:v>
      </x:c>
      <x:c r="E32" s="18" t="n">
        <x:f>Inputs!D99</x:f>
        <x:v>0</x:v>
      </x:c>
      <x:c r="F32" s="18" t="n">
        <x:f>Inputs!E99</x:f>
        <x:v>0</x:v>
      </x:c>
      <x:c r="G32" s="18" t="n">
        <x:f>Inputs!F99</x:f>
        <x:v>0</x:v>
      </x:c>
      <x:c r="H32" s="5" t="n">
        <x:f>0</x:f>
        <x:v>0</x:v>
      </x:c>
      <x:c r="I32" s="2"/>
      <x:c r="J32" s="2"/>
    </x:row>
    <x:row r="33">
      <x:c r="B33" s="1" t="s">
        <x:v>112</x:v>
      </x:c>
      <x:c r="C33" s="18" t="n">
        <x:f>Inputs!G100</x:f>
        <x:v>29.7</x:v>
      </x:c>
      <x:c r="D33" s="18" t="n">
        <x:f>Inputs!C100</x:f>
        <x:v>0</x:v>
      </x:c>
      <x:c r="E33" s="18" t="n">
        <x:f>Inputs!D100</x:f>
        <x:v>0</x:v>
      </x:c>
      <x:c r="F33" s="18" t="n">
        <x:f>Inputs!E100</x:f>
        <x:v>5.9</x:v>
      </x:c>
      <x:c r="G33" s="18" t="n">
        <x:f>Inputs!F100</x:f>
        <x:v>0</x:v>
      </x:c>
      <x:c r="H33" s="5" t="n">
        <x:f>0</x:f>
        <x:v>0</x:v>
      </x:c>
      <x:c r="I33" s="2"/>
      <x:c r="J33" s="2"/>
    </x:row>
    <x:row r="34">
      <x:c r="B34" s="1" t="s">
        <x:v>113</x:v>
      </x:c>
      <x:c r="C34" s="18" t="n">
        <x:f>Inputs!G101</x:f>
        <x:v>30.9</x:v>
      </x:c>
      <x:c r="D34" s="18" t="n">
        <x:f>Inputs!C101</x:f>
        <x:v>30.9</x:v>
      </x:c>
      <x:c r="E34" s="18" t="n">
        <x:f>Inputs!D101</x:f>
        <x:v>0</x:v>
      </x:c>
      <x:c r="F34" s="18" t="n">
        <x:f>Inputs!E101</x:f>
        <x:v>0</x:v>
      </x:c>
      <x:c r="G34" s="18" t="n">
        <x:f>Inputs!F101</x:f>
        <x:v>0</x:v>
      </x:c>
      <x:c r="H34" s="5" t="n">
        <x:f>0</x:f>
        <x:v>0</x:v>
      </x:c>
      <x:c r="I34" s="2"/>
      <x:c r="J34" s="2"/>
    </x:row>
    <x:row r="35">
      <x:c r="B35" s="1" t="s">
        <x:v>114</x:v>
      </x:c>
      <x:c r="C35" s="18" t="n">
        <x:f>Inputs!G102</x:f>
        <x:v>0</x:v>
      </x:c>
      <x:c r="D35" s="18" t="n">
        <x:f>Inputs!C102</x:f>
        <x:v>0</x:v>
      </x:c>
      <x:c r="E35" s="18" t="n">
        <x:f>Inputs!D102</x:f>
        <x:v>0</x:v>
      </x:c>
      <x:c r="F35" s="18" t="n">
        <x:f>Inputs!E102</x:f>
        <x:v>0</x:v>
      </x:c>
      <x:c r="G35" s="18" t="n">
        <x:f>Inputs!F102</x:f>
        <x:v>-6.4</x:v>
      </x:c>
      <x:c r="H35" s="5" t="n">
        <x:f>0</x:f>
        <x:v>0</x:v>
      </x:c>
      <x:c r="I35" s="2"/>
      <x:c r="J35" s="2"/>
    </x:row>
    <x:row r="36">
      <x:c r="B36" s="1" t="s">
        <x:v>115</x:v>
      </x:c>
      <x:c r="C36" s="18" t="n">
        <x:f>Inputs!G103</x:f>
        <x:v>-8.2</x:v>
      </x:c>
      <x:c r="D36" s="18" t="n">
        <x:f>Inputs!C103</x:f>
        <x:v>-8.2</x:v>
      </x:c>
      <x:c r="E36" s="18" t="n">
        <x:f>Inputs!D103</x:f>
        <x:v>0</x:v>
      </x:c>
      <x:c r="F36" s="18" t="n">
        <x:f>Inputs!E103</x:f>
        <x:v>0</x:v>
      </x:c>
      <x:c r="G36" s="18" t="n">
        <x:f>Inputs!F103</x:f>
        <x:v>0</x:v>
      </x:c>
      <x:c r="H36" s="5" t="n">
        <x:f>0</x:f>
        <x:v>0</x:v>
      </x:c>
      <x:c r="I36" s="2"/>
      <x:c r="J36" s="2"/>
    </x:row>
    <x:row r="37">
      <x:c r="B37" s="1" t="s">
        <x:v>116</x:v>
      </x:c>
      <x:c r="C37" s="18" t="n">
        <x:f>Inputs!G104</x:f>
        <x:v>-54.2</x:v>
      </x:c>
      <x:c r="D37" s="18" t="n">
        <x:f>Inputs!C104</x:f>
        <x:v>-17.4</x:v>
      </x:c>
      <x:c r="E37" s="18" t="n">
        <x:f>Inputs!D104</x:f>
        <x:v>-8.3</x:v>
      </x:c>
      <x:c r="F37" s="18" t="n">
        <x:f>Inputs!E104</x:f>
        <x:v>-9.9</x:v>
      </x:c>
      <x:c r="G37" s="18" t="n">
        <x:f>Inputs!F104</x:f>
        <x:v>-6.9</x:v>
      </x:c>
      <x:c r="H37" s="14" t="n">
        <x:f>Inputs!H104</x:f>
        <x:v>-8.5</x:v>
      </x:c>
      <x:c r="I37" s="2"/>
      <x:c r="J37" s="2"/>
    </x:row>
    <x:row r="38">
      <x:c r="B38" s="9" t="s">
        <x:v>117</x:v>
      </x:c>
      <x:c r="C38" s="9" t="n">
        <x:f>SUM(C24,C29:C37)</x:f>
        <x:v>569.8000000000004</x:v>
      </x:c>
      <x:c r="D38" s="9" t="n">
        <x:f>SUM(D24,D29:D37)</x:f>
        <x:v>163.9999999999999</x:v>
      </x:c>
      <x:c r="E38" s="9" t="n">
        <x:f>SUM(E24,E29:E37)</x:f>
        <x:v>148.10000000000008</x:v>
      </x:c>
      <x:c r="F38" s="9" t="n">
        <x:f>SUM(F24,F29:F37)</x:f>
        <x:v>129.9000000000001</x:v>
      </x:c>
      <x:c r="G38" s="9" t="n">
        <x:f>SUM(G24,G29:G37)</x:f>
        <x:v>164.29999999999973</x:v>
      </x:c>
      <x:c r="H38" s="21" t="n">
        <x:f>SUM(H24,H29:H37)</x:f>
        <x:v>175.42149999999998</x:v>
      </x:c>
      <x:c r="I38" s="2"/>
      <x:c r="J38" s="2"/>
    </x:row>
    <x:row r="39">
      <x:c r="B39" s="9" t="s">
        <x:v>118</x:v>
      </x:c>
      <x:c r="C39" s="46" t="n">
        <x:f>IFERROR(C38/C27,0)</x:f>
        <x:v>18.00828039568915</x:v>
      </x:c>
      <x:c r="D39" s="46" t="n">
        <x:f>IFERROR(D38/D27,0)</x:f>
        <x:v>5.200900643770015</x:v>
      </x:c>
      <x:c r="E39" s="46" t="n">
        <x:f>IFERROR(E38/E27,0)</x:f>
        <x:v>4.692500237635058</x:v>
      </x:c>
      <x:c r="F39" s="46" t="n">
        <x:f>IFERROR(F38/F27,0)</x:f>
        <x:v>4.1419552324469135</x:v>
      </x:c>
      <x:c r="G39" s="46" t="n">
        <x:f>IFERROR(G38/G27,0)</x:f>
        <x:v>5.307876203398583</x:v>
      </x:c>
      <x:c r="H39" s="47" t="n">
        <x:f>IFERROR(H38/H27,0)</x:f>
        <x:v>5.723376835236541</x:v>
      </x:c>
      <x:c r="I39" s="2"/>
      <x:c r="J39" s="2"/>
    </x:row>
    <x:row r="40">
      <x:c r="B40" s="1" t="s">
        <x:v>119</x:v>
      </x:c>
      <x:c r="C40" s="1" t="n">
        <x:f>C28-IFERROR(C24/C27,0)</x:f>
        <x:v>0</x:v>
      </x:c>
      <x:c r="D40" s="1" t="n">
        <x:f>D28-IFERROR(D24/D27,0)</x:f>
        <x:v>0</x:v>
      </x:c>
      <x:c r="E40" s="1" t="n">
        <x:f>E28-IFERROR(E24/E27,0)</x:f>
        <x:v>0</x:v>
      </x:c>
      <x:c r="F40" s="1" t="n">
        <x:f>F28-IFERROR(F24/F27,0)</x:f>
        <x:v>0</x:v>
      </x:c>
      <x:c r="G40" s="1" t="n">
        <x:f>G28-IFERROR(G24/G27,0)</x:f>
        <x:v>0</x:v>
      </x:c>
      <x:c r="H40" s="5" t="n">
        <x:f>H28-IFERROR(H24/H27,0)</x:f>
        <x:v>0</x:v>
      </x:c>
      <x:c r="I40" s="2"/>
      <x:c r="J40" s="2"/>
    </x:row>
    <x:row r="41">
      <x:c r="B41" s="2" t="s">
        <x:v>120</x:v>
      </x:c>
      <x:c r="C41" s="17" t="n">
        <x:f>C17-'Segment - ABL'!C55-'Segment - AIS'!C27-Inputs!G107</x:f>
        <x:v>3.836930773104541e-13</x:v>
      </x:c>
      <x:c r="D41" s="17" t="n">
        <x:f>D17-'Segment - ABL'!D55-'Segment - AIS'!D27-Inputs!C107</x:f>
        <x:v>-9.237055564881302e-14</x:v>
      </x:c>
      <x:c r="E41" s="17" t="n">
        <x:f>E17-'Segment - ABL'!E55-'Segment - AIS'!E27-Inputs!D107</x:f>
        <x:v>1.9184653865522705e-13</x:v>
      </x:c>
      <x:c r="F41" s="17" t="n">
        <x:f>F17-'Segment - ABL'!F55-'Segment - AIS'!F27-Inputs!E107</x:f>
        <x:v>3.552713678800501e-14</x:v>
      </x:c>
      <x:c r="G41" s="17" t="n">
        <x:f>G17-'Segment - ABL'!G55-'Segment - AIS'!G27-Inputs!F107</x:f>
        <x:v>-1.8118839761882555e-13</x:v>
      </x:c>
      <x:c r="H41" s="17" t="n">
        <x:f>H17-'Segment - ABL'!H55-'Segment - AIS'!H27-Inputs!H107</x:f>
        <x:v>0</x:v>
      </x:c>
      <x:c r="I41" s="2"/>
      <x:c r="J41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6" customWidth="1"/>
    <x:col min="3" max="8" width="13.5" customWidth="1"/>
    <x:col min="10" max="10" width="65" hidden="0" customWidth="1"/>
  </x:cols>
  <x:sheetData>
    <x:row r="1">
      <x:c r="B1" s="6" t="s">
        <x:v>0</x:v>
      </x:c>
      <x:c r="C1" s="6"/>
      <x:c r="D1" s="6"/>
      <x:c r="E1" s="6"/>
      <x:c r="F1" s="6"/>
      <x:c r="G1" s="6"/>
      <x:c r="H1" s="6"/>
      <x:c r="I1" s="2"/>
      <x:c r="J1" s="2"/>
    </x:row>
    <x:row r="2">
      <x:c r="B2" s="6" t="s">
        <x:v>121</x:v>
      </x:c>
      <x:c r="C2" s="6"/>
      <x:c r="D2" s="6"/>
      <x:c r="E2" s="6"/>
      <x:c r="F2" s="6"/>
      <x:c r="G2" s="6"/>
      <x:c r="H2" s="6"/>
      <x:c r="I2" s="2"/>
      <x:c r="J2" s="2"/>
    </x:row>
    <x:row r="3">
      <x:c r="B3" s="6" t="s">
        <x:v>2</x:v>
      </x:c>
      <x:c r="C3" s="6"/>
      <x:c r="D3" s="6"/>
      <x:c r="E3" s="6"/>
      <x:c r="F3" s="6"/>
      <x:c r="G3" s="6"/>
      <x:c r="H3" s="6"/>
      <x:c r="I3" s="2"/>
      <x:c r="J3" s="2"/>
    </x:row>
    <x:row r="4">
      <x:c r="B4" s="13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2"/>
      <x:c r="J4" s="2"/>
    </x:row>
    <x:row r="5">
      <x:c r="B5" s="12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2"/>
      <x:c r="J5" s="2"/>
    </x:row>
    <x:row r="6">
      <x:c r="B6" s="12" t="s">
        <x:v>11</x:v>
      </x:c>
      <x:c r="C6" s="60">
        <x:v>365</x:v>
      </x:c>
      <x:c r="D6" s="60">
        <x:v>92</x:v>
      </x:c>
      <x:c r="E6" s="60">
        <x:v>91</x:v>
      </x:c>
      <x:c r="F6" s="60">
        <x:v>90</x:v>
      </x:c>
      <x:c r="G6" s="60">
        <x:v>92</x:v>
      </x:c>
      <x:c r="H6" s="60">
        <x:v>92</x:v>
      </x:c>
      <x:c r="I6" s="2"/>
      <x:c r="J6" s="2"/>
    </x:row>
    <x:row r="7">
      <x:c r="B7" s="1"/>
      <x:c r="C7" s="1"/>
      <x:c r="D7" s="1"/>
      <x:c r="E7" s="1"/>
      <x:c r="F7" s="1"/>
      <x:c r="G7" s="1"/>
      <x:c r="H7" s="5"/>
      <x:c r="I7" s="2"/>
      <x:c r="J7" s="2"/>
    </x:row>
    <x:row r="8">
      <x:c r="B8" s="1"/>
      <x:c r="C8" s="1"/>
      <x:c r="D8" s="1"/>
      <x:c r="E8" s="1"/>
      <x:c r="F8" s="1"/>
      <x:c r="G8" s="1"/>
      <x:c r="H8" s="5"/>
      <x:c r="I8" s="2"/>
      <x:c r="J8" s="2"/>
    </x:row>
    <x:row r="9">
      <x:c r="B9" s="1" t="s">
        <x:v>122</x:v>
      </x:c>
      <x:c r="C9" s="1" t="n">
        <x:f>D9</x:f>
        <x:v>422.5</x:v>
      </x:c>
      <x:c r="D9" s="18" t="n">
        <x:f>Inputs!C112</x:f>
        <x:v>422.5</x:v>
      </x:c>
      <x:c r="E9" s="18" t="n">
        <x:f>Inputs!D112</x:f>
        <x:v>376.1</x:v>
      </x:c>
      <x:c r="F9" s="18" t="n">
        <x:f>Inputs!E112</x:f>
        <x:v>272.5</x:v>
      </x:c>
      <x:c r="G9" s="18" t="n">
        <x:f>Inputs!F112</x:f>
        <x:v>411.9</x:v>
      </x:c>
      <x:c r="H9" s="14" t="n">
        <x:f>'Cash Flow Statement'!H36</x:f>
        <x:v>425.9</x:v>
      </x:c>
      <x:c r="I9" s="2"/>
      <x:c r="J9" s="2"/>
    </x:row>
    <x:row r="10">
      <x:c r="B10" s="1" t="s">
        <x:v>123</x:v>
      </x:c>
      <x:c r="C10" s="1" t="n">
        <x:f>D10</x:f>
        <x:v>593.9</x:v>
      </x:c>
      <x:c r="D10" s="18" t="n">
        <x:f>Inputs!C113</x:f>
        <x:v>593.9</x:v>
      </x:c>
      <x:c r="E10" s="18" t="n">
        <x:f>Inputs!D113</x:f>
        <x:v>565.3</x:v>
      </x:c>
      <x:c r="F10" s="18" t="n">
        <x:f>Inputs!E113</x:f>
        <x:v>579</x:v>
      </x:c>
      <x:c r="G10" s="18" t="n">
        <x:f>Inputs!F113</x:f>
        <x:v>610.9</x:v>
      </x:c>
      <x:c r="H10" s="5" t="n">
        <x:f>G10-'Cash Flow Statement'!H12</x:f>
        <x:v>635.9</x:v>
      </x:c>
      <x:c r="I10" s="2"/>
      <x:c r="J10" s="2"/>
    </x:row>
    <x:row r="11">
      <x:c r="B11" s="1" t="s">
        <x:v>124</x:v>
      </x:c>
      <x:c r="C11" s="1" t="n">
        <x:f>D11</x:f>
        <x:v>526.7</x:v>
      </x:c>
      <x:c r="D11" s="18" t="n">
        <x:f>Inputs!C114</x:f>
        <x:v>526.7</x:v>
      </x:c>
      <x:c r="E11" s="18" t="n">
        <x:f>Inputs!D114</x:f>
        <x:v>518.1</x:v>
      </x:c>
      <x:c r="F11" s="18" t="n">
        <x:f>Inputs!E114</x:f>
        <x:v>515.2</x:v>
      </x:c>
      <x:c r="G11" s="18" t="n">
        <x:f>Inputs!F114</x:f>
        <x:v>458.3</x:v>
      </x:c>
      <x:c r="H11" s="5" t="n">
        <x:f>G11-'Cash Flow Statement'!H13</x:f>
        <x:v>478.3</x:v>
      </x:c>
      <x:c r="I11" s="2"/>
      <x:c r="J11" s="2"/>
    </x:row>
    <x:row r="12" ht="48" customHeight="1">
      <x:c r="B12" s="1" t="s">
        <x:v>125</x:v>
      </x:c>
      <x:c r="C12" s="1" t="n">
        <x:f>D12</x:f>
        <x:v>108.4</x:v>
      </x:c>
      <x:c r="D12" s="18" t="n">
        <x:f>Inputs!C115</x:f>
        <x:v>108.4</x:v>
      </x:c>
      <x:c r="E12" s="18" t="n">
        <x:f>Inputs!D115</x:f>
        <x:v>122</x:v>
      </x:c>
      <x:c r="F12" s="18" t="n">
        <x:f>Inputs!E115</x:f>
        <x:v>138.5</x:v>
      </x:c>
      <x:c r="G12" s="18" t="n">
        <x:f>Inputs!F115</x:f>
        <x:v>137.4</x:v>
      </x:c>
      <x:c r="H12" s="5" t="n">
        <x:f>H33+H41-SUM(H9:H11)-SUM(H14:H19)</x:f>
        <x:v>169.021499999998</x:v>
      </x:c>
      <x:c r="I12" s="2"/>
      <x:c r="J12" s="71" t="str">
        <x:v>Other current assets remain a residual to the forecast CFO assumption. This is not independently validated working capital.</x:v>
      </x:c>
    </x:row>
    <x:row r="13">
      <x:c r="B13" s="9" t="s">
        <x:v>126</x:v>
      </x:c>
      <x:c r="C13" s="9" t="n">
        <x:f>SUM(C9:C12)</x:f>
        <x:v>1651.5</x:v>
      </x:c>
      <x:c r="D13" s="9" t="n">
        <x:f>SUM(D9:D12)</x:f>
        <x:v>1651.5</x:v>
      </x:c>
      <x:c r="E13" s="9" t="n">
        <x:f>SUM(E9:E12)</x:f>
        <x:v>1581.5</x:v>
      </x:c>
      <x:c r="F13" s="9" t="n">
        <x:f>SUM(F9:F12)</x:f>
        <x:v>1505.2</x:v>
      </x:c>
      <x:c r="G13" s="9" t="n">
        <x:f>SUM(G9:G12)</x:f>
        <x:v>1618.5</x:v>
      </x:c>
      <x:c r="H13" s="21" t="n">
        <x:f>SUM(H9:H12)</x:f>
        <x:v>1709.121499999998</x:v>
      </x:c>
      <x:c r="I13" s="2"/>
      <x:c r="J13" s="2"/>
    </x:row>
    <x:row r="14">
      <x:c r="B14" s="1" t="s">
        <x:v>127</x:v>
      </x:c>
      <x:c r="C14" s="1" t="n">
        <x:f>D14</x:f>
        <x:v>343.2</x:v>
      </x:c>
      <x:c r="D14" s="18" t="n">
        <x:f>Inputs!C116</x:f>
        <x:v>343.2</x:v>
      </x:c>
      <x:c r="E14" s="18" t="n">
        <x:f>Inputs!D116</x:f>
        <x:v>345</x:v>
      </x:c>
      <x:c r="F14" s="18" t="n">
        <x:f>Inputs!E116</x:f>
        <x:v>350.3</x:v>
      </x:c>
      <x:c r="G14" s="18" t="n">
        <x:f>Inputs!F116</x:f>
        <x:v>345.9</x:v>
      </x:c>
      <x:c r="H14" s="5" t="n">
        <x:f>G14-'Cash Flow Statement'!H19-('Cash Flow Statement'!H10-'Income Statement'!H30)</x:f>
        <x:v>348.2</x:v>
      </x:c>
      <x:c r="I14" s="2"/>
      <x:c r="J14" s="2"/>
    </x:row>
    <x:row r="15">
      <x:c r="B15" s="1" t="s">
        <x:v>128</x:v>
      </x:c>
      <x:c r="C15" s="1" t="n">
        <x:f>D15</x:f>
        <x:v>97.4</x:v>
      </x:c>
      <x:c r="D15" s="18" t="n">
        <x:f>Inputs!C117</x:f>
        <x:v>97.4</x:v>
      </x:c>
      <x:c r="E15" s="18" t="n">
        <x:f>Inputs!D117</x:f>
        <x:v>103.6</x:v>
      </x:c>
      <x:c r="F15" s="18" t="n">
        <x:f>Inputs!E117</x:f>
        <x:v>101.9</x:v>
      </x:c>
      <x:c r="G15" s="18" t="n">
        <x:f>Inputs!F117</x:f>
        <x:v>96.8</x:v>
      </x:c>
      <x:c r="H15" s="5" t="n">
        <x:f>G15</x:f>
        <x:v>96.8</x:v>
      </x:c>
      <x:c r="I15" s="2"/>
      <x:c r="J15" s="2"/>
    </x:row>
    <x:row r="16">
      <x:c r="B16" s="1" t="s">
        <x:v>129</x:v>
      </x:c>
      <x:c r="C16" s="1" t="n">
        <x:f>D16</x:f>
        <x:v>1495.5</x:v>
      </x:c>
      <x:c r="D16" s="18" t="n">
        <x:f>Inputs!C118</x:f>
        <x:v>1495.5</x:v>
      </x:c>
      <x:c r="E16" s="18" t="n">
        <x:f>Inputs!D118</x:f>
        <x:v>1492.6</x:v>
      </x:c>
      <x:c r="F16" s="18" t="n">
        <x:f>Inputs!E118</x:f>
        <x:v>1497.4</x:v>
      </x:c>
      <x:c r="G16" s="18" t="n">
        <x:f>Inputs!F118</x:f>
        <x:v>1494.6</x:v>
      </x:c>
      <x:c r="H16" s="5" t="n">
        <x:f>G16</x:f>
        <x:v>1494.6</x:v>
      </x:c>
      <x:c r="I16" s="2"/>
      <x:c r="J16" s="2"/>
    </x:row>
    <x:row r="17">
      <x:c r="B17" s="1" t="s">
        <x:v>130</x:v>
      </x:c>
      <x:c r="C17" s="1" t="n">
        <x:f>D17</x:f>
        <x:v>1099</x:v>
      </x:c>
      <x:c r="D17" s="18" t="n">
        <x:f>Inputs!C119</x:f>
        <x:v>1099</x:v>
      </x:c>
      <x:c r="E17" s="18" t="n">
        <x:f>Inputs!D119</x:f>
        <x:v>1074.8</x:v>
      </x:c>
      <x:c r="F17" s="18" t="n">
        <x:f>Inputs!E119</x:f>
        <x:v>1056.4</x:v>
      </x:c>
      <x:c r="G17" s="18" t="n">
        <x:f>Inputs!F119</x:f>
        <x:v>1028.9</x:v>
      </x:c>
      <x:c r="H17" s="5" t="n">
        <x:f>G17-'Income Statement'!H30</x:f>
        <x:v>1005.9000000000001</x:v>
      </x:c>
      <x:c r="I17" s="2"/>
      <x:c r="J17" s="2"/>
    </x:row>
    <x:row r="18">
      <x:c r="B18" s="1" t="s">
        <x:v>131</x:v>
      </x:c>
      <x:c r="C18" s="1" t="n">
        <x:f>D18</x:f>
        <x:v>23.4</x:v>
      </x:c>
      <x:c r="D18" s="18" t="n">
        <x:f>Inputs!C120</x:f>
        <x:v>23.4</x:v>
      </x:c>
      <x:c r="E18" s="18" t="n">
        <x:f>Inputs!D120</x:f>
        <x:v>12.3</x:v>
      </x:c>
      <x:c r="F18" s="18" t="n">
        <x:f>Inputs!E120</x:f>
        <x:v>3.2</x:v>
      </x:c>
      <x:c r="G18" s="18" t="n">
        <x:f>Inputs!F120</x:f>
        <x:v>4.8</x:v>
      </x:c>
      <x:c r="H18" s="5" t="n">
        <x:f>G18</x:f>
        <x:v>4.8</x:v>
      </x:c>
      <x:c r="I18" s="2"/>
      <x:c r="J18" s="2"/>
    </x:row>
    <x:row r="19">
      <x:c r="B19" s="1" t="s">
        <x:v>132</x:v>
      </x:c>
      <x:c r="C19" s="1" t="n">
        <x:f>D19</x:f>
        <x:v>45.2</x:v>
      </x:c>
      <x:c r="D19" s="18" t="n">
        <x:f>Inputs!C121</x:f>
        <x:v>45.2</x:v>
      </x:c>
      <x:c r="E19" s="18" t="n">
        <x:f>Inputs!D121</x:f>
        <x:v>42.3</x:v>
      </x:c>
      <x:c r="F19" s="18" t="n">
        <x:f>Inputs!E121</x:f>
        <x:v>44.1</x:v>
      </x:c>
      <x:c r="G19" s="18" t="n">
        <x:f>Inputs!F121</x:f>
        <x:v>45.9</x:v>
      </x:c>
      <x:c r="H19" s="5" t="n">
        <x:f>G19</x:f>
        <x:v>45.9</x:v>
      </x:c>
      <x:c r="I19" s="2"/>
      <x:c r="J19" s="2"/>
    </x:row>
    <x:row r="20">
      <x:c r="B20" s="9" t="s">
        <x:v>133</x:v>
      </x:c>
      <x:c r="C20" s="9" t="n">
        <x:f>SUM(C13:C19)</x:f>
        <x:v>4755.2</x:v>
      </x:c>
      <x:c r="D20" s="9" t="n">
        <x:f>SUM(D13:D19)</x:f>
        <x:v>4755.2</x:v>
      </x:c>
      <x:c r="E20" s="9" t="n">
        <x:f>SUM(E13:E19)</x:f>
        <x:v>4652.1</x:v>
      </x:c>
      <x:c r="F20" s="9" t="n">
        <x:f>SUM(F13:F19)</x:f>
        <x:v>4558.500000000001</x:v>
      </x:c>
      <x:c r="G20" s="9" t="n">
        <x:f>SUM(G13:G19)</x:f>
        <x:v>4635.400000000001</x:v>
      </x:c>
      <x:c r="H20" s="21" t="n">
        <x:f>SUM(H13:H19)</x:f>
        <x:v>4705.321499999997</x:v>
      </x:c>
      <x:c r="I20" s="2"/>
      <x:c r="J20" s="2"/>
    </x:row>
    <x:row r="21">
      <x:c r="B21" s="1"/>
      <x:c r="C21" s="1"/>
      <x:c r="D21" s="1"/>
      <x:c r="E21" s="1"/>
      <x:c r="F21" s="1"/>
      <x:c r="G21" s="1"/>
      <x:c r="H21" s="5"/>
      <x:c r="I21" s="2"/>
      <x:c r="J21" s="2"/>
    </x:row>
    <x:row r="22">
      <x:c r="B22" s="1"/>
      <x:c r="C22" s="1"/>
      <x:c r="D22" s="1"/>
      <x:c r="E22" s="1"/>
      <x:c r="F22" s="1"/>
      <x:c r="G22" s="1"/>
      <x:c r="H22" s="5"/>
      <x:c r="I22" s="2"/>
      <x:c r="J22" s="2"/>
    </x:row>
    <x:row r="23">
      <x:c r="B23" s="1" t="s">
        <x:v>134</x:v>
      </x:c>
      <x:c r="C23" s="1" t="n">
        <x:f>D23</x:f>
        <x:v>454.5</x:v>
      </x:c>
      <x:c r="D23" s="18" t="n">
        <x:f>Inputs!C122</x:f>
        <x:v>454.5</x:v>
      </x:c>
      <x:c r="E23" s="18" t="n">
        <x:f>Inputs!D122</x:f>
        <x:v>396.2</x:v>
      </x:c>
      <x:c r="F23" s="18" t="n">
        <x:f>Inputs!E122</x:f>
        <x:v>354.6</x:v>
      </x:c>
      <x:c r="G23" s="18" t="n">
        <x:f>Inputs!F122</x:f>
        <x:v>363.9</x:v>
      </x:c>
      <x:c r="H23" s="5" t="n">
        <x:f>G23+'Cash Flow Statement'!H15</x:f>
        <x:v>348.9</x:v>
      </x:c>
      <x:c r="I23" s="2"/>
      <x:c r="J23" s="2"/>
    </x:row>
    <x:row r="24">
      <x:c r="B24" s="1" t="s">
        <x:v>135</x:v>
      </x:c>
      <x:c r="C24" s="1" t="n">
        <x:f>D24</x:f>
        <x:v>23.3</x:v>
      </x:c>
      <x:c r="D24" s="18" t="n">
        <x:f>Inputs!C123</x:f>
        <x:v>23.3</x:v>
      </x:c>
      <x:c r="E24" s="18" t="n">
        <x:f>Inputs!D123</x:f>
        <x:v>25.4</x:v>
      </x:c>
      <x:c r="F24" s="18" t="n">
        <x:f>Inputs!E123</x:f>
        <x:v>26.3</x:v>
      </x:c>
      <x:c r="G24" s="18" t="n">
        <x:f>Inputs!F123</x:f>
        <x:v>27</x:v>
      </x:c>
      <x:c r="H24" s="5" t="n">
        <x:f>G24</x:f>
        <x:v>27</x:v>
      </x:c>
      <x:c r="I24" s="2"/>
      <x:c r="J24" s="2"/>
    </x:row>
    <x:row r="25">
      <x:c r="B25" s="1" t="s">
        <x:v>136</x:v>
      </x:c>
      <x:c r="C25" s="1" t="n">
        <x:f>D25</x:f>
        <x:v>110</x:v>
      </x:c>
      <x:c r="D25" s="18" t="n">
        <x:f>Inputs!C124</x:f>
        <x:v>110</x:v>
      </x:c>
      <x:c r="E25" s="18" t="n">
        <x:f>Inputs!D124</x:f>
        <x:v>86.2</x:v>
      </x:c>
      <x:c r="F25" s="18" t="n">
        <x:f>Inputs!E124</x:f>
        <x:v>106.2</x:v>
      </x:c>
      <x:c r="G25" s="18" t="n">
        <x:f>Inputs!F124</x:f>
        <x:v>126.4</x:v>
      </x:c>
      <x:c r="H25" s="5" t="n">
        <x:f>G25</x:f>
        <x:v>126.4</x:v>
      </x:c>
      <x:c r="I25" s="2"/>
      <x:c r="J25" s="2"/>
    </x:row>
    <x:row r="26">
      <x:c r="B26" s="1" t="s">
        <x:v>137</x:v>
      </x:c>
      <x:c r="C26" s="1" t="n">
        <x:f>D26</x:f>
        <x:v>258</x:v>
      </x:c>
      <x:c r="D26" s="18" t="n">
        <x:f>Inputs!C125</x:f>
        <x:v>258</x:v>
      </x:c>
      <x:c r="E26" s="18" t="n">
        <x:f>Inputs!D125</x:f>
        <x:v>254.6</x:v>
      </x:c>
      <x:c r="F26" s="18" t="n">
        <x:f>Inputs!E125</x:f>
        <x:v>241</x:v>
      </x:c>
      <x:c r="G26" s="18" t="n">
        <x:f>Inputs!F125</x:f>
        <x:v>271</x:v>
      </x:c>
      <x:c r="H26" s="5" t="n">
        <x:f>G26</x:f>
        <x:v>271</x:v>
      </x:c>
      <x:c r="I26" s="2"/>
      <x:c r="J26" s="2"/>
    </x:row>
    <x:row r="27">
      <x:c r="B27" s="9" t="s">
        <x:v>138</x:v>
      </x:c>
      <x:c r="C27" s="9" t="n">
        <x:f>SUM(C23:C26)</x:f>
        <x:v>845.8</x:v>
      </x:c>
      <x:c r="D27" s="9" t="n">
        <x:f>SUM(D23:D26)</x:f>
        <x:v>845.8</x:v>
      </x:c>
      <x:c r="E27" s="9" t="n">
        <x:f>SUM(E23:E26)</x:f>
        <x:v>762.4</x:v>
      </x:c>
      <x:c r="F27" s="9" t="n">
        <x:f>SUM(F23:F26)</x:f>
        <x:v>728.1</x:v>
      </x:c>
      <x:c r="G27" s="9" t="n">
        <x:f>SUM(G23:G26)</x:f>
        <x:v>788.3</x:v>
      </x:c>
      <x:c r="H27" s="21" t="n">
        <x:f>SUM(H23:H26)</x:f>
        <x:v>773.3</x:v>
      </x:c>
      <x:c r="I27" s="2"/>
      <x:c r="J27" s="2"/>
    </x:row>
    <x:row r="28">
      <x:c r="B28" s="1" t="s">
        <x:v>139</x:v>
      </x:c>
      <x:c r="C28" s="1" t="n">
        <x:f>D28</x:f>
        <x:v>896.8</x:v>
      </x:c>
      <x:c r="D28" s="18" t="n">
        <x:f>Inputs!C126</x:f>
        <x:v>896.8</x:v>
      </x:c>
      <x:c r="E28" s="18" t="n">
        <x:f>Inputs!D126</x:f>
        <x:v>797</x:v>
      </x:c>
      <x:c r="F28" s="18" t="n">
        <x:f>Inputs!E126</x:f>
        <x:v>697.1</x:v>
      </x:c>
      <x:c r="G28" s="18" t="n">
        <x:f>Inputs!F126</x:f>
        <x:v>697.3</x:v>
      </x:c>
      <x:c r="H28" s="5" t="n">
        <x:f>G28</x:f>
        <x:v>697.3</x:v>
      </x:c>
      <x:c r="I28" s="2"/>
      <x:c r="J28" s="2"/>
    </x:row>
    <x:row r="29">
      <x:c r="B29" s="1" t="s">
        <x:v>140</x:v>
      </x:c>
      <x:c r="C29" s="1" t="n">
        <x:f>D29</x:f>
        <x:v>84.3</x:v>
      </x:c>
      <x:c r="D29" s="18" t="n">
        <x:f>Inputs!C127</x:f>
        <x:v>84.3</x:v>
      </x:c>
      <x:c r="E29" s="18" t="n">
        <x:f>Inputs!D127</x:f>
        <x:v>87.7</x:v>
      </x:c>
      <x:c r="F29" s="18" t="n">
        <x:f>Inputs!E127</x:f>
        <x:v>84.8</x:v>
      </x:c>
      <x:c r="G29" s="18" t="n">
        <x:f>Inputs!F127</x:f>
        <x:v>80</x:v>
      </x:c>
      <x:c r="H29" s="5" t="n">
        <x:f>G29</x:f>
        <x:v>80</x:v>
      </x:c>
      <x:c r="I29" s="2"/>
      <x:c r="J29" s="2"/>
    </x:row>
    <x:row r="30">
      <x:c r="B30" s="1" t="s">
        <x:v>141</x:v>
      </x:c>
      <x:c r="C30" s="1" t="n">
        <x:f>D30</x:f>
        <x:v>39.2</x:v>
      </x:c>
      <x:c r="D30" s="18" t="n">
        <x:f>Inputs!C128</x:f>
        <x:v>39.2</x:v>
      </x:c>
      <x:c r="E30" s="18" t="n">
        <x:f>Inputs!D128</x:f>
        <x:v>39.6</x:v>
      </x:c>
      <x:c r="F30" s="18" t="n">
        <x:f>Inputs!E128</x:f>
        <x:v>39.9</x:v>
      </x:c>
      <x:c r="G30" s="18" t="n">
        <x:f>Inputs!F128</x:f>
        <x:v>40.1</x:v>
      </x:c>
      <x:c r="H30" s="5" t="n">
        <x:f>G30</x:f>
        <x:v>40.1</x:v>
      </x:c>
      <x:c r="I30" s="2"/>
      <x:c r="J30" s="2"/>
    </x:row>
    <x:row r="31">
      <x:c r="B31" s="1" t="s">
        <x:v>142</x:v>
      </x:c>
      <x:c r="C31" s="1" t="n">
        <x:f>D31</x:f>
        <x:v>24.9</x:v>
      </x:c>
      <x:c r="D31" s="18" t="n">
        <x:f>Inputs!C189</x:f>
        <x:v>24.9</x:v>
      </x:c>
      <x:c r="E31" s="18" t="n">
        <x:f>Inputs!D189</x:f>
        <x:v>24.6</x:v>
      </x:c>
      <x:c r="F31" s="18" t="n">
        <x:f>Inputs!E189</x:f>
        <x:v>27.2</x:v>
      </x:c>
      <x:c r="G31" s="18" t="n">
        <x:f>Inputs!F189</x:f>
        <x:v>40.2</x:v>
      </x:c>
      <x:c r="H31" s="5" t="n">
        <x:f>G31</x:f>
        <x:v>40.2</x:v>
      </x:c>
      <x:c r="I31" s="2"/>
      <x:c r="J31" s="2"/>
    </x:row>
    <x:row r="32">
      <x:c r="B32" s="1" t="s">
        <x:v>143</x:v>
      </x:c>
      <x:c r="C32" s="1" t="n">
        <x:f>D32</x:f>
        <x:v>139.3</x:v>
      </x:c>
      <x:c r="D32" s="18" t="n">
        <x:f>Inputs!C129</x:f>
        <x:v>139.3</x:v>
      </x:c>
      <x:c r="E32" s="18" t="n">
        <x:f>Inputs!D129</x:f>
        <x:v>146.8</x:v>
      </x:c>
      <x:c r="F32" s="18" t="n">
        <x:f>Inputs!E129</x:f>
        <x:v>140.6</x:v>
      </x:c>
      <x:c r="G32" s="18" t="n">
        <x:f>Inputs!F129</x:f>
        <x:v>138</x:v>
      </x:c>
      <x:c r="H32" s="5" t="n">
        <x:f>G32</x:f>
        <x:v>138</x:v>
      </x:c>
      <x:c r="I32" s="2"/>
      <x:c r="J32" s="2"/>
    </x:row>
    <x:row r="33">
      <x:c r="B33" s="9" t="s">
        <x:v>144</x:v>
      </x:c>
      <x:c r="C33" s="9" t="n">
        <x:f>SUM(C27:C32)</x:f>
        <x:v>2030.3</x:v>
      </x:c>
      <x:c r="D33" s="9" t="n">
        <x:f>SUM(D27:D32)</x:f>
        <x:v>2030.3</x:v>
      </x:c>
      <x:c r="E33" s="9" t="n">
        <x:f>SUM(E27:E32)</x:f>
        <x:v>1858.1</x:v>
      </x:c>
      <x:c r="F33" s="9" t="n">
        <x:f>SUM(F27:F32)</x:f>
        <x:v>1717.7</x:v>
      </x:c>
      <x:c r="G33" s="9" t="n">
        <x:f>SUM(G27:G32)</x:f>
        <x:v>1783.8999999999999</x:v>
      </x:c>
      <x:c r="H33" s="21" t="n">
        <x:f>SUM(H27:H32)</x:f>
        <x:v>1768.8999999999999</x:v>
      </x:c>
      <x:c r="I33" s="2"/>
      <x:c r="J33" s="2"/>
    </x:row>
    <x:row r="34">
      <x:c r="B34" s="1"/>
      <x:c r="C34" s="1"/>
      <x:c r="D34" s="1"/>
      <x:c r="E34" s="1"/>
      <x:c r="F34" s="1"/>
      <x:c r="G34" s="1"/>
      <x:c r="H34" s="5"/>
      <x:c r="I34" s="2"/>
      <x:c r="J34" s="2"/>
    </x:row>
    <x:row r="35">
      <x:c r="B35" s="1" t="s">
        <x:v>145</x:v>
      </x:c>
      <x:c r="C35" s="1" t="n">
        <x:f>D35</x:f>
        <x:v>0.5</x:v>
      </x:c>
      <x:c r="D35" s="18" t="n">
        <x:f>Inputs!C134</x:f>
        <x:v>0.5</x:v>
      </x:c>
      <x:c r="E35" s="18" t="n">
        <x:f>Inputs!D134</x:f>
        <x:v>0.6</x:v>
      </x:c>
      <x:c r="F35" s="18" t="n">
        <x:f>Inputs!E134</x:f>
        <x:v>0.6</x:v>
      </x:c>
      <x:c r="G35" s="18" t="n">
        <x:f>Inputs!F134</x:f>
        <x:v>0.6</x:v>
      </x:c>
      <x:c r="H35" s="5" t="n">
        <x:f>G35</x:f>
        <x:v>0.6</x:v>
      </x:c>
      <x:c r="I35" s="2"/>
      <x:c r="J35" s="2"/>
    </x:row>
    <x:row r="36">
      <x:c r="B36" s="1" t="s">
        <x:v>146</x:v>
      </x:c>
      <x:c r="C36" s="1" t="n">
        <x:f>D36</x:f>
        <x:v>1164.7</x:v>
      </x:c>
      <x:c r="D36" s="18" t="n">
        <x:f>Inputs!C130</x:f>
        <x:v>1164.7</x:v>
      </x:c>
      <x:c r="E36" s="18" t="n">
        <x:f>Inputs!D130</x:f>
        <x:v>1151</x:v>
      </x:c>
      <x:c r="F36" s="18" t="n">
        <x:f>Inputs!E130</x:f>
        <x:v>1164.5</x:v>
      </x:c>
      <x:c r="G36" s="18" t="n">
        <x:f>Inputs!F130</x:f>
        <x:v>1178.4</x:v>
      </x:c>
      <x:c r="H36" s="5" t="n">
        <x:f>G36+'Cash Flow Statement'!H11</x:f>
        <x:v>1191.6000000000001</x:v>
      </x:c>
      <x:c r="I36" s="2"/>
      <x:c r="J36" s="2"/>
    </x:row>
    <x:row r="37">
      <x:c r="B37" s="1" t="s">
        <x:v>147</x:v>
      </x:c>
      <x:c r="C37" s="1" t="n">
        <x:f>D37</x:f>
        <x:v>4285.8</x:v>
      </x:c>
      <x:c r="D37" s="18" t="n">
        <x:f>Inputs!C131</x:f>
        <x:v>4285.8</x:v>
      </x:c>
      <x:c r="E37" s="18" t="n">
        <x:f>Inputs!D131</x:f>
        <x:v>4401</x:v>
      </x:c>
      <x:c r="F37" s="18" t="n">
        <x:f>Inputs!E131</x:f>
        <x:v>4491.5</x:v>
      </x:c>
      <x:c r="G37" s="18" t="n">
        <x:f>Inputs!F131</x:f>
        <x:v>4626.4</x:v>
      </x:c>
      <x:c r="H37" s="14" t="n">
        <x:f>G37+'Income Statement'!H24+'Cash Flow Statement'!H30</x:f>
        <x:v>4768.121499999999</x:v>
      </x:c>
      <x:c r="I37" s="2"/>
      <x:c r="J37" s="2"/>
    </x:row>
    <x:row r="38">
      <x:c r="B38" s="1" t="s">
        <x:v>148</x:v>
      </x:c>
      <x:c r="C38" s="1" t="n">
        <x:f>D38</x:f>
        <x:v>-76.5</x:v>
      </x:c>
      <x:c r="D38" s="18" t="n">
        <x:f>Inputs!C132</x:f>
        <x:v>-76.5</x:v>
      </x:c>
      <x:c r="E38" s="18" t="n">
        <x:f>Inputs!D132</x:f>
        <x:v>-81.4</x:v>
      </x:c>
      <x:c r="F38" s="18" t="n">
        <x:f>Inputs!E132</x:f>
        <x:v>-60.7</x:v>
      </x:c>
      <x:c r="G38" s="18" t="n">
        <x:f>Inputs!F132</x:f>
        <x:v>-71.6</x:v>
      </x:c>
      <x:c r="H38" s="5" t="n">
        <x:f>G38</x:f>
        <x:v>-71.6</x:v>
      </x:c>
      <x:c r="I38" s="2"/>
      <x:c r="J38" s="2"/>
    </x:row>
    <x:row r="39">
      <x:c r="B39" s="1" t="s">
        <x:v>149</x:v>
      </x:c>
      <x:c r="C39" s="1" t="n">
        <x:f>D39</x:f>
        <x:v>-2649.6</x:v>
      </x:c>
      <x:c r="D39" s="18" t="n">
        <x:f>Inputs!C133</x:f>
        <x:v>-2649.6</x:v>
      </x:c>
      <x:c r="E39" s="18" t="n">
        <x:f>Inputs!D133</x:f>
        <x:v>-2677.2</x:v>
      </x:c>
      <x:c r="F39" s="18" t="n">
        <x:f>Inputs!E133</x:f>
        <x:v>-2755.1</x:v>
      </x:c>
      <x:c r="G39" s="18" t="n">
        <x:f>Inputs!F133</x:f>
        <x:v>-2882.3</x:v>
      </x:c>
      <x:c r="H39" s="14" t="n">
        <x:f>G39+'Cash Flow Statement'!H29</x:f>
        <x:v>-2952.3</x:v>
      </x:c>
      <x:c r="I39" s="2"/>
      <x:c r="J39" s="2"/>
    </x:row>
    <x:row r="40">
      <x:c r="B40" s="1"/>
      <x:c r="C40" s="1"/>
      <x:c r="D40" s="1"/>
      <x:c r="E40" s="1"/>
      <x:c r="F40" s="1"/>
      <x:c r="G40" s="1"/>
      <x:c r="H40" s="5"/>
      <x:c r="I40" s="2"/>
      <x:c r="J40" s="2"/>
    </x:row>
    <x:row r="41">
      <x:c r="B41" s="9" t="s">
        <x:v>150</x:v>
      </x:c>
      <x:c r="C41" s="9" t="n">
        <x:f>SUM(C35:C39)</x:f>
        <x:v>2724.9</x:v>
      </x:c>
      <x:c r="D41" s="9" t="n">
        <x:f>SUM(D35:D39)</x:f>
        <x:v>2724.9</x:v>
      </x:c>
      <x:c r="E41" s="9" t="n">
        <x:f>SUM(E35:E39)</x:f>
        <x:v>2794.000000000001</x:v>
      </x:c>
      <x:c r="F41" s="9" t="n">
        <x:f>SUM(F35:F39)</x:f>
        <x:v>2840.8000000000006</x:v>
      </x:c>
      <x:c r="G41" s="9" t="n">
        <x:f>SUM(G35:G39)</x:f>
        <x:v>2851.499999999999</x:v>
      </x:c>
      <x:c r="H41" s="21" t="n">
        <x:f>SUM(H35:H39)</x:f>
        <x:v>2936.4214999999986</x:v>
      </x:c>
      <x:c r="I41" s="2"/>
      <x:c r="J41" s="2"/>
    </x:row>
    <x:row r="42">
      <x:c r="B42" s="1"/>
      <x:c r="C42" s="1"/>
      <x:c r="D42" s="1"/>
      <x:c r="E42" s="1"/>
      <x:c r="F42" s="1"/>
      <x:c r="G42" s="1"/>
      <x:c r="H42" s="5"/>
      <x:c r="I42" s="2"/>
      <x:c r="J42" s="2"/>
    </x:row>
    <x:row r="43">
      <x:c r="B43" s="1" t="s">
        <x:v>151</x:v>
      </x:c>
      <x:c r="C43" s="1" t="n">
        <x:f>C20-C33-C41</x:f>
        <x:v>-4.547473508864641e-13</x:v>
      </x:c>
      <x:c r="D43" s="1" t="n">
        <x:f>D20-D33-D41</x:f>
        <x:v>-4.547473508864641e-13</x:v>
      </x:c>
      <x:c r="E43" s="1" t="n">
        <x:f>E20-E33-E41</x:f>
        <x:v>-4.547473508864641e-13</x:v>
      </x:c>
      <x:c r="F43" s="1" t="n">
        <x:f>F20-F33-F41</x:f>
        <x:v>4.547473508864641e-13</x:v>
      </x:c>
      <x:c r="G43" s="1" t="n">
        <x:f>G20-G33-G41</x:f>
        <x:v>1.8189894035458565e-12</x:v>
      </x:c>
      <x:c r="H43" s="5" t="n">
        <x:f>H20-H33-H41</x:f>
        <x:v>-9.094947017729282e-13</x:v>
      </x:c>
      <x:c r="I43" s="2"/>
      <x:c r="J43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6" customWidth="1"/>
    <x:col min="3" max="8" width="13.5" customWidth="1"/>
    <x:col min="10" max="10" width="65" hidden="0" customWidth="1"/>
  </x:cols>
  <x:sheetData>
    <x:row r="1">
      <x:c r="B1" s="6" t="s">
        <x:v>0</x:v>
      </x:c>
      <x:c r="C1" s="6"/>
      <x:c r="D1" s="6"/>
      <x:c r="E1" s="6"/>
      <x:c r="F1" s="6"/>
      <x:c r="G1" s="6"/>
      <x:c r="H1" s="6"/>
      <x:c r="I1" s="2"/>
      <x:c r="J1" s="2"/>
    </x:row>
    <x:row r="2">
      <x:c r="B2" s="6" t="s">
        <x:v>152</x:v>
      </x:c>
      <x:c r="C2" s="6"/>
      <x:c r="D2" s="6"/>
      <x:c r="E2" s="6"/>
      <x:c r="F2" s="6"/>
      <x:c r="G2" s="6"/>
      <x:c r="H2" s="6"/>
      <x:c r="I2" s="2"/>
      <x:c r="J2" s="2"/>
    </x:row>
    <x:row r="3">
      <x:c r="B3" s="6" t="s">
        <x:v>2</x:v>
      </x:c>
      <x:c r="C3" s="6"/>
      <x:c r="D3" s="6"/>
      <x:c r="E3" s="6"/>
      <x:c r="F3" s="6"/>
      <x:c r="G3" s="6"/>
      <x:c r="H3" s="6"/>
      <x:c r="I3" s="2"/>
      <x:c r="J3" s="2"/>
    </x:row>
    <x:row r="4">
      <x:c r="B4" s="13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2"/>
      <x:c r="J4" s="2"/>
    </x:row>
    <x:row r="5">
      <x:c r="B5" s="12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2"/>
      <x:c r="J5" s="2"/>
    </x:row>
    <x:row r="6">
      <x:c r="B6" s="12" t="s">
        <x:v>11</x:v>
      </x:c>
      <x:c r="C6" s="60">
        <x:v>365</x:v>
      </x:c>
      <x:c r="D6" s="60">
        <x:v>92</x:v>
      </x:c>
      <x:c r="E6" s="60">
        <x:v>91</x:v>
      </x:c>
      <x:c r="F6" s="60">
        <x:v>90</x:v>
      </x:c>
      <x:c r="G6" s="60">
        <x:v>92</x:v>
      </x:c>
      <x:c r="H6" s="60">
        <x:v>92</x:v>
      </x:c>
      <x:c r="I6" s="2"/>
      <x:c r="J6" s="2"/>
    </x:row>
    <x:row r="7">
      <x:c r="B7" s="1"/>
      <x:c r="C7" s="1"/>
      <x:c r="D7" s="1"/>
      <x:c r="E7" s="1"/>
      <x:c r="F7" s="1"/>
      <x:c r="G7" s="1"/>
      <x:c r="H7" s="5"/>
      <x:c r="I7" s="2"/>
      <x:c r="J7" s="2"/>
    </x:row>
    <x:row r="8">
      <x:c r="B8" s="1"/>
      <x:c r="C8" s="1"/>
      <x:c r="D8" s="1"/>
      <x:c r="E8" s="1"/>
      <x:c r="F8" s="1"/>
      <x:c r="G8" s="1"/>
      <x:c r="H8" s="5"/>
      <x:c r="I8" s="2"/>
      <x:c r="J8" s="2"/>
    </x:row>
    <x:row r="9">
      <x:c r="B9" s="1" t="s">
        <x:v>153</x:v>
      </x:c>
      <x:c r="C9" s="18" t="n">
        <x:f>'Income Statement'!C24</x:f>
        <x:v>396.60000000000036</x:v>
      </x:c>
      <x:c r="D9" s="18" t="n">
        <x:f>'Income Statement'!D24</x:f>
        <x:v>113.9999999999999</x:v>
      </x:c>
      <x:c r="E9" s="18" t="n">
        <x:f>'Income Statement'!E24</x:f>
        <x:v>120.50000000000009</x:v>
      </x:c>
      <x:c r="F9" s="18" t="n">
        <x:f>'Income Statement'!F24</x:f>
        <x:v>96.8000000000001</x:v>
      </x:c>
      <x:c r="G9" s="18" t="n">
        <x:f>'Income Statement'!G24</x:f>
        <x:v>140.99999999999972</x:v>
      </x:c>
      <x:c r="H9" s="14" t="n">
        <x:f>'Income Statement'!H24</x:f>
        <x:v>147.7215</x:v>
      </x:c>
      <x:c r="I9" s="2"/>
      <x:c r="J9" s="2"/>
    </x:row>
    <x:row r="10">
      <x:c r="B10" s="1" t="s">
        <x:v>154</x:v>
      </x:c>
      <x:c r="C10" s="18" t="n">
        <x:f>Inputs!G135</x:f>
        <x:v>133.1</x:v>
      </x:c>
      <x:c r="D10" s="18" t="n">
        <x:f>Inputs!G135-Inputs!C136</x:f>
        <x:v>46.39999999999999</x:v>
      </x:c>
      <x:c r="E10" s="18" t="n">
        <x:f>Inputs!D135</x:f>
        <x:v>38.3</x:v>
      </x:c>
      <x:c r="F10" s="18" t="n">
        <x:f>Inputs!E135-Inputs!D135</x:f>
        <x:v>38.8</x:v>
      </x:c>
      <x:c r="G10" s="18" t="n">
        <x:f>Inputs!F135-Inputs!E135</x:f>
        <x:v>40.7</x:v>
      </x:c>
      <x:c r="H10" s="14" t="n">
        <x:f>Inputs!H223</x:f>
        <x:v>40.7</x:v>
      </x:c>
      <x:c r="I10" s="2"/>
      <x:c r="J10" s="2"/>
    </x:row>
    <x:row r="11" ht="48" customHeight="1">
      <x:c r="B11" s="1" t="s">
        <x:v>155</x:v>
      </x:c>
      <x:c r="C11" s="18" t="n">
        <x:f>Inputs!G137</x:f>
        <x:v>45.1</x:v>
      </x:c>
      <x:c r="D11" s="18" t="n">
        <x:f>Inputs!G137-Inputs!C138</x:f>
        <x:v>11.100000000000001</x:v>
      </x:c>
      <x:c r="E11" s="18" t="n">
        <x:f>Inputs!D137</x:f>
        <x:v>12.5</x:v>
      </x:c>
      <x:c r="F11" s="18" t="n">
        <x:f>Inputs!E137-Inputs!D137</x:f>
        <x:v>13.100000000000001</x:v>
      </x:c>
      <x:c r="G11" s="18" t="n">
        <x:f>Inputs!F137-Inputs!E137</x:f>
        <x:v>13.600000000000001</x:v>
      </x:c>
      <x:c r="H11" s="14" t="n">
        <x:f>'Income Statement'!H31</x:f>
        <x:v>13.2</x:v>
      </x:c>
      <x:c r="I11" s="2"/>
      <x:c r="J11" s="71" t="str">
        <x:v>Uses the same share-based expense as the adjusted EPS bridge. CFO is an independent forecast assumption, so other operations reconciles the difference.</x:v>
      </x:c>
    </x:row>
    <x:row r="12">
      <x:c r="B12" s="1" t="s">
        <x:v>156</x:v>
      </x:c>
      <x:c r="C12" s="69" t="str">
        <x:v>unavailable</x:v>
      </x:c>
      <x:c r="D12" s="18" t="n">
        <x:f>Inputs!G139-Inputs!C140</x:f>
        <x:v>-10.4</x:v>
      </x:c>
      <x:c r="E12" s="18" t="n">
        <x:f>Inputs!D139</x:f>
        <x:v>28</x:v>
      </x:c>
      <x:c r="F12" s="18" t="n">
        <x:f>Inputs!E139-Inputs!D139</x:f>
        <x:v>-12.1</x:v>
      </x:c>
      <x:c r="G12" s="18" t="n">
        <x:f>Inputs!F139-Inputs!E139</x:f>
        <x:v>-32.5</x:v>
      </x:c>
      <x:c r="H12" s="14" t="n">
        <x:f>Inputs!H225</x:f>
        <x:v>-25</x:v>
      </x:c>
      <x:c r="I12" s="2"/>
      <x:c r="J12" s="2"/>
    </x:row>
    <x:row r="13">
      <x:c r="B13" s="1" t="s">
        <x:v>157</x:v>
      </x:c>
      <x:c r="C13" s="69" t="str">
        <x:v>unavailable</x:v>
      </x:c>
      <x:c r="D13" s="18" t="n">
        <x:f>Inputs!G141-Inputs!C142</x:f>
        <x:v>-5.1</x:v>
      </x:c>
      <x:c r="E13" s="18" t="n">
        <x:f>Inputs!D141</x:f>
        <x:v>7.1</x:v>
      </x:c>
      <x:c r="F13" s="18" t="n">
        <x:f>Inputs!E141-Inputs!D141</x:f>
        <x:v>4.200000000000001</x:v>
      </x:c>
      <x:c r="G13" s="18" t="n">
        <x:f>Inputs!F141-Inputs!E141</x:f>
        <x:v>55.60000000000001</x:v>
      </x:c>
      <x:c r="H13" s="14" t="n">
        <x:f>Inputs!H226</x:f>
        <x:v>-20</x:v>
      </x:c>
      <x:c r="I13" s="2"/>
      <x:c r="J13" s="2"/>
    </x:row>
    <x:row r="14">
      <x:c r="B14" s="1" t="s">
        <x:v>158</x:v>
      </x:c>
      <x:c r="C14" s="69" t="str">
        <x:v>unavailable</x:v>
      </x:c>
      <x:c r="D14" s="1" t="n">
        <x:f>0</x:f>
        <x:v>0</x:v>
      </x:c>
      <x:c r="E14" s="18" t="n">
        <x:f>Inputs!D143</x:f>
        <x:v>-10.2</x:v>
      </x:c>
      <x:c r="F14" s="18" t="n">
        <x:f>Inputs!E143-Inputs!D143</x:f>
        <x:v>-13.600000000000001</x:v>
      </x:c>
      <x:c r="G14" s="18" t="n">
        <x:f>Inputs!F143-Inputs!E143</x:f>
        <x:v>23.8</x:v>
      </x:c>
      <x:c r="H14" s="14" t="n">
        <x:f>Inputs!H227</x:f>
        <x:v>-5</x:v>
      </x:c>
      <x:c r="I14" s="2"/>
      <x:c r="J14" s="2"/>
    </x:row>
    <x:row r="15">
      <x:c r="B15" s="1" t="s">
        <x:v>159</x:v>
      </x:c>
      <x:c r="C15" s="69" t="str">
        <x:v>unavailable</x:v>
      </x:c>
      <x:c r="D15" s="18" t="n">
        <x:f>Inputs!G144-Inputs!C145</x:f>
        <x:v>-38.1</x:v>
      </x:c>
      <x:c r="E15" s="18" t="n">
        <x:f>Inputs!D144</x:f>
        <x:v>-51.4</x:v>
      </x:c>
      <x:c r="F15" s="18" t="n">
        <x:f>Inputs!E144-Inputs!D144</x:f>
        <x:v>-42.800000000000004</x:v>
      </x:c>
      <x:c r="G15" s="18" t="n">
        <x:f>Inputs!F144-Inputs!E144</x:f>
        <x:v>11.700000000000003</x:v>
      </x:c>
      <x:c r="H15" s="14" t="n">
        <x:f>Inputs!H228</x:f>
        <x:v>-15</x:v>
      </x:c>
      <x:c r="I15" s="2"/>
      <x:c r="J15" s="2"/>
    </x:row>
    <x:row r="16">
      <x:c r="B16" s="1" t="s">
        <x:v>160</x:v>
      </x:c>
      <x:c r="C16" s="18" t="n">
        <x:f>Inputs!G146+Inputs!C222</x:f>
        <x:v>26.6</x:v>
      </x:c>
      <x:c r="D16" s="18" t="n">
        <x:f>Inputs!G146-Inputs!C147</x:f>
        <x:v>84.60000000000001</x:v>
      </x:c>
      <x:c r="E16" s="18" t="n">
        <x:f>Inputs!D146</x:f>
        <x:v>-4</x:v>
      </x:c>
      <x:c r="F16" s="18" t="n">
        <x:f>Inputs!E146-Inputs!D146</x:f>
        <x:v>4.7</x:v>
      </x:c>
      <x:c r="G16" s="18" t="n">
        <x:f>Inputs!F146-Inputs!E146</x:f>
        <x:v>36.4</x:v>
      </x:c>
      <x:c r="H16" s="14" t="n">
        <x:f>Inputs!H177-SUM(H9:H15)</x:f>
        <x:v>-26.62149999999997</x:v>
      </x:c>
      <x:c r="I16" s="2"/>
      <x:c r="J16" s="2" t="s">
        <x:v>161</x:v>
      </x:c>
    </x:row>
    <x:row r="17">
      <x:c r="B17" s="9" t="s">
        <x:v>162</x:v>
      </x:c>
      <x:c r="C17" s="9" t="n">
        <x:f>SUM(C9:C16)</x:f>
        <x:v>601.4000000000004</x:v>
      </x:c>
      <x:c r="D17" s="9" t="n">
        <x:f>SUM(D9:D16)</x:f>
        <x:v>202.4999999999999</x:v>
      </x:c>
      <x:c r="E17" s="9" t="n">
        <x:f>SUM(E9:E16)</x:f>
        <x:v>140.80000000000007</x:v>
      </x:c>
      <x:c r="F17" s="9" t="n">
        <x:f>SUM(F9:F16)</x:f>
        <x:v>89.10000000000007</x:v>
      </x:c>
      <x:c r="G17" s="9" t="n">
        <x:f>SUM(G9:G16)</x:f>
        <x:v>290.29999999999967</x:v>
      </x:c>
      <x:c r="H17" s="21" t="n">
        <x:f>SUM(H9:H16)</x:f>
        <x:v>110</x:v>
      </x:c>
      <x:c r="I17" s="2"/>
      <x:c r="J17" s="2"/>
    </x:row>
    <x:row r="18">
      <x:c r="B18" s="1" t="s">
        <x:v>163</x:v>
      </x:c>
      <x:c r="C18" s="18" t="n">
        <x:f>C17-Inputs!G148</x:f>
        <x:v>4.547473508864641e-13</x:v>
      </x:c>
      <x:c r="D18" s="18" t="n">
        <x:f>D17-(Inputs!G148-Inputs!C149)</x:f>
        <x:v>-1.1368683772161603e-13</x:v>
      </x:c>
      <x:c r="E18" s="18" t="n">
        <x:f>E17-Inputs!D148</x:f>
        <x:v>5.684341886080802e-14</x:v>
      </x:c>
      <x:c r="F18" s="18" t="n">
        <x:f>F17-(Inputs!E148-Inputs!D148)</x:f>
        <x:v>7.105427357601002e-14</x:v>
      </x:c>
      <x:c r="G18" s="18" t="n">
        <x:f>G17-(Inputs!F148-Inputs!E148)</x:f>
        <x:v>-3.979039320256561e-13</x:v>
      </x:c>
      <x:c r="H18" s="14" t="n">
        <x:f>H17-Inputs!H177</x:f>
        <x:v>0</x:v>
      </x:c>
      <x:c r="I18" s="2"/>
      <x:c r="J18" s="2"/>
    </x:row>
    <x:row r="19">
      <x:c r="B19" s="1" t="s">
        <x:v>164</x:v>
      </x:c>
      <x:c r="C19" s="18" t="n">
        <x:f>Inputs!G150</x:f>
        <x:v>-68.4</x:v>
      </x:c>
      <x:c r="D19" s="18" t="n">
        <x:f>Inputs!G150-Inputs!C151</x:f>
        <x:v>-24.800000000000004</x:v>
      </x:c>
      <x:c r="E19" s="18" t="n">
        <x:f>Inputs!D150</x:f>
        <x:v>-26</x:v>
      </x:c>
      <x:c r="F19" s="18" t="n">
        <x:f>Inputs!E150-Inputs!D150</x:f>
        <x:v>-15.799999999999997</x:v>
      </x:c>
      <x:c r="G19" s="18" t="n">
        <x:f>Inputs!F150-Inputs!E150</x:f>
        <x:v>-16.700000000000003</x:v>
      </x:c>
      <x:c r="H19" s="14" t="n">
        <x:f>Inputs!H178</x:f>
        <x:v>-20</x:v>
      </x:c>
      <x:c r="I19" s="2"/>
      <x:c r="J19" s="2"/>
    </x:row>
    <x:row r="20">
      <x:c r="B20" s="1" t="s">
        <x:v>165</x:v>
      </x:c>
      <x:c r="C20" s="18" t="n">
        <x:f>Inputs!G152</x:f>
        <x:v>-1189.4</x:v>
      </x:c>
      <x:c r="D20" s="18" t="n">
        <x:f>Inputs!G152-Inputs!C153</x:f>
        <x:v>0</x:v>
      </x:c>
      <x:c r="E20" s="18" t="n">
        <x:f>Inputs!D152</x:f>
        <x:v>0</x:v>
      </x:c>
      <x:c r="F20" s="18" t="n">
        <x:f>Inputs!E152-Inputs!D152</x:f>
        <x:v>0</x:v>
      </x:c>
      <x:c r="G20" s="18" t="n">
        <x:f>Inputs!F152-Inputs!E152</x:f>
        <x:v>0</x:v>
      </x:c>
      <x:c r="H20" s="5" t="n">
        <x:f>0</x:f>
        <x:v>0</x:v>
      </x:c>
      <x:c r="I20" s="2"/>
      <x:c r="J20" s="2"/>
    </x:row>
    <x:row r="21">
      <x:c r="B21" s="1" t="s">
        <x:v>166</x:v>
      </x:c>
      <x:c r="C21" s="18" t="n">
        <x:f>Inputs!G154</x:f>
        <x:v>-22.9</x:v>
      </x:c>
      <x:c r="D21" s="18" t="n">
        <x:f>Inputs!G154-Inputs!C155</x:f>
        <x:v>-6.599999999999998</x:v>
      </x:c>
      <x:c r="E21" s="18" t="n">
        <x:f>Inputs!D154</x:f>
        <x:v>-0.3</x:v>
      </x:c>
      <x:c r="F21" s="18" t="n">
        <x:f>Inputs!E154-Inputs!D154</x:f>
        <x:v>-0.5</x:v>
      </x:c>
      <x:c r="G21" s="18" t="n">
        <x:f>Inputs!F154-Inputs!E154</x:f>
        <x:v>1.1</x:v>
      </x:c>
      <x:c r="H21" s="5" t="n">
        <x:f>0</x:f>
        <x:v>0</x:v>
      </x:c>
      <x:c r="I21" s="2"/>
      <x:c r="J21" s="2"/>
    </x:row>
    <x:row r="22">
      <x:c r="B22" s="9" t="s">
        <x:v>167</x:v>
      </x:c>
      <x:c r="C22" s="9" t="n">
        <x:f>SUM(C19:C21)</x:f>
        <x:v>-1280.7000000000003</x:v>
      </x:c>
      <x:c r="D22" s="9" t="n">
        <x:f>SUM(D19:D21)</x:f>
        <x:v>-31.400000000000002</x:v>
      </x:c>
      <x:c r="E22" s="9" t="n">
        <x:f>SUM(E19:E21)</x:f>
        <x:v>-26.3</x:v>
      </x:c>
      <x:c r="F22" s="9" t="n">
        <x:f>SUM(F19:F21)</x:f>
        <x:v>-16.299999999999997</x:v>
      </x:c>
      <x:c r="G22" s="9" t="n">
        <x:f>SUM(G19:G21)</x:f>
        <x:v>-15.600000000000003</x:v>
      </x:c>
      <x:c r="H22" s="21" t="n">
        <x:f>SUM(H19:H21)</x:f>
        <x:v>-20</x:v>
      </x:c>
      <x:c r="I22" s="2"/>
      <x:c r="J22" s="2"/>
    </x:row>
    <x:row r="23">
      <x:c r="B23" s="1" t="s">
        <x:v>168</x:v>
      </x:c>
      <x:c r="C23" s="18" t="n">
        <x:f>C22-Inputs!G156</x:f>
        <x:v>-2.2737367544323206e-13</x:v>
      </x:c>
      <x:c r="D23" s="18" t="n">
        <x:f>D22-(Inputs!G156-Inputs!C157)</x:f>
        <x:v>8.881784197001252e-14</x:v>
      </x:c>
      <x:c r="E23" s="18" t="n">
        <x:f>E22-Inputs!D156</x:f>
        <x:v>0</x:v>
      </x:c>
      <x:c r="F23" s="18" t="n">
        <x:f>F22-(Inputs!E156-Inputs!D156)</x:f>
        <x:v>3.552713678800501e-15</x:v>
      </x:c>
      <x:c r="G23" s="18" t="n">
        <x:f>G22-(Inputs!F156-Inputs!E156)</x:f>
        <x:v>-1.7763568394002505e-15</x:v>
      </x:c>
      <x:c r="H23" s="14" t="n">
        <x:f>H22-Inputs!H178</x:f>
        <x:v>0</x:v>
      </x:c>
      <x:c r="I23" s="2"/>
      <x:c r="J23" s="2"/>
    </x:row>
    <x:row r="24">
      <x:c r="B24" s="1" t="s">
        <x:v>169</x:v>
      </x:c>
      <x:c r="C24" s="18" t="n">
        <x:f>Inputs!G158</x:f>
        <x:v>0</x:v>
      </x:c>
      <x:c r="D24" s="18" t="n">
        <x:f>Inputs!G158-Inputs!C159</x:f>
        <x:v>0</x:v>
      </x:c>
      <x:c r="E24" s="18" t="n">
        <x:f>Inputs!D158</x:f>
        <x:v>0</x:v>
      </x:c>
      <x:c r="F24" s="18" t="n">
        <x:f>Inputs!E158-Inputs!D158</x:f>
        <x:v>0</x:v>
      </x:c>
      <x:c r="G24" s="18" t="n">
        <x:f>Inputs!F158-Inputs!E158</x:f>
        <x:v>200</x:v>
      </x:c>
      <x:c r="H24" s="5" t="n">
        <x:f>0</x:f>
        <x:v>0</x:v>
      </x:c>
      <x:c r="I24" s="2"/>
      <x:c r="J24" s="2"/>
    </x:row>
    <x:row r="25">
      <x:c r="B25" s="1" t="s">
        <x:v>170</x:v>
      </x:c>
      <x:c r="C25" s="18" t="n">
        <x:f>Inputs!G160</x:f>
        <x:v>600</x:v>
      </x:c>
      <x:c r="D25" s="18" t="n">
        <x:f>Inputs!G160-Inputs!C161</x:f>
        <x:v>0</x:v>
      </x:c>
      <x:c r="E25" s="18" t="n">
        <x:f>Inputs!D160</x:f>
        <x:v>0</x:v>
      </x:c>
      <x:c r="F25" s="18" t="n">
        <x:f>Inputs!E160-Inputs!D160</x:f>
        <x:v>0</x:v>
      </x:c>
      <x:c r="G25" s="18" t="n">
        <x:f>Inputs!F160-Inputs!E160</x:f>
        <x:v>0</x:v>
      </x:c>
      <x:c r="H25" s="5" t="n">
        <x:f>0</x:f>
        <x:v>0</x:v>
      </x:c>
      <x:c r="I25" s="2"/>
      <x:c r="J25" s="2"/>
    </x:row>
    <x:row r="26">
      <x:c r="B26" s="1" t="s">
        <x:v>171</x:v>
      </x:c>
      <x:c r="C26" s="18" t="n">
        <x:f>Inputs!G162</x:f>
        <x:v>-200</x:v>
      </x:c>
      <x:c r="D26" s="18" t="n">
        <x:f>Inputs!G162-Inputs!C163</x:f>
        <x:v>-100</x:v>
      </x:c>
      <x:c r="E26" s="18" t="n">
        <x:f>Inputs!D162</x:f>
        <x:v>-100</x:v>
      </x:c>
      <x:c r="F26" s="18" t="n">
        <x:f>Inputs!E162-Inputs!D162</x:f>
        <x:v>-100</x:v>
      </x:c>
      <x:c r="G26" s="18" t="n">
        <x:f>Inputs!F162-Inputs!E162</x:f>
        <x:v>-200</x:v>
      </x:c>
      <x:c r="H26" s="5" t="n">
        <x:f>0</x:f>
        <x:v>0</x:v>
      </x:c>
      <x:c r="I26" s="2"/>
      <x:c r="J26" s="2"/>
    </x:row>
    <x:row r="27">
      <x:c r="B27" s="1" t="s">
        <x:v>172</x:v>
      </x:c>
      <x:c r="C27" s="18" t="n">
        <x:f>Inputs!G166</x:f>
        <x:v>28.4</x:v>
      </x:c>
      <x:c r="D27" s="18" t="n">
        <x:f>Inputs!G166-Inputs!C167</x:f>
        <x:v>10.899999999999999</x:v>
      </x:c>
      <x:c r="E27" s="18" t="n">
        <x:f>Inputs!D166</x:f>
        <x:v>1.4</x:v>
      </x:c>
      <x:c r="F27" s="18" t="n">
        <x:f>Inputs!E166-Inputs!D166</x:f>
        <x:v>0.8999999999999999</x:v>
      </x:c>
      <x:c r="G27" s="18" t="n">
        <x:f>Inputs!F166-Inputs!E166</x:f>
        <x:v>0.6000000000000001</x:v>
      </x:c>
      <x:c r="H27" s="5" t="n">
        <x:f>0</x:f>
        <x:v>0</x:v>
      </x:c>
      <x:c r="I27" s="2"/>
      <x:c r="J27" s="2"/>
    </x:row>
    <x:row r="28">
      <x:c r="B28" s="1" t="s">
        <x:v>173</x:v>
      </x:c>
      <x:c r="C28" s="18" t="n">
        <x:f>Inputs!G168</x:f>
        <x:v>-24.6</x:v>
      </x:c>
      <x:c r="D28" s="18" t="n">
        <x:f>Inputs!G168-Inputs!C169</x:f>
        <x:v>-0.6000000000000014</x:v>
      </x:c>
      <x:c r="E28" s="18" t="n">
        <x:f>Inputs!D168</x:f>
        <x:v>-27.6</x:v>
      </x:c>
      <x:c r="F28" s="18" t="n">
        <x:f>Inputs!E168-Inputs!D168</x:f>
        <x:v>-0.5</x:v>
      </x:c>
      <x:c r="G28" s="18" t="n">
        <x:f>Inputs!F168-Inputs!E168</x:f>
        <x:v>-0.29999999999999716</x:v>
      </x:c>
      <x:c r="H28" s="5" t="n">
        <x:f>0</x:f>
        <x:v>0</x:v>
      </x:c>
      <x:c r="I28" s="2"/>
      <x:c r="J28" s="2"/>
    </x:row>
    <x:row r="29">
      <x:c r="B29" s="1" t="s">
        <x:v>174</x:v>
      </x:c>
      <x:c r="C29" s="18" t="n">
        <x:f>Inputs!G164</x:f>
        <x:v>-118.5</x:v>
      </x:c>
      <x:c r="D29" s="18" t="n">
        <x:f>Inputs!G164-Inputs!C165</x:f>
        <x:v>-27.200000000000003</x:v>
      </x:c>
      <x:c r="E29" s="18" t="n">
        <x:f>Inputs!D164</x:f>
        <x:v>-27.1</x:v>
      </x:c>
      <x:c r="F29" s="18" t="n">
        <x:f>Inputs!E164-Inputs!D164</x:f>
        <x:v>-75.9</x:v>
      </x:c>
      <x:c r="G29" s="18" t="n">
        <x:f>Inputs!F164-Inputs!E164</x:f>
        <x:v>-126.9</x:v>
      </x:c>
      <x:c r="H29" s="14" t="n">
        <x:f>Inputs!H179</x:f>
        <x:v>-70</x:v>
      </x:c>
      <x:c r="I29" s="2"/>
      <x:c r="J29" s="2"/>
    </x:row>
    <x:row r="30">
      <x:c r="B30" s="1" t="s">
        <x:v>175</x:v>
      </x:c>
      <x:c r="C30" s="18" t="n">
        <x:f>Inputs!G170</x:f>
        <x:v>-20.6</x:v>
      </x:c>
      <x:c r="D30" s="18" t="n">
        <x:f>Inputs!G170-Inputs!C171</x:f>
        <x:v>-5.300000000000001</x:v>
      </x:c>
      <x:c r="E30" s="18" t="n">
        <x:f>Inputs!D170</x:f>
        <x:v>-5.3</x:v>
      </x:c>
      <x:c r="F30" s="18" t="n">
        <x:f>Inputs!E170-Inputs!D170</x:f>
        <x:v>-6.3</x:v>
      </x:c>
      <x:c r="G30" s="18" t="n">
        <x:f>Inputs!F170-Inputs!E170</x:f>
        <x:v>-6.1</x:v>
      </x:c>
      <x:c r="H30" s="14" t="n">
        <x:f>Inputs!H180</x:f>
        <x:v>-6</x:v>
      </x:c>
      <x:c r="I30" s="2"/>
      <x:c r="J30" s="2"/>
    </x:row>
    <x:row r="31">
      <x:c r="B31" s="1" t="s">
        <x:v>176</x:v>
      </x:c>
      <x:c r="C31" s="18" t="n">
        <x:f>Inputs!G172</x:f>
        <x:v>-9.3</x:v>
      </x:c>
      <x:c r="D31" s="18" t="n">
        <x:f>Inputs!G172-Inputs!C173</x:f>
        <x:v>0</x:v>
      </x:c>
      <x:c r="E31" s="18" t="n">
        <x:f>Inputs!D172</x:f>
        <x:v>-2.1</x:v>
      </x:c>
      <x:c r="F31" s="18" t="n">
        <x:f>Inputs!E172-Inputs!D172</x:f>
        <x:v>0.5</x:v>
      </x:c>
      <x:c r="G31" s="18" t="n">
        <x:f>Inputs!F172-Inputs!E172</x:f>
        <x:v>-2</x:v>
      </x:c>
      <x:c r="H31" s="5" t="n">
        <x:f>0</x:f>
        <x:v>0</x:v>
      </x:c>
      <x:c r="I31" s="2"/>
      <x:c r="J31" s="2"/>
    </x:row>
    <x:row r="32">
      <x:c r="B32" s="9" t="s">
        <x:v>177</x:v>
      </x:c>
      <x:c r="C32" s="9" t="n">
        <x:f>SUM(C24:C31)</x:f>
        <x:v>255.39999999999992</x:v>
      </x:c>
      <x:c r="D32" s="9" t="n">
        <x:f>SUM(D24:D31)</x:f>
        <x:v>-122.19999999999999</x:v>
      </x:c>
      <x:c r="E32" s="9" t="n">
        <x:f>SUM(E24:E31)</x:f>
        <x:v>-160.7</x:v>
      </x:c>
      <x:c r="F32" s="9" t="n">
        <x:f>SUM(F24:F31)</x:f>
        <x:v>-181.3</x:v>
      </x:c>
      <x:c r="G32" s="9" t="n">
        <x:f>SUM(G24:G31)</x:f>
        <x:v>-134.70000000000002</x:v>
      </x:c>
      <x:c r="H32" s="21" t="n">
        <x:f>SUM(H24:H31)</x:f>
        <x:v>-76</x:v>
      </x:c>
      <x:c r="I32" s="2"/>
      <x:c r="J32" s="2"/>
    </x:row>
    <x:row r="33">
      <x:c r="B33" s="1" t="s">
        <x:v>178</x:v>
      </x:c>
      <x:c r="C33" s="18" t="n">
        <x:f>C32-Inputs!C229</x:f>
        <x:v>-8.526512829121202e-14</x:v>
      </x:c>
      <x:c r="D33" s="18" t="n">
        <x:f>D32-(Inputs!C229-Inputs!D230)</x:f>
        <x:v>2.842170943040401e-14</x:v>
      </x:c>
      <x:c r="E33" s="18" t="n">
        <x:f>E32-Inputs!E231</x:f>
        <x:v>0</x:v>
      </x:c>
      <x:c r="F33" s="18" t="n">
        <x:f>F32-(Inputs!F231-Inputs!E231)</x:f>
        <x:v>0</x:v>
      </x:c>
      <x:c r="G33" s="18" t="n">
        <x:f>G32-(Inputs!G231-Inputs!F231)</x:f>
        <x:v>-2.842170943040401e-14</x:v>
      </x:c>
      <x:c r="H33" s="5"/>
      <x:c r="I33" s="2"/>
      <x:c r="J33" s="2"/>
    </x:row>
    <x:row r="34">
      <x:c r="B34" s="1" t="s">
        <x:v>179</x:v>
      </x:c>
      <x:c r="C34" s="18" t="n">
        <x:f>Inputs!G174</x:f>
        <x:v>0.6</x:v>
      </x:c>
      <x:c r="D34" s="18" t="n">
        <x:f>Inputs!G174-Inputs!C175</x:f>
        <x:v>1.7999999999999998</x:v>
      </x:c>
      <x:c r="E34" s="18" t="n">
        <x:f>Inputs!D174</x:f>
        <x:v>-0.2</x:v>
      </x:c>
      <x:c r="F34" s="18" t="n">
        <x:f>Inputs!E174-Inputs!D174</x:f>
        <x:v>4.9</x:v>
      </x:c>
      <x:c r="G34" s="18" t="n">
        <x:f>Inputs!F174-Inputs!E174</x:f>
        <x:v>-0.6000000000000005</x:v>
      </x:c>
      <x:c r="H34" s="5" t="n">
        <x:f>0</x:f>
        <x:v>0</x:v>
      </x:c>
      <x:c r="I34" s="2"/>
      <x:c r="J34" s="2"/>
    </x:row>
    <x:row r="35">
      <x:c r="B35" s="9" t="s">
        <x:v>180</x:v>
      </x:c>
      <x:c r="C35" s="9" t="n">
        <x:f>SUM(C17,C22,C32,C34)</x:f>
        <x:v>-423.2999999999999</x:v>
      </x:c>
      <x:c r="D35" s="9" t="n">
        <x:f>SUM(D17,D22,D32,D34)</x:f>
        <x:v>50.69999999999989</x:v>
      </x:c>
      <x:c r="E35" s="9" t="n">
        <x:f>SUM(E17,E22,E32,E34)</x:f>
        <x:v>-46.39999999999992</x:v>
      </x:c>
      <x:c r="F35" s="9" t="n">
        <x:f>SUM(F17,F22,F32,F34)</x:f>
        <x:v>-103.59999999999994</x:v>
      </x:c>
      <x:c r="G35" s="9" t="n">
        <x:f>SUM(G17,G22,G32,G34)</x:f>
        <x:v>139.39999999999964</x:v>
      </x:c>
      <x:c r="H35" s="21" t="n">
        <x:f>SUM(H17,H22,H32,H34)</x:f>
        <x:v>14</x:v>
      </x:c>
      <x:c r="I35" s="2"/>
      <x:c r="J35" s="2"/>
    </x:row>
    <x:row r="36">
      <x:c r="B36" s="9" t="s">
        <x:v>181</x:v>
      </x:c>
      <x:c r="C36" s="38" t="n">
        <x:f>'Balance Sheet'!C9</x:f>
        <x:v>422.5</x:v>
      </x:c>
      <x:c r="D36" s="38" t="n">
        <x:f>'Balance Sheet'!D9</x:f>
        <x:v>422.5</x:v>
      </x:c>
      <x:c r="E36" s="38" t="n">
        <x:f>'Balance Sheet'!E9</x:f>
        <x:v>376.1</x:v>
      </x:c>
      <x:c r="F36" s="38" t="n">
        <x:f>'Balance Sheet'!F9</x:f>
        <x:v>272.5</x:v>
      </x:c>
      <x:c r="G36" s="38" t="n">
        <x:f>'Balance Sheet'!G9</x:f>
        <x:v>411.9</x:v>
      </x:c>
      <x:c r="H36" s="21" t="n">
        <x:f>G36+H35</x:f>
        <x:v>425.9</x:v>
      </x:c>
      <x:c r="I36" s="2"/>
      <x:c r="J36" s="2"/>
    </x:row>
    <x:row r="37">
      <x:c r="B37" s="1" t="s">
        <x:v>182</x:v>
      </x:c>
      <x:c r="C37" s="18" t="n">
        <x:f>C35-(C36-Inputs!C220)</x:f>
        <x:v>5.684341886080802e-14</x:v>
      </x:c>
      <x:c r="D37" s="18" t="n">
        <x:f>D35-(D36-Inputs!D221)</x:f>
        <x:v>-9.947598300641403e-14</x:v>
      </x:c>
      <x:c r="E37" s="1" t="n">
        <x:f>E35-(E36-D36)</x:f>
        <x:v>5.684341886080802e-14</x:v>
      </x:c>
      <x:c r="F37" s="1" t="n">
        <x:f>F35-(F36-E36)</x:f>
        <x:v>8.526512829121202e-14</x:v>
      </x:c>
      <x:c r="G37" s="1" t="n">
        <x:f>G35-(G36-F36)</x:f>
        <x:v>-3.410605131648481e-13</x:v>
      </x:c>
      <x:c r="H37" s="5" t="n">
        <x:f>H35-(H36-G36)</x:f>
        <x:v>0</x:v>
      </x:c>
      <x:c r="I37" s="2"/>
      <x:c r="J37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6" customWidth="1"/>
    <x:col min="3" max="8" width="13.5" customWidth="1"/>
  </x:cols>
  <x:sheetData>
    <x:row r="1">
      <x:c r="B1" s="6" t="s">
        <x:v>0</x:v>
      </x:c>
      <x:c r="C1" s="6"/>
      <x:c r="D1" s="6"/>
      <x:c r="E1" s="6"/>
      <x:c r="F1" s="6"/>
      <x:c r="G1" s="6"/>
      <x:c r="H1" s="6"/>
      <x:c r="I1" s="2"/>
      <x:c r="J1" s="2"/>
    </x:row>
    <x:row r="2">
      <x:c r="B2" s="6" t="s">
        <x:v>183</x:v>
      </x:c>
      <x:c r="C2" s="6"/>
      <x:c r="D2" s="6"/>
      <x:c r="E2" s="6"/>
      <x:c r="F2" s="6"/>
      <x:c r="G2" s="6"/>
      <x:c r="H2" s="6"/>
      <x:c r="I2" s="2"/>
      <x:c r="J2" s="2"/>
    </x:row>
    <x:row r="3">
      <x:c r="B3" s="6" t="s">
        <x:v>2</x:v>
      </x:c>
      <x:c r="C3" s="6"/>
      <x:c r="D3" s="6"/>
      <x:c r="E3" s="6"/>
      <x:c r="F3" s="6"/>
      <x:c r="G3" s="6"/>
      <x:c r="H3" s="6"/>
      <x:c r="I3" s="2"/>
      <x:c r="J3" s="2"/>
    </x:row>
    <x:row r="4">
      <x:c r="B4" s="13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2"/>
      <x:c r="J4" s="2"/>
    </x:row>
    <x:row r="5">
      <x:c r="B5" s="12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2"/>
      <x:c r="J5" s="2"/>
    </x:row>
    <x:row r="6">
      <x:c r="B6" s="12" t="s">
        <x:v>11</x:v>
      </x:c>
      <x:c r="C6" s="60">
        <x:v>365</x:v>
      </x:c>
      <x:c r="D6" s="60">
        <x:v>92</x:v>
      </x:c>
      <x:c r="E6" s="60">
        <x:v>91</x:v>
      </x:c>
      <x:c r="F6" s="60">
        <x:v>90</x:v>
      </x:c>
      <x:c r="G6" s="60">
        <x:v>92</x:v>
      </x:c>
      <x:c r="H6" s="60">
        <x:v>92</x:v>
      </x:c>
      <x:c r="I6" s="2"/>
      <x:c r="J6" s="2"/>
    </x:row>
    <x:row r="7">
      <x:c r="B7" s="1"/>
      <x:c r="C7" s="1"/>
      <x:c r="D7" s="1"/>
      <x:c r="E7" s="1"/>
      <x:c r="F7" s="1"/>
      <x:c r="G7" s="1"/>
      <x:c r="H7" s="5"/>
      <x:c r="I7" s="2"/>
      <x:c r="J7" s="2"/>
    </x:row>
    <x:row r="8">
      <x:c r="B8" s="1"/>
      <x:c r="C8" s="1"/>
      <x:c r="D8" s="1"/>
      <x:c r="E8" s="1"/>
      <x:c r="F8" s="1"/>
      <x:c r="G8" s="1"/>
      <x:c r="H8" s="5"/>
      <x:c r="I8" s="2"/>
      <x:c r="J8" s="2"/>
    </x:row>
    <x:row r="9">
      <x:c r="B9" s="1" t="s">
        <x:v>184</x:v>
      </x:c>
      <x:c r="C9" s="23">
        <x:v>3756.7</x:v>
      </x:c>
      <x:c r="D9" s="64" t="s">
        <x:v>59</x:v>
      </x:c>
      <x:c r="E9" s="64" t="s">
        <x:v>59</x:v>
      </x:c>
      <x:c r="F9" s="64" t="s">
        <x:v>59</x:v>
      </x:c>
      <x:c r="G9" s="64" t="s">
        <x:v>59</x:v>
      </x:c>
      <x:c r="H9" s="14" t="n">
        <x:f>'Revenue summary'!H24-H10</x:f>
        <x:v>1085.7914212076585</x:v>
      </x:c>
      <x:c r="I9" s="2"/>
      <x:c r="J9" s="2"/>
    </x:row>
    <x:row r="10">
      <x:c r="B10" s="1" t="s">
        <x:v>185</x:v>
      </x:c>
      <x:c r="C10" s="23">
        <x:v>588.9</x:v>
      </x:c>
      <x:c r="D10" s="1"/>
      <x:c r="E10" s="1"/>
      <x:c r="F10" s="1"/>
      <x:c r="G10" s="1"/>
      <x:c r="H10" s="14" t="n">
        <x:f>'Revenue summary'!H24*Inputs!H181</x:f>
        <x:v>170.20857879234165</x:v>
      </x:c>
      <x:c r="I10" s="2"/>
      <x:c r="J10" s="2"/>
    </x:row>
    <x:row r="11">
      <x:c r="B11" s="9" t="s">
        <x:v>186</x:v>
      </x:c>
      <x:c r="C11" s="9" t="n">
        <x:f>SUM(C9:C10)</x:f>
        <x:v>4345.599999999999</x:v>
      </x:c>
      <x:c r="D11" s="9"/>
      <x:c r="E11" s="9"/>
      <x:c r="F11" s="9"/>
      <x:c r="G11" s="9"/>
      <x:c r="H11" s="21" t="n">
        <x:f>SUM(H9:H10)</x:f>
        <x:v>1256</x:v>
      </x:c>
      <x:c r="I11" s="2"/>
      <x:c r="J11" s="2"/>
    </x:row>
    <x:row r="12">
      <x:c r="B12" s="1" t="s">
        <x:v>187</x:v>
      </x:c>
      <x:c r="C12" s="18" t="n">
        <x:f>C11-'Revenue summary'!C24</x:f>
        <x:v>-9.094947017729282e-13</x:v>
      </x:c>
      <x:c r="D12" s="1"/>
      <x:c r="E12" s="1"/>
      <x:c r="F12" s="1"/>
      <x:c r="G12" s="18"/>
      <x:c r="H12" s="14" t="n">
        <x:f>H11-'Revenue summary'!H24</x:f>
        <x:v>0</x:v>
      </x:c>
      <x:c r="I12" s="2"/>
      <x:c r="J12" s="2"/>
    </x:row>
    <x:row r="13">
      <x:c r="B13" s="1"/>
      <x:c r="C13" s="1"/>
      <x:c r="D13" s="1"/>
      <x:c r="E13" s="1"/>
      <x:c r="F13" s="1"/>
      <x:c r="G13" s="1"/>
      <x:c r="H13" s="5"/>
      <x:c r="I13" s="2"/>
      <x:c r="J13" s="2"/>
    </x:row>
    <x:row r="14">
      <x:c r="B14" s="1" t="s">
        <x:v>188</x:v>
      </x:c>
      <x:c r="C14" s="1"/>
      <x:c r="D14" s="1"/>
      <x:c r="E14" s="1"/>
      <x:c r="F14" s="1"/>
      <x:c r="G14" s="1"/>
      <x:c r="H14" s="5"/>
      <x:c r="I14" s="2"/>
      <x:c r="J14" s="2"/>
    </x:row>
    <x:row r="15">
      <x:c r="B15" s="2"/>
      <x:c r="C15" s="2"/>
      <x:c r="D15" s="2"/>
      <x:c r="E15" s="2"/>
      <x:c r="F15" s="2"/>
      <x:c r="G15" s="2"/>
      <x:c r="H15" s="2"/>
      <x:c r="I15" s="2"/>
      <x:c r="J15" s="2"/>
    </x:row>
    <x:row r="16">
      <x:c r="B16" s="2"/>
      <x:c r="C16" s="2"/>
      <x:c r="D16" s="2"/>
      <x:c r="E16" s="2"/>
      <x:c r="F16" s="2"/>
      <x:c r="G16" s="2"/>
      <x:c r="H16" s="2"/>
      <x:c r="I16" s="2"/>
      <x:c r="J16" s="2"/>
    </x:row>
    <x:row r="17">
      <x:c r="B17" s="2"/>
      <x:c r="C17" s="2"/>
      <x:c r="D17" s="2"/>
      <x:c r="E17" s="2"/>
      <x:c r="F17" s="2"/>
      <x:c r="G17" s="2"/>
      <x:c r="H17" s="2"/>
      <x:c r="I17" s="2"/>
      <x:c r="J17" s="2"/>
    </x:row>
    <x:row r="18">
      <x:c r="B18" s="2"/>
      <x:c r="C18" s="2"/>
      <x:c r="D18" s="2"/>
      <x:c r="E18" s="2"/>
      <x:c r="F18" s="2"/>
      <x:c r="G18" s="2"/>
      <x:c r="H18" s="2"/>
      <x:c r="I18" s="2"/>
      <x:c r="J18" s="2"/>
    </x:row>
    <x:row r="19">
      <x:c r="B19" s="2"/>
      <x:c r="C19" s="2"/>
      <x:c r="D19" s="2"/>
      <x:c r="E19" s="2"/>
      <x:c r="F19" s="2"/>
      <x:c r="G19" s="2"/>
      <x:c r="H19" s="2"/>
      <x:c r="I19" s="2"/>
      <x:c r="J19" s="2"/>
    </x:row>
    <x:row r="20">
      <x:c r="B20" s="2"/>
      <x:c r="C20" s="2"/>
      <x:c r="D20" s="2"/>
      <x:c r="E20" s="2"/>
      <x:c r="F20" s="2"/>
      <x:c r="G20" s="2"/>
      <x:c r="H20" s="2"/>
      <x:c r="I20" s="2"/>
      <x:c r="J20" s="2"/>
    </x:row>
  </x:sheetData>
  <x:pageMargins left="0.7" right="0.7" top="0.75" bottom="0.75" header="0.3" footer="0.3"/>
  <x:legacyDrawing xmlns:r="http://schemas.openxmlformats.org/officeDocument/2006/relationships" r:id="R6b0a5b3866cf4444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6" customWidth="1"/>
    <x:col min="3" max="8" width="13.5" customWidth="1"/>
    <x:col min="10" max="10" width="65" hidden="0" customWidth="1"/>
  </x:cols>
  <x:sheetData>
    <x:row r="1">
      <x:c r="B1" s="6" t="s">
        <x:v>0</x:v>
      </x:c>
      <x:c r="C1" s="6"/>
      <x:c r="D1" s="6"/>
      <x:c r="E1" s="6"/>
      <x:c r="F1" s="6"/>
      <x:c r="G1" s="6"/>
      <x:c r="H1" s="6"/>
      <x:c r="I1" s="2"/>
      <x:c r="J1" s="2"/>
    </x:row>
    <x:row r="2">
      <x:c r="B2" s="6" t="s">
        <x:v>189</x:v>
      </x:c>
      <x:c r="C2" s="6"/>
      <x:c r="D2" s="6"/>
      <x:c r="E2" s="6"/>
      <x:c r="F2" s="6"/>
      <x:c r="G2" s="6"/>
      <x:c r="H2" s="6"/>
      <x:c r="I2" s="2"/>
      <x:c r="J2" s="2"/>
    </x:row>
    <x:row r="3">
      <x:c r="B3" s="6" t="s">
        <x:v>2</x:v>
      </x:c>
      <x:c r="C3" s="6"/>
      <x:c r="D3" s="6"/>
      <x:c r="E3" s="6"/>
      <x:c r="F3" s="6"/>
      <x:c r="G3" s="6"/>
      <x:c r="H3" s="6"/>
      <x:c r="I3" s="2"/>
      <x:c r="J3" s="2"/>
    </x:row>
    <x:row r="4">
      <x:c r="B4" s="13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2"/>
      <x:c r="J4" s="2"/>
    </x:row>
    <x:row r="5">
      <x:c r="B5" s="12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2"/>
      <x:c r="J5" s="2"/>
    </x:row>
    <x:row r="6">
      <x:c r="B6" s="12" t="s">
        <x:v>11</x:v>
      </x:c>
      <x:c r="C6" s="60">
        <x:v>365</x:v>
      </x:c>
      <x:c r="D6" s="60">
        <x:v>92</x:v>
      </x:c>
      <x:c r="E6" s="60">
        <x:v>91</x:v>
      </x:c>
      <x:c r="F6" s="60">
        <x:v>90</x:v>
      </x:c>
      <x:c r="G6" s="60">
        <x:v>92</x:v>
      </x:c>
      <x:c r="H6" s="60">
        <x:v>92</x:v>
      </x:c>
      <x:c r="I6" s="2"/>
      <x:c r="J6" s="2"/>
    </x:row>
    <x:row r="7">
      <x:c r="B7" s="1"/>
      <x:c r="C7" s="1"/>
      <x:c r="D7" s="1"/>
      <x:c r="E7" s="1"/>
      <x:c r="F7" s="1"/>
      <x:c r="G7" s="1"/>
      <x:c r="H7" s="5"/>
      <x:c r="I7" s="2"/>
      <x:c r="J7" s="2"/>
    </x:row>
    <x:row r="8">
      <x:c r="B8" s="1"/>
      <x:c r="C8" s="1"/>
      <x:c r="D8" s="1"/>
      <x:c r="E8" s="1"/>
      <x:c r="F8" s="1"/>
      <x:c r="G8" s="1"/>
      <x:c r="H8" s="5"/>
      <x:c r="I8" s="2"/>
      <x:c r="J8" s="2"/>
    </x:row>
    <x:row r="9">
      <x:c r="B9" s="1" t="s">
        <x:v>190</x:v>
      </x:c>
      <x:c r="C9" s="1"/>
      <x:c r="D9" s="1"/>
      <x:c r="E9" s="1"/>
      <x:c r="F9" s="18"/>
      <x:c r="G9" s="18" t="n">
        <x:f>Inputs!F200</x:f>
        <x:v>29.935547</x:v>
      </x:c>
      <x:c r="H9" s="14" t="n">
        <x:f>G9+H10/Inputs!C74</x:f>
        <x:v>29.70933921198901</x:v>
      </x:c>
      <x:c r="I9" s="2"/>
      <x:c r="J9" s="2"/>
    </x:row>
    <x:row r="10">
      <x:c r="B10" s="1" t="s">
        <x:v>191</x:v>
      </x:c>
      <x:c r="C10" s="18" t="n">
        <x:f>'Cash Flow Statement'!C29</x:f>
        <x:v>-118.5</x:v>
      </x:c>
      <x:c r="D10" s="18" t="n">
        <x:f>'Cash Flow Statement'!D29</x:f>
        <x:v>-27.200000000000003</x:v>
      </x:c>
      <x:c r="E10" s="18" t="n">
        <x:f>'Cash Flow Statement'!E29</x:f>
        <x:v>-27.1</x:v>
      </x:c>
      <x:c r="F10" s="18" t="n">
        <x:f>'Cash Flow Statement'!F29</x:f>
        <x:v>-75.9</x:v>
      </x:c>
      <x:c r="G10" s="18" t="n">
        <x:f>'Cash Flow Statement'!G29</x:f>
        <x:v>-126.9</x:v>
      </x:c>
      <x:c r="H10" s="14" t="n">
        <x:f>'Cash Flow Statement'!H29</x:f>
        <x:v>-70</x:v>
      </x:c>
      <x:c r="I10" s="2"/>
      <x:c r="J10" s="2"/>
    </x:row>
    <x:row r="11" ht="48" customHeight="1">
      <x:c r="B11" s="1" t="s">
        <x:v>192</x:v>
      </x:c>
      <x:c r="C11" s="18" t="n">
        <x:f>Inputs!G94</x:f>
        <x:v>30.859</x:v>
      </x:c>
      <x:c r="D11" s="18" t="n">
        <x:f>Inputs!C94</x:f>
        <x:v>30.689</x:v>
      </x:c>
      <x:c r="E11" s="18" t="n">
        <x:f>Inputs!D94</x:f>
        <x:v>30.705</x:v>
      </x:c>
      <x:c r="F11" s="18" t="n">
        <x:f>Inputs!E94</x:f>
        <x:v>30.63</x:v>
      </x:c>
      <x:c r="G11" s="18" t="n">
        <x:f>Inputs!F94</x:f>
        <x:v>30.268</x:v>
      </x:c>
      <x:c r="H11" s="14" t="n">
        <x:f>Inputs!H94</x:f>
        <x:v>30</x:v>
      </x:c>
      <x:c r="I11" s="2"/>
      <x:c r="J11" s="71" t="str">
        <x:v>30.0m basic and 30.65m diluted are judgmental weighted-average assumptions. June 23 shares are not quarter-opening shares, and repurchase timing is unspecified. The exit-share illustration does not determine the EPS denominator.</x:v>
      </x:c>
    </x:row>
    <x:row r="12">
      <x:c r="B12" s="1" t="s">
        <x:v>193</x:v>
      </x:c>
      <x:c r="C12" s="18" t="n">
        <x:f>Inputs!G95</x:f>
        <x:v>31.641</x:v>
      </x:c>
      <x:c r="D12" s="18" t="n">
        <x:f>Inputs!C95</x:f>
        <x:v>31.533</x:v>
      </x:c>
      <x:c r="E12" s="18" t="n">
        <x:f>Inputs!D95</x:f>
        <x:v>31.561</x:v>
      </x:c>
      <x:c r="F12" s="18" t="n">
        <x:f>Inputs!E95</x:f>
        <x:v>31.362</x:v>
      </x:c>
      <x:c r="G12" s="18" t="n">
        <x:f>Inputs!F95</x:f>
        <x:v>30.954</x:v>
      </x:c>
      <x:c r="H12" s="14" t="n">
        <x:f>Inputs!H95</x:f>
        <x:v>30.65</x:v>
      </x:c>
      <x:c r="I12" s="2"/>
      <x:c r="J12" s="2"/>
    </x:row>
    <x:row r="13">
      <x:c r="B13" s="1" t="s">
        <x:v>194</x:v>
      </x:c>
      <x:c r="C13" s="1" t="n">
        <x:f>C12-C11</x:f>
        <x:v>0.7819999999999965</x:v>
      </x:c>
      <x:c r="D13" s="1" t="n">
        <x:f>D12-D11</x:f>
        <x:v>0.8440000000000012</x:v>
      </x:c>
      <x:c r="E13" s="1" t="n">
        <x:f>E12-E11</x:f>
        <x:v>0.8560000000000016</x:v>
      </x:c>
      <x:c r="F13" s="1" t="n">
        <x:f>F12-F11</x:f>
        <x:v>0.7319999999999993</x:v>
      </x:c>
      <x:c r="G13" s="1" t="n">
        <x:f>G12-G11</x:f>
        <x:v>0.6859999999999999</x:v>
      </x:c>
      <x:c r="H13" s="5" t="n">
        <x:f>H12-H11</x:f>
        <x:v>0.6499999999999986</x:v>
      </x:c>
      <x:c r="I13" s="2"/>
      <x:c r="J13" s="2"/>
    </x:row>
    <x:row r="14">
      <x:c r="B14" s="1" t="s">
        <x:v>195</x:v>
      </x:c>
      <x:c r="C14" s="1" t="n">
        <x:f>C12</x:f>
        <x:v>31.641</x:v>
      </x:c>
      <x:c r="D14" s="1" t="n">
        <x:f>D12</x:f>
        <x:v>31.533</x:v>
      </x:c>
      <x:c r="E14" s="1" t="n">
        <x:f>E12</x:f>
        <x:v>31.561</x:v>
      </x:c>
      <x:c r="F14" s="1" t="n">
        <x:f>F12</x:f>
        <x:v>31.362</x:v>
      </x:c>
      <x:c r="G14" s="1" t="n">
        <x:f>G12</x:f>
        <x:v>30.954</x:v>
      </x:c>
      <x:c r="H14" s="5" t="n">
        <x:f>H12</x:f>
        <x:v>30.65</x:v>
      </x:c>
      <x:c r="I14" s="2"/>
      <x:c r="J14" s="2"/>
    </x:row>
    <x:row r="15">
      <x:c r="B15" s="2"/>
      <x:c r="C15" s="2"/>
      <x:c r="D15" s="2"/>
      <x:c r="E15" s="2"/>
      <x:c r="F15" s="2"/>
      <x:c r="G15" s="2"/>
      <x:c r="H15" s="2"/>
      <x:c r="I15" s="2"/>
      <x:c r="J15" s="2"/>
    </x:row>
    <x:row r="16">
      <x:c r="B16" s="2"/>
      <x:c r="C16" s="2"/>
      <x:c r="D16" s="2"/>
      <x:c r="E16" s="2"/>
      <x:c r="F16" s="2"/>
      <x:c r="G16" s="2"/>
      <x:c r="H16" s="2"/>
      <x:c r="I16" s="2"/>
      <x:c r="J16" s="2"/>
    </x:row>
    <x:row r="17">
      <x:c r="B17" s="2"/>
      <x:c r="C17" s="2"/>
      <x:c r="D17" s="2"/>
      <x:c r="E17" s="2"/>
      <x:c r="F17" s="2"/>
      <x:c r="G17" s="2"/>
      <x:c r="H17" s="2"/>
      <x:c r="I17" s="2"/>
      <x:c r="J17" s="2"/>
    </x:row>
    <x:row r="18">
      <x:c r="B18" s="2"/>
      <x:c r="C18" s="2"/>
      <x:c r="D18" s="2"/>
      <x:c r="E18" s="2"/>
      <x:c r="F18" s="2"/>
      <x:c r="G18" s="2"/>
      <x:c r="H18" s="2"/>
      <x:c r="I18" s="2"/>
      <x:c r="J18" s="2"/>
    </x:row>
    <x:row r="19">
      <x:c r="B19" s="2"/>
      <x:c r="C19" s="2"/>
      <x:c r="D19" s="2"/>
      <x:c r="E19" s="2"/>
      <x:c r="F19" s="2"/>
      <x:c r="G19" s="2"/>
      <x:c r="H19" s="2"/>
      <x:c r="I19" s="2"/>
      <x:c r="J19" s="2"/>
    </x:row>
    <x:row r="20">
      <x:c r="B20" s="2"/>
      <x:c r="C20" s="2"/>
      <x:c r="D20" s="2"/>
      <x:c r="E20" s="2"/>
      <x:c r="F20" s="2"/>
      <x:c r="G20" s="2"/>
      <x:c r="H20" s="2"/>
      <x:c r="I20" s="2"/>
      <x:c r="J20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8" customWidth="1"/>
    <x:col min="3" max="8" width="15" customWidth="1"/>
    <x:col min="9" max="9" width="18" customWidth="1"/>
    <x:col min="10" max="10" width="15" customWidth="1"/>
  </x:cols>
  <x:sheetData>
    <x:row r="1">
      <x:c r="B1" s="6" t="s">
        <x:v>0</x:v>
      </x:c>
      <x:c r="C1" s="6"/>
      <x:c r="D1" s="6"/>
      <x:c r="E1" s="6"/>
      <x:c r="F1" s="6"/>
      <x:c r="G1" s="6"/>
      <x:c r="H1" s="6"/>
      <x:c r="I1" s="2"/>
      <x:c r="J1" s="2"/>
    </x:row>
    <x:row r="2">
      <x:c r="B2" s="6" t="s">
        <x:v>196</x:v>
      </x:c>
      <x:c r="C2" s="6"/>
      <x:c r="D2" s="6"/>
      <x:c r="E2" s="6"/>
      <x:c r="F2" s="6"/>
      <x:c r="G2" s="6"/>
      <x:c r="H2" s="6"/>
      <x:c r="I2" s="2"/>
      <x:c r="J2" s="2"/>
    </x:row>
    <x:row r="3">
      <x:c r="B3" s="6" t="s">
        <x:v>2</x:v>
      </x:c>
      <x:c r="C3" s="6"/>
      <x:c r="D3" s="6"/>
      <x:c r="E3" s="6"/>
      <x:c r="F3" s="6"/>
      <x:c r="G3" s="6"/>
      <x:c r="H3" s="6"/>
      <x:c r="I3" s="2"/>
      <x:c r="J3" s="2"/>
    </x:row>
    <x:row r="4">
      <x:c r="B4" s="13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2"/>
      <x:c r="J4" s="2"/>
    </x:row>
    <x:row r="5">
      <x:c r="B5" s="12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2"/>
      <x:c r="J5" s="2"/>
    </x:row>
    <x:row r="6">
      <x:c r="B6" s="12" t="s">
        <x:v>11</x:v>
      </x:c>
      <x:c r="C6" s="60">
        <x:v>365</x:v>
      </x:c>
      <x:c r="D6" s="60">
        <x:v>92</x:v>
      </x:c>
      <x:c r="E6" s="60">
        <x:v>91</x:v>
      </x:c>
      <x:c r="F6" s="60">
        <x:v>90</x:v>
      </x:c>
      <x:c r="G6" s="60">
        <x:v>92</x:v>
      </x:c>
      <x:c r="H6" s="60">
        <x:v>92</x:v>
      </x:c>
      <x:c r="I6" s="2"/>
      <x:c r="J6" s="2"/>
    </x:row>
    <x:row r="7">
      <x:c r="B7" s="1"/>
      <x:c r="C7" s="1"/>
      <x:c r="D7" s="1"/>
      <x:c r="E7" s="1"/>
      <x:c r="F7" s="1"/>
      <x:c r="G7" s="1"/>
      <x:c r="H7" s="5"/>
      <x:c r="I7" s="2"/>
      <x:c r="J7" s="2"/>
    </x:row>
    <x:row r="8">
      <x:c r="B8" s="16"/>
      <x:c r="C8" s="63" t="s">
        <x:v>197</x:v>
      </x:c>
      <x:c r="D8" s="16" t="s">
        <x:v>198</x:v>
      </x:c>
      <x:c r="E8" s="20" t="s">
        <x:v>29</x:v>
      </x:c>
      <x:c r="F8" s="63" t="s">
        <x:v>199</x:v>
      </x:c>
      <x:c r="G8" s="63" t="s">
        <x:v>200</x:v>
      </x:c>
      <x:c r="H8" s="63" t="s">
        <x:v>201</x:v>
      </x:c>
      <x:c r="I8" s="11" t="s">
        <x:v>202</x:v>
      </x:c>
      <x:c r="J8" s="11" t="s">
        <x:v>203</x:v>
      </x:c>
    </x:row>
    <x:row r="9" ht="23.25">
      <x:c r="B9" s="1"/>
      <x:c r="C9" s="10">
        <x:v>45931</x:v>
      </x:c>
      <x:c r="D9" s="1" t="s">
        <x:v>204</x:v>
      </x:c>
      <x:c r="E9" s="25" t="s">
        <x:v>205</x:v>
      </x:c>
      <x:c r="F9" s="34" t="n">
        <x:f>Inputs!H182</x:f>
        <x:v>19</x:v>
      </x:c>
      <x:c r="G9" s="34" t="n">
        <x:f>Inputs!H183</x:f>
        <x:v>20.5</x:v>
      </x:c>
      <x:c r="H9" s="7" t="n">
        <x:f>AVERAGE(F9:G9)</x:f>
        <x:v>19.75</x:v>
      </x:c>
      <x:c r="I9" s="37"/>
      <x:c r="J9" s="2"/>
    </x:row>
    <x:row r="10" ht="23.25">
      <x:c r="B10" s="1"/>
      <x:c r="C10" s="10">
        <x:v>45931</x:v>
      </x:c>
      <x:c r="D10" s="1" t="s">
        <x:v>204</x:v>
      </x:c>
      <x:c r="E10" s="25" t="s">
        <x:v>35</x:v>
      </x:c>
      <x:c r="F10" s="18" t="n">
        <x:f>Inputs!H184</x:f>
        <x:v>4700</x:v>
      </x:c>
      <x:c r="G10" s="18" t="n">
        <x:f>Inputs!H185</x:f>
        <x:v>4900</x:v>
      </x:c>
      <x:c r="H10" s="5" t="n">
        <x:f>AVERAGE(F10:G10)</x:f>
        <x:v>4800</x:v>
      </x:c>
      <x:c r="I10" s="2"/>
      <x:c r="J10" s="2"/>
    </x:row>
    <x:row r="11">
      <x:c r="B11" s="1"/>
      <x:c r="C11" s="10"/>
      <x:c r="D11" s="1"/>
      <x:c r="E11" s="1"/>
      <x:c r="F11" s="1"/>
      <x:c r="G11" s="1"/>
      <x:c r="H11" s="5"/>
      <x:c r="I11" s="2"/>
      <x:c r="J11" s="2"/>
    </x:row>
    <x:row r="12">
      <x:c r="B12" s="1"/>
      <x:c r="C12" s="1"/>
      <x:c r="D12" s="1"/>
      <x:c r="E12" s="1"/>
      <x:c r="F12" s="1"/>
      <x:c r="G12" s="1"/>
      <x:c r="H12" s="5"/>
      <x:c r="I12" s="2"/>
      <x:c r="J12" s="2"/>
    </x:row>
    <x:row r="13">
      <x:c r="B13" s="1"/>
      <x:c r="C13" s="1"/>
      <x:c r="D13" s="1"/>
      <x:c r="E13" s="1"/>
      <x:c r="F13" s="1"/>
      <x:c r="G13" s="1"/>
      <x:c r="H13" s="5"/>
      <x:c r="I13" s="2"/>
      <x:c r="J13" s="2"/>
    </x:row>
    <x:row r="14">
      <x:c r="B14" s="1"/>
      <x:c r="C14" s="1"/>
      <x:c r="D14" s="1"/>
      <x:c r="E14" s="1"/>
      <x:c r="F14" s="1"/>
      <x:c r="G14" s="1"/>
      <x:c r="H14" s="5"/>
      <x:c r="I14" s="2"/>
      <x:c r="J14" s="2"/>
    </x:row>
    <x:row r="15">
      <x:c r="B15" s="1"/>
      <x:c r="C15" s="1"/>
      <x:c r="D15" s="1"/>
      <x:c r="E15" s="1"/>
      <x:c r="F15" s="1"/>
      <x:c r="G15" s="1"/>
      <x:c r="H15" s="5"/>
      <x:c r="I15" s="2"/>
      <x:c r="J15" s="2"/>
    </x:row>
    <x:row r="16">
      <x:c r="B16" s="1"/>
      <x:c r="C16" s="1"/>
      <x:c r="D16" s="1"/>
      <x:c r="E16" s="1"/>
      <x:c r="F16" s="1"/>
      <x:c r="G16" s="1"/>
      <x:c r="H16" s="5"/>
      <x:c r="I16" s="2"/>
      <x:c r="J16" s="2"/>
    </x:row>
    <x:row r="17">
      <x:c r="B17" s="1"/>
      <x:c r="C17" s="1"/>
      <x:c r="D17" s="1"/>
      <x:c r="E17" s="1"/>
      <x:c r="F17" s="1"/>
      <x:c r="G17" s="1"/>
      <x:c r="H17" s="5"/>
      <x:c r="I17" s="2"/>
      <x:c r="J17" s="2"/>
    </x:row>
    <x:row r="18">
      <x:c r="B18" s="1" t="s">
        <x:v>206</x:v>
      </x:c>
      <x:c r="C18" s="1"/>
      <x:c r="D18" s="1"/>
      <x:c r="E18" s="1"/>
      <x:c r="F18" s="1"/>
      <x:c r="G18" s="1"/>
      <x:c r="H18" s="5"/>
      <x:c r="I18" s="2"/>
      <x:c r="J18" s="2"/>
    </x:row>
    <x:row r="19">
      <x:c r="B19" s="4" t="s">
        <x:v>207</x:v>
      </x:c>
      <x:c r="C19" s="4"/>
      <x:c r="D19" s="4"/>
      <x:c r="E19" s="4"/>
      <x:c r="F19" s="4"/>
      <x:c r="G19" s="4"/>
      <x:c r="H19" s="27" t="n">
        <x:f>Inputs!H186</x:f>
        <x:v>0.7</x:v>
      </x:c>
      <x:c r="I19" s="2"/>
      <x:c r="J19" s="2"/>
    </x:row>
    <x:row r="20">
      <x:c r="B20" s="1" t="s">
        <x:v>208</x:v>
      </x:c>
      <x:c r="C20" s="1"/>
      <x:c r="D20" s="1"/>
      <x:c r="E20" s="1"/>
      <x:c r="F20" s="1"/>
      <x:c r="G20" s="1"/>
      <x:c r="H20" s="33" t="n">
        <x:f>SUMPRODUCT(--(Inputs!D12:D17&gt;Inputs!C12:C17))</x:f>
        <x:v>6</x:v>
      </x:c>
      <x:c r="I20" s="2"/>
      <x:c r="J20" s="2"/>
    </x:row>
    <x:row r="21">
      <x:c r="B21" s="4" t="s">
        <x:v>209</x:v>
      </x:c>
      <x:c r="C21" s="4"/>
      <x:c r="D21" s="4"/>
      <x:c r="E21" s="4"/>
      <x:c r="F21" s="4"/>
      <x:c r="G21" s="4"/>
      <x:c r="H21" s="27" t="n">
        <x:f>(Inputs!H186*Inputs!H187+H20)/(Inputs!H187+COUNT(Inputs!C12:C17))</x:f>
        <x:v>0.8285714285714285</x:v>
      </x:c>
      <x:c r="I21" s="2"/>
      <x:c r="J21" s="2"/>
    </x:row>
    <x:row r="22">
      <x:c r="B22" s="4" t="s">
        <x:v>210</x:v>
      </x:c>
      <x:c r="C22" s="4"/>
      <x:c r="D22" s="4"/>
      <x:c r="E22" s="4"/>
      <x:c r="F22" s="4"/>
      <x:c r="G22" s="4"/>
      <x:c r="H22" s="27" t="n">
        <x:f>H21+Inputs!H188</x:f>
        <x:v>0.7899999999999999</x:v>
      </x:c>
      <x:c r="I22" s="2"/>
      <x:c r="J22" s="2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42" customWidth="1"/>
    <x:col min="3" max="3" width="19" customWidth="1"/>
    <x:col min="4" max="6" width="15" customWidth="1"/>
    <x:col min="7" max="8" width="16" customWidth="1"/>
    <x:col min="9" max="9" width="36" customWidth="1"/>
    <x:col min="10" max="10" width="58" customWidth="1"/>
  </x:cols>
  <x:sheetData>
    <x:row r="1">
      <x:c r="B1" s="6" t="s">
        <x:v>0</x:v>
      </x:c>
      <x:c r="C1" s="6"/>
      <x:c r="D1" s="6"/>
      <x:c r="E1" s="6"/>
      <x:c r="F1" s="6"/>
      <x:c r="G1" s="6"/>
      <x:c r="H1" s="6"/>
      <x:c r="I1" s="2"/>
      <x:c r="J1" s="2"/>
    </x:row>
    <x:row r="2">
      <x:c r="B2" s="6" t="s">
        <x:v>211</x:v>
      </x:c>
      <x:c r="C2" s="6"/>
      <x:c r="D2" s="6"/>
      <x:c r="E2" s="6"/>
      <x:c r="F2" s="6"/>
      <x:c r="G2" s="6"/>
      <x:c r="H2" s="6"/>
      <x:c r="I2" s="2"/>
      <x:c r="J2" s="2"/>
    </x:row>
    <x:row r="3">
      <x:c r="B3" s="6" t="s">
        <x:v>2</x:v>
      </x:c>
      <x:c r="C3" s="6"/>
      <x:c r="D3" s="6"/>
      <x:c r="E3" s="6"/>
      <x:c r="F3" s="6"/>
      <x:c r="G3" s="6"/>
      <x:c r="H3" s="6"/>
      <x:c r="I3" s="2"/>
      <x:c r="J3" s="2"/>
    </x:row>
    <x:row r="4">
      <x:c r="B4" s="13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2"/>
      <x:c r="J4" s="2"/>
    </x:row>
    <x:row r="5">
      <x:c r="B5" s="12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2"/>
      <x:c r="J5" s="2"/>
    </x:row>
    <x:row r="6">
      <x:c r="B6" s="12" t="s">
        <x:v>11</x:v>
      </x:c>
      <x:c r="C6" s="60">
        <x:v>365</x:v>
      </x:c>
      <x:c r="D6" s="60">
        <x:v>92</x:v>
      </x:c>
      <x:c r="E6" s="60">
        <x:v>91</x:v>
      </x:c>
      <x:c r="F6" s="60">
        <x:v>90</x:v>
      </x:c>
      <x:c r="G6" s="60">
        <x:v>92</x:v>
      </x:c>
      <x:c r="H6" s="60">
        <x:v>92</x:v>
      </x:c>
      <x:c r="I6" s="2"/>
      <x:c r="J6" s="2"/>
    </x:row>
    <x:row r="7">
      <x:c r="B7" s="1"/>
      <x:c r="C7" s="1"/>
      <x:c r="D7" s="1"/>
      <x:c r="E7" s="1"/>
      <x:c r="F7" s="1"/>
      <x:c r="G7" s="1"/>
      <x:c r="H7" s="5"/>
      <x:c r="I7" s="2"/>
      <x:c r="J7" s="2"/>
    </x:row>
    <x:row r="8">
      <x:c r="B8" s="1"/>
      <x:c r="C8" s="1"/>
      <x:c r="D8" s="1"/>
      <x:c r="E8" s="1"/>
      <x:c r="F8" s="1"/>
      <x:c r="G8" s="1"/>
      <x:c r="H8" s="5"/>
      <x:c r="I8" s="2"/>
      <x:c r="J8" s="2"/>
    </x:row>
    <x:row r="9">
      <x:c r="B9" s="49" t="s">
        <x:v>212</x:v>
      </x:c>
      <x:c r="C9" s="49"/>
      <x:c r="D9" s="49"/>
      <x:c r="E9" s="49"/>
      <x:c r="F9" s="49"/>
      <x:c r="G9" s="49"/>
      <x:c r="H9" s="49"/>
      <x:c r="I9" s="56"/>
      <x:c r="J9" s="2"/>
    </x:row>
    <x:row r="10">
      <x:c r="B10" s="1"/>
      <x:c r="C10" s="1"/>
      <x:c r="D10" s="1"/>
      <x:c r="E10" s="1"/>
      <x:c r="F10" s="1"/>
      <x:c r="G10" s="1"/>
      <x:c r="H10" s="5"/>
      <x:c r="I10" s="2"/>
      <x:c r="J10" s="2"/>
    </x:row>
    <x:row r="11">
      <x:c r="B11" s="1" t="s">
        <x:v>213</x:v>
      </x:c>
      <x:c r="C11" s="64" t="s">
        <x:v>214</x:v>
      </x:c>
      <x:c r="D11" s="64" t="s">
        <x:v>215</x:v>
      </x:c>
      <x:c r="E11" s="64" t="s">
        <x:v>216</x:v>
      </x:c>
      <x:c r="F11" s="64" t="s">
        <x:v>217</x:v>
      </x:c>
      <x:c r="G11" s="64" t="s">
        <x:v>218</x:v>
      </x:c>
      <x:c r="H11" s="65" t="s">
        <x:v>219</x:v>
      </x:c>
      <x:c r="I11" s="66" t="s">
        <x:v>220</x:v>
      </x:c>
      <x:c r="J11" s="2"/>
    </x:row>
    <x:row r="12">
      <x:c r="B12" s="10">
        <x:v>45716</x:v>
      </x:c>
      <x:c r="C12" s="48">
        <x:v>3.7</x:v>
      </x:c>
      <x:c r="D12" s="48">
        <x:v>3.73</x:v>
      </x:c>
      <x:c r="E12" s="48">
        <x:v>3.19</x:v>
      </x:c>
      <x:c r="F12" s="48">
        <x:v>2.45</x:v>
      </x:c>
      <x:c r="G12" s="23">
        <x:v>1028.44</x:v>
      </x:c>
      <x:c r="H12" s="50">
        <x:v>1006.3</x:v>
      </x:c>
      <x:c r="I12" s="55">
        <x:v>45750</x:v>
      </x:c>
      <x:c r="J12" s="2"/>
    </x:row>
    <x:row r="13">
      <x:c r="B13" s="10">
        <x:v>45808</x:v>
      </x:c>
      <x:c r="C13" s="48">
        <x:v>4.44</x:v>
      </x:c>
      <x:c r="D13" s="48">
        <x:v>5.12</x:v>
      </x:c>
      <x:c r="E13" s="48">
        <x:v>3.64</x:v>
      </x:c>
      <x:c r="F13" s="48">
        <x:v>3.12</x:v>
      </x:c>
      <x:c r="G13" s="23">
        <x:v>1148.02</x:v>
      </x:c>
      <x:c r="H13" s="50">
        <x:v>1178.6</x:v>
      </x:c>
      <x:c r="I13" s="55">
        <x:v>45834</x:v>
      </x:c>
      <x:c r="J13" s="2"/>
    </x:row>
    <x:row r="14">
      <x:c r="B14" s="10">
        <x:v>45900</x:v>
      </x:c>
      <x:c r="C14" s="48">
        <x:v>4.84</x:v>
      </x:c>
      <x:c r="D14" s="48">
        <x:v>5.2</x:v>
      </x:c>
      <x:c r="E14" s="48">
        <x:v>3.85</x:v>
      </x:c>
      <x:c r="F14" s="48">
        <x:v>3.61</x:v>
      </x:c>
      <x:c r="G14" s="23">
        <x:v>1229.43</x:v>
      </x:c>
      <x:c r="H14" s="50">
        <x:v>1209.1</x:v>
      </x:c>
      <x:c r="I14" s="55">
        <x:v>45931</x:v>
      </x:c>
      <x:c r="J14" s="2"/>
    </x:row>
    <x:row r="15">
      <x:c r="B15" s="10">
        <x:v>45991</x:v>
      </x:c>
      <x:c r="C15" s="48">
        <x:v>4.59</x:v>
      </x:c>
      <x:c r="D15" s="48">
        <x:v>4.69</x:v>
      </x:c>
      <x:c r="E15" s="48">
        <x:v>3.69</x:v>
      </x:c>
      <x:c r="F15" s="48">
        <x:v>3.82</x:v>
      </x:c>
      <x:c r="G15" s="23">
        <x:v>1144.39</x:v>
      </x:c>
      <x:c r="H15" s="50">
        <x:v>1143.7</x:v>
      </x:c>
      <x:c r="I15" s="55">
        <x:v>46030</x:v>
      </x:c>
      <x:c r="J15" s="2"/>
    </x:row>
    <x:row r="16">
      <x:c r="B16" s="10">
        <x:v>46081</x:v>
      </x:c>
      <x:c r="C16" s="48">
        <x:v>4</x:v>
      </x:c>
      <x:c r="D16" s="48">
        <x:v>4.14</x:v>
      </x:c>
      <x:c r="E16" s="48">
        <x:v>3.17</x:v>
      </x:c>
      <x:c r="F16" s="48">
        <x:v>3.09</x:v>
      </x:c>
      <x:c r="G16" s="23">
        <x:v>1080.76</x:v>
      </x:c>
      <x:c r="H16" s="50">
        <x:v>1055.7</x:v>
      </x:c>
      <x:c r="I16" s="55">
        <x:v>46114</x:v>
      </x:c>
      <x:c r="J16" s="2"/>
    </x:row>
    <x:row r="17">
      <x:c r="B17" s="10">
        <x:v>46173</x:v>
      </x:c>
      <x:c r="C17" s="48">
        <x:v>5.19</x:v>
      </x:c>
      <x:c r="D17" s="48">
        <x:v>5.31</x:v>
      </x:c>
      <x:c r="E17" s="48">
        <x:v>4.22</x:v>
      </x:c>
      <x:c r="F17" s="48">
        <x:v>4.56</x:v>
      </x:c>
      <x:c r="G17" s="23">
        <x:v>1177.37</x:v>
      </x:c>
      <x:c r="H17" s="50">
        <x:v>1198</x:v>
      </x:c>
      <x:c r="I17" s="55">
        <x:v>46198</x:v>
      </x:c>
      <x:c r="J17" s="2"/>
    </x:row>
    <x:row r="18">
      <x:c r="B18" s="1"/>
      <x:c r="C18" s="1"/>
      <x:c r="D18" s="1"/>
      <x:c r="E18" s="1"/>
      <x:c r="F18" s="1"/>
      <x:c r="G18" s="1"/>
      <x:c r="H18" s="5"/>
      <x:c r="I18" s="2"/>
      <x:c r="J18" s="2"/>
    </x:row>
    <x:row r="19">
      <x:c r="B19" s="49" t="s">
        <x:v>221</x:v>
      </x:c>
      <x:c r="C19" s="49"/>
      <x:c r="D19" s="49"/>
      <x:c r="E19" s="49"/>
      <x:c r="F19" s="49"/>
      <x:c r="G19" s="49"/>
      <x:c r="H19" s="49"/>
      <x:c r="I19" s="56"/>
      <x:c r="J19" s="2"/>
    </x:row>
    <x:row r="20">
      <x:c r="B20" s="1"/>
      <x:c r="C20" s="1"/>
      <x:c r="D20" s="1"/>
      <x:c r="E20" s="1"/>
      <x:c r="F20" s="1"/>
      <x:c r="G20" s="1"/>
      <x:c r="H20" s="5"/>
      <x:c r="I20" s="2"/>
      <x:c r="J20" s="2"/>
    </x:row>
    <x:row r="21">
      <x:c r="B21" s="1"/>
      <x:c r="C21" s="1"/>
      <x:c r="D21" s="1"/>
      <x:c r="E21" s="1"/>
      <x:c r="F21" s="1"/>
      <x:c r="G21" s="1"/>
      <x:c r="H21" s="5"/>
      <x:c r="I21" s="2"/>
      <x:c r="J21" s="2"/>
    </x:row>
    <x:row r="22">
      <x:c r="B22" s="1" t="s">
        <x:v>222</x:v>
      </x:c>
      <x:c r="C22" s="1" t="s">
        <x:v>223</x:v>
      </x:c>
      <x:c r="D22" s="1"/>
      <x:c r="E22" s="1"/>
      <x:c r="F22" s="1"/>
      <x:c r="G22" s="1"/>
      <x:c r="H22" s="5"/>
      <x:c r="I22" s="2"/>
      <x:c r="J22" s="2"/>
    </x:row>
    <x:row r="23">
      <x:c r="B23" s="1" t="s">
        <x:v>224</x:v>
      </x:c>
      <x:c r="C23" s="1" t="s">
        <x:v>13</x:v>
      </x:c>
      <x:c r="D23" s="1"/>
      <x:c r="E23" s="1"/>
      <x:c r="F23" s="1"/>
      <x:c r="G23" s="1"/>
      <x:c r="H23" s="5"/>
      <x:c r="I23" s="2"/>
      <x:c r="J23" s="2"/>
    </x:row>
    <x:row r="24">
      <x:c r="B24" s="1" t="s">
        <x:v>225</x:v>
      </x:c>
      <x:c r="C24" s="1" t="s">
        <x:v>226</x:v>
      </x:c>
      <x:c r="D24" s="1"/>
      <x:c r="E24" s="1"/>
      <x:c r="F24" s="1"/>
      <x:c r="G24" s="1"/>
      <x:c r="H24" s="5"/>
      <x:c r="I24" s="2"/>
      <x:c r="J24" s="2"/>
    </x:row>
    <x:row r="25">
      <x:c r="B25" s="1" t="s">
        <x:v>227</x:v>
      </x:c>
      <x:c r="C25" s="23">
        <x:v>1413208</x:v>
      </x:c>
      <x:c r="D25" s="1"/>
      <x:c r="E25" s="1"/>
      <x:c r="F25" s="1"/>
      <x:c r="G25" s="1"/>
      <x:c r="H25" s="5"/>
      <x:c r="I25" s="2"/>
      <x:c r="J25" s="2"/>
    </x:row>
    <x:row r="26">
      <x:c r="B26" s="1" t="s">
        <x:v>228</x:v>
      </x:c>
      <x:c r="C26" s="23">
        <x:v>8</x:v>
      </x:c>
      <x:c r="D26" s="1"/>
      <x:c r="E26" s="1"/>
      <x:c r="F26" s="1"/>
      <x:c r="G26" s="1"/>
      <x:c r="H26" s="5"/>
      <x:c r="I26" s="2"/>
      <x:c r="J26" s="2"/>
    </x:row>
    <x:row r="27">
      <x:c r="B27" s="1" t="s">
        <x:v>229</x:v>
      </x:c>
      <x:c r="C27" s="1" t="s">
        <x:v>230</x:v>
      </x:c>
      <x:c r="D27" s="1"/>
      <x:c r="E27" s="1"/>
      <x:c r="F27" s="1"/>
      <x:c r="G27" s="1"/>
      <x:c r="H27" s="5"/>
      <x:c r="I27" s="2"/>
      <x:c r="J27" s="2"/>
    </x:row>
    <x:row r="28">
      <x:c r="B28" s="1" t="s">
        <x:v>231</x:v>
      </x:c>
      <x:c r="C28" s="1" t="s">
        <x:v>232</x:v>
      </x:c>
      <x:c r="D28" s="1"/>
      <x:c r="E28" s="1"/>
      <x:c r="F28" s="1"/>
      <x:c r="G28" s="1"/>
      <x:c r="H28" s="5"/>
      <x:c r="I28" s="2"/>
      <x:c r="J28" s="2"/>
    </x:row>
    <x:row r="29">
      <x:c r="B29" s="1" t="s">
        <x:v>213</x:v>
      </x:c>
      <x:c r="C29" s="23">
        <x:v>46265</x:v>
      </x:c>
      <x:c r="D29" s="1"/>
      <x:c r="E29" s="1"/>
      <x:c r="F29" s="1"/>
      <x:c r="G29" s="1"/>
      <x:c r="H29" s="5"/>
      <x:c r="I29" s="2"/>
      <x:c r="J29" s="2"/>
    </x:row>
    <x:row r="30">
      <x:c r="B30" s="1" t="s">
        <x:v>233</x:v>
      </x:c>
      <x:c r="C30" s="23">
        <x:v>46296</x:v>
      </x:c>
      <x:c r="D30" s="1"/>
      <x:c r="E30" s="1"/>
      <x:c r="F30" s="1"/>
      <x:c r="G30" s="1"/>
      <x:c r="H30" s="5"/>
      <x:c r="I30" s="2"/>
      <x:c r="J30" s="2"/>
    </x:row>
    <x:row r="31">
      <x:c r="B31" s="1" t="s">
        <x:v>234</x:v>
      </x:c>
      <x:c r="C31" s="23">
        <x:v>5.66</x:v>
      </x:c>
      <x:c r="D31" s="1"/>
      <x:c r="E31" s="1"/>
      <x:c r="F31" s="1"/>
      <x:c r="G31" s="1"/>
      <x:c r="H31" s="5"/>
      <x:c r="I31" s="2"/>
      <x:c r="J31" s="2"/>
    </x:row>
    <x:row r="32">
      <x:c r="B32" s="1" t="s">
        <x:v>235</x:v>
      </x:c>
      <x:c r="C32" s="23">
        <x:v>5.69</x:v>
      </x:c>
      <x:c r="D32" s="1"/>
      <x:c r="E32" s="1"/>
      <x:c r="F32" s="1"/>
      <x:c r="G32" s="1"/>
      <x:c r="H32" s="5"/>
      <x:c r="I32" s="2"/>
      <x:c r="J32" s="2"/>
    </x:row>
    <x:row r="33">
      <x:c r="B33" s="1" t="s">
        <x:v>236</x:v>
      </x:c>
      <x:c r="C33" s="23">
        <x:v>5.92</x:v>
      </x:c>
      <x:c r="D33" s="1"/>
      <x:c r="E33" s="1"/>
      <x:c r="F33" s="1"/>
      <x:c r="G33" s="1"/>
      <x:c r="H33" s="5"/>
      <x:c r="I33" s="2"/>
      <x:c r="J33" s="2"/>
    </x:row>
    <x:row r="34">
      <x:c r="B34" s="1" t="s">
        <x:v>237</x:v>
      </x:c>
      <x:c r="C34" s="23">
        <x:v>5.39</x:v>
      </x:c>
      <x:c r="D34" s="1"/>
      <x:c r="E34" s="1"/>
      <x:c r="F34" s="1"/>
      <x:c r="G34" s="1"/>
      <x:c r="H34" s="5"/>
      <x:c r="I34" s="2"/>
      <x:c r="J34" s="2"/>
    </x:row>
    <x:row r="35">
      <x:c r="B35" s="1" t="s">
        <x:v>238</x:v>
      </x:c>
      <x:c r="C35" s="23">
        <x:v>0.17</x:v>
      </x:c>
      <x:c r="D35" s="1"/>
      <x:c r="E35" s="1"/>
      <x:c r="F35" s="1"/>
      <x:c r="G35" s="1"/>
      <x:c r="H35" s="5"/>
      <x:c r="I35" s="2"/>
      <x:c r="J35" s="2"/>
    </x:row>
    <x:row r="36">
      <x:c r="B36" s="1" t="s">
        <x:v>239</x:v>
      </x:c>
      <x:c r="C36" s="23">
        <x:v>7</x:v>
      </x:c>
      <x:c r="D36" s="1"/>
      <x:c r="E36" s="1"/>
      <x:c r="F36" s="1"/>
      <x:c r="G36" s="1"/>
      <x:c r="H36" s="5"/>
      <x:c r="I36" s="2"/>
      <x:c r="J36" s="2"/>
    </x:row>
    <x:row r="37">
      <x:c r="B37" s="1" t="s">
        <x:v>240</x:v>
      </x:c>
      <x:c r="C37" s="1"/>
      <x:c r="D37" s="1"/>
      <x:c r="E37" s="1"/>
      <x:c r="F37" s="1"/>
      <x:c r="G37" s="1"/>
      <x:c r="H37" s="5"/>
      <x:c r="I37" s="2"/>
      <x:c r="J37" s="2"/>
    </x:row>
    <x:row r="38">
      <x:c r="B38" s="1" t="s">
        <x:v>241</x:v>
      </x:c>
      <x:c r="C38" s="1"/>
      <x:c r="D38" s="1"/>
      <x:c r="E38" s="1"/>
      <x:c r="F38" s="1"/>
      <x:c r="G38" s="1"/>
      <x:c r="H38" s="5"/>
      <x:c r="I38" s="2"/>
      <x:c r="J38" s="2"/>
    </x:row>
    <x:row r="39">
      <x:c r="B39" s="1" t="s">
        <x:v>242</x:v>
      </x:c>
      <x:c r="C39" s="1"/>
      <x:c r="D39" s="1"/>
      <x:c r="E39" s="1"/>
      <x:c r="F39" s="1"/>
      <x:c r="G39" s="1"/>
      <x:c r="H39" s="5"/>
      <x:c r="I39" s="2"/>
      <x:c r="J39" s="2"/>
    </x:row>
    <x:row r="40">
      <x:c r="B40" s="1" t="s">
        <x:v>243</x:v>
      </x:c>
      <x:c r="C40" s="23">
        <x:v>4.69</x:v>
      </x:c>
      <x:c r="D40" s="1"/>
      <x:c r="E40" s="1"/>
      <x:c r="F40" s="1"/>
      <x:c r="G40" s="1"/>
      <x:c r="H40" s="5"/>
      <x:c r="I40" s="2"/>
      <x:c r="J40" s="2"/>
    </x:row>
    <x:row r="41">
      <x:c r="B41" s="1" t="s">
        <x:v>244</x:v>
      </x:c>
      <x:c r="C41" s="23">
        <x:v>4.69</x:v>
      </x:c>
      <x:c r="D41" s="1"/>
      <x:c r="E41" s="1"/>
      <x:c r="F41" s="1"/>
      <x:c r="G41" s="1"/>
      <x:c r="H41" s="5"/>
      <x:c r="I41" s="2"/>
      <x:c r="J41" s="2"/>
    </x:row>
    <x:row r="42">
      <x:c r="B42" s="1" t="s">
        <x:v>245</x:v>
      </x:c>
      <x:c r="C42" s="23">
        <x:v>4.88</x:v>
      </x:c>
      <x:c r="D42" s="1"/>
      <x:c r="E42" s="1"/>
      <x:c r="F42" s="1"/>
      <x:c r="G42" s="1"/>
      <x:c r="H42" s="5"/>
      <x:c r="I42" s="2"/>
      <x:c r="J42" s="2"/>
    </x:row>
    <x:row r="43">
      <x:c r="B43" s="1" t="s">
        <x:v>246</x:v>
      </x:c>
      <x:c r="C43" s="23">
        <x:v>4.49</x:v>
      </x:c>
      <x:c r="D43" s="1"/>
      <x:c r="E43" s="1"/>
      <x:c r="F43" s="1"/>
      <x:c r="G43" s="1"/>
      <x:c r="H43" s="5"/>
      <x:c r="I43" s="2"/>
      <x:c r="J43" s="2"/>
    </x:row>
    <x:row r="44">
      <x:c r="B44" s="1" t="s">
        <x:v>247</x:v>
      </x:c>
      <x:c r="C44" s="23">
        <x:v>0.16</x:v>
      </x:c>
      <x:c r="D44" s="1"/>
      <x:c r="E44" s="1"/>
      <x:c r="F44" s="1"/>
      <x:c r="G44" s="1"/>
      <x:c r="H44" s="5"/>
      <x:c r="I44" s="2"/>
      <x:c r="J44" s="2"/>
    </x:row>
    <x:row r="45">
      <x:c r="B45" s="1" t="s">
        <x:v>248</x:v>
      </x:c>
      <x:c r="C45" s="23">
        <x:v>3</x:v>
      </x:c>
      <x:c r="D45" s="1"/>
      <x:c r="E45" s="1"/>
      <x:c r="F45" s="1"/>
      <x:c r="G45" s="1"/>
      <x:c r="H45" s="5"/>
      <x:c r="I45" s="2"/>
      <x:c r="J45" s="2"/>
    </x:row>
    <x:row r="46">
      <x:c r="B46" s="1" t="s">
        <x:v>249</x:v>
      </x:c>
      <x:c r="C46" s="1"/>
      <x:c r="D46" s="1"/>
      <x:c r="E46" s="1"/>
      <x:c r="F46" s="1"/>
      <x:c r="G46" s="1"/>
      <x:c r="H46" s="5"/>
      <x:c r="I46" s="2"/>
      <x:c r="J46" s="2"/>
    </x:row>
    <x:row r="47">
      <x:c r="B47" s="1" t="s">
        <x:v>250</x:v>
      </x:c>
      <x:c r="C47" s="1"/>
      <x:c r="D47" s="1"/>
      <x:c r="E47" s="1"/>
      <x:c r="F47" s="1"/>
      <x:c r="G47" s="1"/>
      <x:c r="H47" s="5"/>
      <x:c r="I47" s="2"/>
      <x:c r="J47" s="2"/>
    </x:row>
    <x:row r="48">
      <x:c r="B48" s="1" t="s">
        <x:v>251</x:v>
      </x:c>
      <x:c r="C48" s="23">
        <x:v>1253.53</x:v>
      </x:c>
      <x:c r="D48" s="1"/>
      <x:c r="E48" s="1"/>
      <x:c r="F48" s="1"/>
      <x:c r="G48" s="1"/>
      <x:c r="H48" s="5"/>
      <x:c r="I48" s="2"/>
      <x:c r="J48" s="2"/>
    </x:row>
    <x:row r="49">
      <x:c r="B49" s="1" t="s">
        <x:v>252</x:v>
      </x:c>
      <x:c r="C49" s="23">
        <x:v>1246.79</x:v>
      </x:c>
      <x:c r="D49" s="1"/>
      <x:c r="E49" s="1"/>
      <x:c r="F49" s="1"/>
      <x:c r="G49" s="1"/>
      <x:c r="H49" s="5"/>
      <x:c r="I49" s="2"/>
      <x:c r="J49" s="2"/>
    </x:row>
    <x:row r="50">
      <x:c r="B50" s="1" t="s">
        <x:v>253</x:v>
      </x:c>
      <x:c r="C50" s="23">
        <x:v>1288.21</x:v>
      </x:c>
      <x:c r="D50" s="1"/>
      <x:c r="E50" s="1"/>
      <x:c r="F50" s="1"/>
      <x:c r="G50" s="1"/>
      <x:c r="H50" s="5"/>
      <x:c r="I50" s="2"/>
      <x:c r="J50" s="2"/>
    </x:row>
    <x:row r="51">
      <x:c r="B51" s="1" t="s">
        <x:v>254</x:v>
      </x:c>
      <x:c r="C51" s="23">
        <x:v>1232</x:v>
      </x:c>
      <x:c r="D51" s="1"/>
      <x:c r="E51" s="1"/>
      <x:c r="F51" s="1"/>
      <x:c r="G51" s="1"/>
      <x:c r="H51" s="5"/>
      <x:c r="I51" s="2"/>
      <x:c r="J51" s="2"/>
    </x:row>
    <x:row r="52">
      <x:c r="B52" s="1" t="s">
        <x:v>255</x:v>
      </x:c>
      <x:c r="C52" s="23">
        <x:v>18.14</x:v>
      </x:c>
      <x:c r="D52" s="1"/>
      <x:c r="E52" s="1"/>
      <x:c r="F52" s="1"/>
      <x:c r="G52" s="1"/>
      <x:c r="H52" s="5"/>
      <x:c r="I52" s="2"/>
      <x:c r="J52" s="2"/>
    </x:row>
    <x:row r="53">
      <x:c r="B53" s="1" t="s">
        <x:v>256</x:v>
      </x:c>
      <x:c r="C53" s="23">
        <x:v>6</x:v>
      </x:c>
      <x:c r="D53" s="1"/>
      <x:c r="E53" s="1"/>
      <x:c r="F53" s="1"/>
      <x:c r="G53" s="1"/>
      <x:c r="H53" s="5"/>
      <x:c r="I53" s="2"/>
      <x:c r="J53" s="2"/>
    </x:row>
    <x:row r="54">
      <x:c r="B54" s="1" t="s">
        <x:v>257</x:v>
      </x:c>
      <x:c r="C54" s="1"/>
      <x:c r="D54" s="1"/>
      <x:c r="E54" s="1"/>
      <x:c r="F54" s="1"/>
      <x:c r="G54" s="1"/>
      <x:c r="H54" s="5"/>
      <x:c r="I54" s="2"/>
      <x:c r="J54" s="2"/>
    </x:row>
    <x:row r="55">
      <x:c r="B55" s="1" t="s">
        <x:v>258</x:v>
      </x:c>
      <x:c r="C55" s="1"/>
      <x:c r="D55" s="1"/>
      <x:c r="E55" s="1"/>
      <x:c r="F55" s="1"/>
      <x:c r="G55" s="1"/>
      <x:c r="H55" s="5"/>
      <x:c r="I55" s="2"/>
      <x:c r="J55" s="2"/>
    </x:row>
    <x:row r="56">
      <x:c r="B56" s="1" t="s">
        <x:v>259</x:v>
      </x:c>
      <x:c r="C56" s="23">
        <x:v>249.1</x:v>
      </x:c>
      <x:c r="D56" s="1"/>
      <x:c r="E56" s="1"/>
      <x:c r="F56" s="1"/>
      <x:c r="G56" s="1"/>
      <x:c r="H56" s="5"/>
      <x:c r="I56" s="2"/>
      <x:c r="J56" s="2"/>
    </x:row>
    <x:row r="57">
      <x:c r="B57" s="1" t="s">
        <x:v>260</x:v>
      </x:c>
      <x:c r="C57" s="23">
        <x:v>232.17</x:v>
      </x:c>
      <x:c r="D57" s="1"/>
      <x:c r="E57" s="1"/>
      <x:c r="F57" s="1"/>
      <x:c r="G57" s="1"/>
      <x:c r="H57" s="5"/>
      <x:c r="I57" s="2"/>
      <x:c r="J57" s="2"/>
    </x:row>
    <x:row r="58">
      <x:c r="B58" s="1" t="s">
        <x:v>261</x:v>
      </x:c>
      <x:c r="C58" s="23">
        <x:v>171.57</x:v>
      </x:c>
      <x:c r="D58" s="1"/>
      <x:c r="E58" s="1"/>
      <x:c r="F58" s="1"/>
      <x:c r="G58" s="1"/>
      <x:c r="H58" s="5"/>
      <x:c r="I58" s="2"/>
      <x:c r="J58" s="2"/>
    </x:row>
    <x:row r="59">
      <x:c r="B59" s="1" t="s">
        <x:v>262</x:v>
      </x:c>
      <x:c r="C59" s="23">
        <x:v>143.97</x:v>
      </x:c>
      <x:c r="D59" s="1"/>
      <x:c r="E59" s="1"/>
      <x:c r="F59" s="1"/>
      <x:c r="G59" s="1"/>
      <x:c r="H59" s="5"/>
      <x:c r="I59" s="2"/>
      <x:c r="J59" s="2"/>
    </x:row>
    <x:row r="60">
      <x:c r="B60" s="1" t="s">
        <x:v>263</x:v>
      </x:c>
      <x:c r="C60" s="23">
        <x:v>49.83</x:v>
      </x:c>
      <x:c r="D60" s="1"/>
      <x:c r="E60" s="1"/>
      <x:c r="F60" s="1"/>
      <x:c r="G60" s="1"/>
      <x:c r="H60" s="5"/>
      <x:c r="I60" s="2"/>
      <x:c r="J60" s="2"/>
    </x:row>
    <x:row r="61">
      <x:c r="B61" s="1" t="s">
        <x:v>264</x:v>
      </x:c>
      <x:c r="C61" s="23">
        <x:v>23.7</x:v>
      </x:c>
      <x:c r="D61" s="1"/>
      <x:c r="E61" s="1"/>
      <x:c r="F61" s="1"/>
      <x:c r="G61" s="1"/>
      <x:c r="H61" s="5"/>
      <x:c r="I61" s="2"/>
      <x:c r="J61" s="2"/>
    </x:row>
    <x:row r="62">
      <x:c r="B62" s="1" t="s">
        <x:v>265</x:v>
      </x:c>
      <x:c r="C62" s="23">
        <x:v>-21.1</x:v>
      </x:c>
      <x:c r="D62" s="1"/>
      <x:c r="E62" s="1"/>
      <x:c r="F62" s="1"/>
      <x:c r="G62" s="1"/>
      <x:c r="H62" s="5"/>
      <x:c r="I62" s="2"/>
      <x:c r="J62" s="2"/>
    </x:row>
    <x:row r="63">
      <x:c r="B63" s="1" t="s">
        <x:v>266</x:v>
      </x:c>
      <x:c r="C63" s="23">
        <x:v>79</x:v>
      </x:c>
      <x:c r="D63" s="1"/>
      <x:c r="E63" s="1"/>
      <x:c r="F63" s="1"/>
      <x:c r="G63" s="1"/>
      <x:c r="H63" s="5"/>
      <x:c r="I63" s="2"/>
      <x:c r="J63" s="2"/>
    </x:row>
    <x:row r="64">
      <x:c r="B64" s="1" t="s">
        <x:v>267</x:v>
      </x:c>
      <x:c r="C64" s="23">
        <x:v>100.2</x:v>
      </x:c>
      <x:c r="D64" s="1"/>
      <x:c r="E64" s="1"/>
      <x:c r="F64" s="1"/>
      <x:c r="G64" s="1"/>
      <x:c r="H64" s="5"/>
      <x:c r="I64" s="2"/>
      <x:c r="J64" s="2"/>
    </x:row>
    <x:row r="65">
      <x:c r="B65" s="1" t="s">
        <x:v>268</x:v>
      </x:c>
      <x:c r="C65" s="23">
        <x:v>41.35</x:v>
      </x:c>
      <x:c r="D65" s="1"/>
      <x:c r="E65" s="1"/>
      <x:c r="F65" s="1"/>
      <x:c r="G65" s="1"/>
      <x:c r="H65" s="5"/>
      <x:c r="I65" s="2"/>
      <x:c r="J65" s="2"/>
    </x:row>
    <x:row r="66">
      <x:c r="B66" s="1" t="s">
        <x:v>269</x:v>
      </x:c>
      <x:c r="C66" s="23">
        <x:v>398.29</x:v>
      </x:c>
      <x:c r="D66" s="1"/>
      <x:c r="E66" s="1"/>
      <x:c r="F66" s="1"/>
      <x:c r="G66" s="1"/>
      <x:c r="H66" s="5"/>
      <x:c r="I66" s="2"/>
      <x:c r="J66" s="2"/>
    </x:row>
    <x:row r="67">
      <x:c r="B67" s="1" t="s">
        <x:v>270</x:v>
      </x:c>
      <x:c r="C67" s="23">
        <x:v>390</x:v>
      </x:c>
      <x:c r="D67" s="1"/>
      <x:c r="E67" s="1"/>
      <x:c r="F67" s="1"/>
      <x:c r="G67" s="1"/>
      <x:c r="H67" s="5"/>
      <x:c r="I67" s="2"/>
      <x:c r="J67" s="2"/>
    </x:row>
    <x:row r="68">
      <x:c r="B68" s="1" t="s">
        <x:v>271</x:v>
      </x:c>
      <x:c r="C68" s="23">
        <x:v>465</x:v>
      </x:c>
      <x:c r="D68" s="1"/>
      <x:c r="E68" s="1"/>
      <x:c r="F68" s="1"/>
      <x:c r="G68" s="1"/>
      <x:c r="H68" s="5"/>
      <x:c r="I68" s="2"/>
      <x:c r="J68" s="2"/>
    </x:row>
    <x:row r="69">
      <x:c r="B69" s="1" t="s">
        <x:v>272</x:v>
      </x:c>
      <x:c r="C69" s="23">
        <x:v>358</x:v>
      </x:c>
      <x:c r="D69" s="1"/>
      <x:c r="E69" s="1"/>
      <x:c r="F69" s="1"/>
      <x:c r="G69" s="1"/>
      <x:c r="H69" s="5"/>
      <x:c r="I69" s="2"/>
      <x:c r="J69" s="2"/>
    </x:row>
    <x:row r="70">
      <x:c r="B70" s="1" t="s">
        <x:v>273</x:v>
      </x:c>
      <x:c r="C70" s="23">
        <x:v>32.28</x:v>
      </x:c>
      <x:c r="D70" s="1"/>
      <x:c r="E70" s="1"/>
      <x:c r="F70" s="1"/>
      <x:c r="G70" s="1"/>
      <x:c r="H70" s="5"/>
      <x:c r="I70" s="2"/>
      <x:c r="J70" s="2"/>
    </x:row>
    <x:row r="71">
      <x:c r="B71" s="1" t="s">
        <x:v>274</x:v>
      </x:c>
      <x:c r="C71" s="1" t="s">
        <x:v>275</x:v>
      </x:c>
      <x:c r="D71" s="1"/>
      <x:c r="E71" s="1"/>
      <x:c r="F71" s="1"/>
      <x:c r="G71" s="1"/>
      <x:c r="H71" s="5"/>
      <x:c r="I71" s="2"/>
      <x:c r="J71" s="2"/>
    </x:row>
    <x:row r="72">
      <x:c r="B72" s="1" t="s">
        <x:v>276</x:v>
      </x:c>
      <x:c r="C72" s="1" t="s">
        <x:v>277</x:v>
      </x:c>
      <x:c r="D72" s="1"/>
      <x:c r="E72" s="1"/>
      <x:c r="F72" s="1"/>
      <x:c r="G72" s="1"/>
      <x:c r="H72" s="5"/>
      <x:c r="I72" s="2"/>
      <x:c r="J72" s="2"/>
    </x:row>
    <x:row r="73">
      <x:c r="B73" s="1" t="s">
        <x:v>278</x:v>
      </x:c>
      <x:c r="C73" s="1" t="s">
        <x:v>279</x:v>
      </x:c>
      <x:c r="D73" s="1"/>
      <x:c r="E73" s="1"/>
      <x:c r="F73" s="1"/>
      <x:c r="G73" s="1"/>
      <x:c r="H73" s="5"/>
      <x:c r="I73" s="2"/>
      <x:c r="J73" s="2"/>
    </x:row>
    <x:row r="74">
      <x:c r="B74" s="1" t="s">
        <x:v>280</x:v>
      </x:c>
      <x:c r="C74" s="23">
        <x:v>309.45</x:v>
      </x:c>
      <x:c r="D74" s="1"/>
      <x:c r="E74" s="1"/>
      <x:c r="F74" s="1"/>
      <x:c r="G74" s="1"/>
      <x:c r="H74" s="5"/>
      <x:c r="I74" s="2"/>
      <x:c r="J74" s="2"/>
    </x:row>
    <x:row r="75" ht="41.25">
      <x:c r="B75" s="1" t="s">
        <x:v>281</x:v>
      </x:c>
      <x:c r="C75" s="1"/>
      <x:c r="D75" s="1"/>
      <x:c r="E75" s="1"/>
      <x:c r="F75" s="1"/>
      <x:c r="G75" s="1"/>
      <x:c r="H75" s="5"/>
      <x:c r="I75" s="2"/>
      <x:c r="J75" s="29" t="s">
        <x:v>282</x:v>
      </x:c>
    </x:row>
    <x:row r="76">
      <x:c r="B76" s="1"/>
      <x:c r="C76" s="1"/>
      <x:c r="D76" s="1"/>
      <x:c r="E76" s="1"/>
      <x:c r="F76" s="1"/>
      <x:c r="G76" s="1"/>
      <x:c r="H76" s="5"/>
      <x:c r="I76" s="2"/>
      <x:c r="J76" s="2"/>
    </x:row>
    <x:row r="77">
      <x:c r="B77" s="1"/>
      <x:c r="C77" s="1"/>
      <x:c r="D77" s="1"/>
      <x:c r="E77" s="1"/>
      <x:c r="F77" s="1"/>
      <x:c r="G77" s="1"/>
      <x:c r="H77" s="5"/>
      <x:c r="I77" s="2"/>
      <x:c r="J77" s="2"/>
    </x:row>
    <x:row r="78">
      <x:c r="B78" s="1"/>
      <x:c r="C78" s="1"/>
      <x:c r="D78" s="1"/>
      <x:c r="E78" s="1"/>
      <x:c r="F78" s="1"/>
      <x:c r="G78" s="1"/>
      <x:c r="H78" s="5"/>
      <x:c r="I78" s="2"/>
      <x:c r="J78" s="2"/>
    </x:row>
    <x:row r="79">
      <x:c r="B79" s="1"/>
      <x:c r="C79" s="1"/>
      <x:c r="D79" s="1"/>
      <x:c r="E79" s="1"/>
      <x:c r="F79" s="1"/>
      <x:c r="G79" s="1"/>
      <x:c r="H79" s="5"/>
      <x:c r="I79" s="2"/>
      <x:c r="J79" s="2"/>
    </x:row>
    <x:row r="80">
      <x:c r="B80" s="1" t="s">
        <x:v>283</x:v>
      </x:c>
      <x:c r="C80" s="1" t="n">
        <x:f>H14</x:f>
        <x:v>1209.1</x:v>
      </x:c>
      <x:c r="D80" s="1" t="n">
        <x:f>H15</x:f>
        <x:v>1143.7</x:v>
      </x:c>
      <x:c r="E80" s="1" t="n">
        <x:f>H16</x:f>
        <x:v>1055.7</x:v>
      </x:c>
      <x:c r="F80" s="1" t="n">
        <x:f>H17</x:f>
        <x:v>1198</x:v>
      </x:c>
      <x:c r="G80" s="23">
        <x:v>4345.6</x:v>
      </x:c>
      <x:c r="H80" s="5"/>
      <x:c r="I80" s="2" t="s">
        <x:v>284</x:v>
      </x:c>
      <x:c r="J80" s="2"/>
    </x:row>
    <x:row r="81">
      <x:c r="B81" s="1" t="s">
        <x:v>285</x:v>
      </x:c>
      <x:c r="C81" s="23">
        <x:v>702.4</x:v>
      </x:c>
      <x:c r="D81" s="23">
        <x:v>666.3</x:v>
      </x:c>
      <x:c r="E81" s="23">
        <x:v>616.7</x:v>
      </x:c>
      <x:c r="F81" s="23">
        <x:v>690.5</x:v>
      </x:c>
      <x:c r="G81" s="23">
        <x:v>2646.8</x:v>
      </x:c>
      <x:c r="H81" s="5" t="n">
        <x:f>C81*(1+H211)</x:f>
        <x:v>700</x:v>
      </x:c>
      <x:c r="I81" s="2" t="s">
        <x:v>286</x:v>
      </x:c>
      <x:c r="J81" s="2"/>
    </x:row>
    <x:row r="82">
      <x:c r="B82" s="1" t="s">
        <x:v>287</x:v>
      </x:c>
      <x:c r="C82" s="23">
        <x:v>105.3</x:v>
      </x:c>
      <x:c r="D82" s="23">
        <x:v>90.4</x:v>
      </x:c>
      <x:c r="E82" s="23">
        <x:v>70.6</x:v>
      </x:c>
      <x:c r="F82" s="23">
        <x:v>73.4</x:v>
      </x:c>
      <x:c r="G82" s="23">
        <x:v>411.4</x:v>
      </x:c>
      <x:c r="H82" s="5" t="n">
        <x:f>C82*(1+H212)</x:f>
        <x:v>88</x:v>
      </x:c>
      <x:c r="I82" s="2" t="s">
        <x:v>286</x:v>
      </x:c>
      <x:c r="J82" s="2"/>
    </x:row>
    <x:row r="83">
      <x:c r="B83" s="1" t="s">
        <x:v>288</x:v>
      </x:c>
      <x:c r="C83" s="23">
        <x:v>43.4</x:v>
      </x:c>
      <x:c r="D83" s="23">
        <x:v>46.8</x:v>
      </x:c>
      <x:c r="E83" s="23">
        <x:v>40.3</x:v>
      </x:c>
      <x:c r="F83" s="23">
        <x:v>40.4</x:v>
      </x:c>
      <x:c r="G83" s="23">
        <x:v>170.7</x:v>
      </x:c>
      <x:c r="H83" s="5" t="n">
        <x:f>C83*(1+H213)</x:f>
        <x:v>43</x:v>
      </x:c>
      <x:c r="I83" s="2" t="s">
        <x:v>286</x:v>
      </x:c>
      <x:c r="J83" s="2"/>
    </x:row>
    <x:row r="84">
      <x:c r="B84" s="1" t="s">
        <x:v>289</x:v>
      </x:c>
      <x:c r="C84" s="23">
        <x:v>52.9</x:v>
      </x:c>
      <x:c r="D84" s="23">
        <x:v>39.9</x:v>
      </x:c>
      <x:c r="E84" s="23">
        <x:v>40.7</x:v>
      </x:c>
      <x:c r="F84" s="23">
        <x:v>46.3</x:v>
      </x:c>
      <x:c r="G84" s="23">
        <x:v>156.7</x:v>
      </x:c>
      <x:c r="H84" s="5" t="n">
        <x:f>C84*(1+H214)</x:f>
        <x:v>61.00000000000001</x:v>
      </x:c>
      <x:c r="I84" s="2" t="s">
        <x:v>286</x:v>
      </x:c>
      <x:c r="J84" s="2"/>
    </x:row>
    <x:row r="85">
      <x:c r="B85" s="1" t="s">
        <x:v>290</x:v>
      </x:c>
      <x:c r="C85" s="23">
        <x:v>58.4</x:v>
      </x:c>
      <x:c r="D85" s="23">
        <x:v>51.7</x:v>
      </x:c>
      <x:c r="E85" s="23">
        <x:v>49.1</x:v>
      </x:c>
      <x:c r="F85" s="23">
        <x:v>54.6</x:v>
      </x:c>
      <x:c r="G85" s="23">
        <x:v>226.6</x:v>
      </x:c>
      <x:c r="H85" s="5" t="n">
        <x:f>C85*(1+H215)</x:f>
        <x:v>55</x:v>
      </x:c>
      <x:c r="I85" s="2" t="s">
        <x:v>286</x:v>
      </x:c>
      <x:c r="J85" s="2"/>
    </x:row>
    <x:row r="86">
      <x:c r="B86" s="1" t="s">
        <x:v>291</x:v>
      </x:c>
      <x:c r="C86" s="23">
        <x:v>255.2</x:v>
      </x:c>
      <x:c r="D86" s="23">
        <x:v>257.4</x:v>
      </x:c>
      <x:c r="E86" s="23">
        <x:v>248.1</x:v>
      </x:c>
      <x:c r="F86" s="23">
        <x:v>303.5</x:v>
      </x:c>
      <x:c r="G86" s="23">
        <x:v>764.3</x:v>
      </x:c>
      <x:c r="H86" s="5" t="n">
        <x:f>C86*(1+H216)</x:f>
        <x:v>320</x:v>
      </x:c>
      <x:c r="I86" s="2" t="s">
        <x:v>292</x:v>
      </x:c>
      <x:c r="J86" s="2"/>
    </x:row>
    <x:row r="87">
      <x:c r="B87" s="1" t="s">
        <x:v>293</x:v>
      </x:c>
      <x:c r="C87" s="23">
        <x:v>-8.5</x:v>
      </x:c>
      <x:c r="D87" s="23">
        <x:v>-8.8</x:v>
      </x:c>
      <x:c r="E87" s="23">
        <x:v>-9.8</x:v>
      </x:c>
      <x:c r="F87" s="23">
        <x:v>-10.7</x:v>
      </x:c>
      <x:c r="G87" s="23">
        <x:v>-30.9</x:v>
      </x:c>
      <x:c r="H87" s="50">
        <x:v>-11</x:v>
      </x:c>
      <x:c r="I87" s="2" t="s">
        <x:v>292</x:v>
      </x:c>
      <x:c r="J87" s="2"/>
    </x:row>
    <x:row r="88">
      <x:c r="B88" s="1" t="s">
        <x:v>294</x:v>
      </x:c>
      <x:c r="C88" s="23">
        <x:v>618.1</x:v>
      </x:c>
      <x:c r="D88" s="23">
        <x:v>589.9</x:v>
      </x:c>
      <x:c r="E88" s="23">
        <x:v>535.3</x:v>
      </x:c>
      <x:c r="F88" s="23">
        <x:v>591.6</x:v>
      </x:c>
      <x:c r="G88" s="23">
        <x:v>2267.1</x:v>
      </x:c>
      <x:c r="H88" s="5"/>
      <x:c r="I88" s="2" t="s">
        <x:v>295</x:v>
      </x:c>
      <x:c r="J88" s="2"/>
    </x:row>
    <x:row r="89">
      <x:c r="B89" s="1" t="s">
        <x:v>296</x:v>
      </x:c>
      <x:c r="C89" s="23">
        <x:v>410.4</x:v>
      </x:c>
      <x:c r="D89" s="23">
        <x:v>393.4</x:v>
      </x:c>
      <x:c r="E89" s="23">
        <x:v>381.5</x:v>
      </x:c>
      <x:c r="F89" s="23">
        <x:v>413.1</x:v>
      </x:c>
      <x:c r="G89" s="23">
        <x:v>1484.9</x:v>
      </x:c>
      <x:c r="H89" s="5"/>
      <x:c r="I89" s="2" t="s">
        <x:v>295</x:v>
      </x:c>
      <x:c r="J89" s="2"/>
    </x:row>
    <x:row r="90">
      <x:c r="B90" s="1" t="s">
        <x:v>297</x:v>
      </x:c>
      <x:c r="C90" s="23">
        <x:v>0</x:v>
      </x:c>
      <x:c r="D90" s="23">
        <x:v>0</x:v>
      </x:c>
      <x:c r="E90" s="23">
        <x:v>5.9</x:v>
      </x:c>
      <x:c r="F90" s="23">
        <x:v>0</x:v>
      </x:c>
      <x:c r="G90" s="23">
        <x:v>29.7</x:v>
      </x:c>
      <x:c r="H90" s="5"/>
      <x:c r="I90" s="2" t="s">
        <x:v>295</x:v>
      </x:c>
      <x:c r="J90" s="2"/>
    </x:row>
    <x:row r="91">
      <x:c r="B91" s="1" t="s">
        <x:v>298</x:v>
      </x:c>
      <x:c r="C91" s="23">
        <x:v>7</x:v>
      </x:c>
      <x:c r="D91" s="23">
        <x:v>8.4</x:v>
      </x:c>
      <x:c r="E91" s="23">
        <x:v>7</x:v>
      </x:c>
      <x:c r="F91" s="23">
        <x:v>6.1</x:v>
      </x:c>
      <x:c r="G91" s="23">
        <x:v>22</x:v>
      </x:c>
      <x:c r="H91" s="50">
        <x:v>5.9</x:v>
      </x:c>
      <x:c r="I91" s="2" t="s">
        <x:v>295</x:v>
      </x:c>
      <x:c r="J91" s="2"/>
    </x:row>
    <x:row r="92">
      <x:c r="B92" s="1" t="s">
        <x:v>299</x:v>
      </x:c>
      <x:c r="C92" s="23">
        <x:v>35.9</x:v>
      </x:c>
      <x:c r="D92" s="23">
        <x:v>-0.6</x:v>
      </x:c>
      <x:c r="E92" s="23">
        <x:v>3.1</x:v>
      </x:c>
      <x:c r="F92" s="23">
        <x:v>2</x:v>
      </x:c>
      <x:c r="G92" s="23">
        <x:v>41.7</x:v>
      </x:c>
      <x:c r="H92" s="50">
        <x:v>2</x:v>
      </x:c>
      <x:c r="I92" s="2" t="s">
        <x:v>295</x:v>
      </x:c>
      <x:c r="J92" s="2"/>
    </x:row>
    <x:row r="93">
      <x:c r="B93" s="1" t="s">
        <x:v>300</x:v>
      </x:c>
      <x:c r="C93" s="23">
        <x:v>23.7</x:v>
      </x:c>
      <x:c r="D93" s="23">
        <x:v>32.1</x:v>
      </x:c>
      <x:c r="E93" s="23">
        <x:v>26.1</x:v>
      </x:c>
      <x:c r="F93" s="23">
        <x:v>44.2</x:v>
      </x:c>
      <x:c r="G93" s="23">
        <x:v>103.6</x:v>
      </x:c>
      <x:c r="H93" s="5"/>
      <x:c r="I93" s="2" t="s">
        <x:v>295</x:v>
      </x:c>
      <x:c r="J93" s="2"/>
    </x:row>
    <x:row r="94">
      <x:c r="B94" s="1" t="s">
        <x:v>301</x:v>
      </x:c>
      <x:c r="C94" s="23">
        <x:v>30.689</x:v>
      </x:c>
      <x:c r="D94" s="23">
        <x:v>30.705</x:v>
      </x:c>
      <x:c r="E94" s="23">
        <x:v>30.63</x:v>
      </x:c>
      <x:c r="F94" s="23">
        <x:v>30.268</x:v>
      </x:c>
      <x:c r="G94" s="23">
        <x:v>30.859</x:v>
      </x:c>
      <x:c r="H94" s="50">
        <x:v>30</x:v>
      </x:c>
      <x:c r="I94" s="2" t="s">
        <x:v>295</x:v>
      </x:c>
      <x:c r="J94" s="2"/>
    </x:row>
    <x:row r="95">
      <x:c r="B95" s="1" t="s">
        <x:v>302</x:v>
      </x:c>
      <x:c r="C95" s="23">
        <x:v>31.533</x:v>
      </x:c>
      <x:c r="D95" s="23">
        <x:v>31.561</x:v>
      </x:c>
      <x:c r="E95" s="23">
        <x:v>31.362</x:v>
      </x:c>
      <x:c r="F95" s="23">
        <x:v>30.954</x:v>
      </x:c>
      <x:c r="G95" s="23">
        <x:v>31.641</x:v>
      </x:c>
      <x:c r="H95" s="50">
        <x:v>30.65</x:v>
      </x:c>
      <x:c r="I95" s="2" t="s">
        <x:v>295</x:v>
      </x:c>
      <x:c r="J95" s="2"/>
    </x:row>
    <x:row r="96">
      <x:c r="B96" s="1" t="s">
        <x:v>303</x:v>
      </x:c>
      <x:c r="C96" s="23">
        <x:v>0</x:v>
      </x:c>
      <x:c r="D96" s="23">
        <x:v>0</x:v>
      </x:c>
      <x:c r="E96" s="23">
        <x:v>0</x:v>
      </x:c>
      <x:c r="F96" s="23">
        <x:v>0</x:v>
      </x:c>
      <x:c r="G96" s="23">
        <x:v>29.6</x:v>
      </x:c>
      <x:c r="H96" s="5"/>
      <x:c r="I96" s="2" t="s">
        <x:v>304</x:v>
      </x:c>
      <x:c r="J96" s="2"/>
    </x:row>
    <x:row r="97">
      <x:c r="B97" s="1" t="s">
        <x:v>305</x:v>
      </x:c>
      <x:c r="C97" s="23">
        <x:v>31</x:v>
      </x:c>
      <x:c r="D97" s="23">
        <x:v>23.4</x:v>
      </x:c>
      <x:c r="E97" s="23">
        <x:v>24</x:v>
      </x:c>
      <x:c r="F97" s="23">
        <x:v>23</x:v>
      </x:c>
      <x:c r="G97" s="23">
        <x:v>76.5</x:v>
      </x:c>
      <x:c r="H97" s="50">
        <x:v>23</x:v>
      </x:c>
      <x:c r="I97" s="2" t="s">
        <x:v>304</x:v>
      </x:c>
      <x:c r="J97" s="2"/>
    </x:row>
    <x:row r="98">
      <x:c r="B98" s="1" t="s">
        <x:v>306</x:v>
      </x:c>
      <x:c r="C98" s="23">
        <x:v>11.1</x:v>
      </x:c>
      <x:c r="D98" s="23">
        <x:v>12.5</x:v>
      </x:c>
      <x:c r="E98" s="23">
        <x:v>13.1</x:v>
      </x:c>
      <x:c r="F98" s="23">
        <x:v>13.6</x:v>
      </x:c>
      <x:c r="G98" s="23">
        <x:v>45.1</x:v>
      </x:c>
      <x:c r="H98" s="50">
        <x:v>13.2</x:v>
      </x:c>
      <x:c r="I98" s="2" t="s">
        <x:v>304</x:v>
      </x:c>
      <x:c r="J98" s="2"/>
    </x:row>
    <x:row r="99">
      <x:c r="B99" s="1" t="s">
        <x:v>307</x:v>
      </x:c>
      <x:c r="C99" s="23">
        <x:v>2.6</x:v>
      </x:c>
      <x:c r="D99" s="23">
        <x:v>0</x:v>
      </x:c>
      <x:c r="E99" s="23">
        <x:v>0</x:v>
      </x:c>
      <x:c r="F99" s="23">
        <x:v>0</x:v>
      </x:c>
      <x:c r="G99" s="23">
        <x:v>23.8</x:v>
      </x:c>
      <x:c r="H99" s="5"/>
      <x:c r="I99" s="2" t="s">
        <x:v>304</x:v>
      </x:c>
      <x:c r="J99" s="2"/>
    </x:row>
    <x:row r="100">
      <x:c r="B100" s="1" t="s">
        <x:v>308</x:v>
      </x:c>
      <x:c r="C100" s="23">
        <x:v>0</x:v>
      </x:c>
      <x:c r="D100" s="23">
        <x:v>0</x:v>
      </x:c>
      <x:c r="E100" s="23">
        <x:v>5.9</x:v>
      </x:c>
      <x:c r="F100" s="23">
        <x:v>0</x:v>
      </x:c>
      <x:c r="G100" s="23">
        <x:v>29.7</x:v>
      </x:c>
      <x:c r="H100" s="5"/>
      <x:c r="I100" s="2" t="s">
        <x:v>304</x:v>
      </x:c>
      <x:c r="J100" s="2"/>
    </x:row>
    <x:row r="101">
      <x:c r="B101" s="1" t="s">
        <x:v>309</x:v>
      </x:c>
      <x:c r="C101" s="23">
        <x:v>30.9</x:v>
      </x:c>
      <x:c r="D101" s="23">
        <x:v>0</x:v>
      </x:c>
      <x:c r="E101" s="23">
        <x:v>0</x:v>
      </x:c>
      <x:c r="F101" s="23">
        <x:v>0</x:v>
      </x:c>
      <x:c r="G101" s="23">
        <x:v>30.9</x:v>
      </x:c>
      <x:c r="H101" s="5"/>
      <x:c r="I101" s="2" t="s">
        <x:v>304</x:v>
      </x:c>
      <x:c r="J101" s="2"/>
    </x:row>
    <x:row r="102">
      <x:c r="B102" s="1" t="s">
        <x:v>310</x:v>
      </x:c>
      <x:c r="C102" s="23">
        <x:v>0</x:v>
      </x:c>
      <x:c r="D102" s="23">
        <x:v>0</x:v>
      </x:c>
      <x:c r="E102" s="23">
        <x:v>0</x:v>
      </x:c>
      <x:c r="F102" s="23">
        <x:v>-6.4</x:v>
      </x:c>
      <x:c r="G102" s="23">
        <x:v>0</x:v>
      </x:c>
      <x:c r="H102" s="5"/>
      <x:c r="I102" s="2" t="s">
        <x:v>304</x:v>
      </x:c>
      <x:c r="J102" s="2"/>
    </x:row>
    <x:row r="103">
      <x:c r="B103" s="1" t="s">
        <x:v>311</x:v>
      </x:c>
      <x:c r="C103" s="23">
        <x:v>-8.2</x:v>
      </x:c>
      <x:c r="D103" s="23">
        <x:v>0</x:v>
      </x:c>
      <x:c r="E103" s="23">
        <x:v>0</x:v>
      </x:c>
      <x:c r="F103" s="23">
        <x:v>0</x:v>
      </x:c>
      <x:c r="G103" s="23">
        <x:v>-8.2</x:v>
      </x:c>
      <x:c r="H103" s="5"/>
      <x:c r="I103" s="2" t="s">
        <x:v>304</x:v>
      </x:c>
      <x:c r="J103" s="2"/>
    </x:row>
    <x:row r="104">
      <x:c r="B104" s="1" t="s">
        <x:v>312</x:v>
      </x:c>
      <x:c r="C104" s="23">
        <x:v>-17.4</x:v>
      </x:c>
      <x:c r="D104" s="23">
        <x:v>-8.3</x:v>
      </x:c>
      <x:c r="E104" s="23">
        <x:v>-9.9</x:v>
      </x:c>
      <x:c r="F104" s="23">
        <x:v>-6.9</x:v>
      </x:c>
      <x:c r="G104" s="23">
        <x:v>-54.2</x:v>
      </x:c>
      <x:c r="H104" s="50">
        <x:v>-8.5</x:v>
      </x:c>
      <x:c r="I104" s="2" t="s">
        <x:v>304</x:v>
      </x:c>
      <x:c r="J104" s="2"/>
    </x:row>
    <x:row r="105">
      <x:c r="B105" s="1" t="s">
        <x:v>313</x:v>
      </x:c>
      <x:c r="C105" s="23">
        <x:v>183</x:v>
      </x:c>
      <x:c r="D105" s="23">
        <x:v>149</x:v>
      </x:c>
      <x:c r="E105" s="23">
        <x:v>125.1</x:v>
      </x:c>
      <x:c r="F105" s="23">
        <x:v>160.6</x:v>
      </x:c>
      <x:c r="G105" s="23">
        <x:v>590.6</x:v>
      </x:c>
      <x:c r="H105" s="5"/>
      <x:c r="I105" s="2" t="s">
        <x:v>314</x:v>
      </x:c>
      <x:c r="J105" s="2"/>
    </x:row>
    <x:row r="106">
      <x:c r="B106" s="1" t="s">
        <x:v>315</x:v>
      </x:c>
      <x:c r="C106" s="23">
        <x:v>28</x:v>
      </x:c>
      <x:c r="D106" s="23">
        <x:v>37</x:v>
      </x:c>
      <x:c r="E106" s="23">
        <x:v>28.3</x:v>
      </x:c>
      <x:c r="F106" s="23">
        <x:v>56.5</x:v>
      </x:c>
      <x:c r="G106" s="23">
        <x:v>76.1</x:v>
      </x:c>
      <x:c r="H106" s="5"/>
      <x:c r="I106" s="2" t="s">
        <x:v>314</x:v>
      </x:c>
      <x:c r="J106" s="2"/>
    </x:row>
    <x:row r="107">
      <x:c r="B107" s="1" t="s">
        <x:v>316</x:v>
      </x:c>
      <x:c r="C107" s="23">
        <x:v>-30.4</x:v>
      </x:c>
      <x:c r="D107" s="23">
        <x:v>-25.6</x:v>
      </x:c>
      <x:c r="E107" s="23">
        <x:v>-20.4</x:v>
      </x:c>
      <x:c r="F107" s="23">
        <x:v>-23.8</x:v>
      </x:c>
      <x:c r="G107" s="23">
        <x:v>-102.8</x:v>
      </x:c>
      <x:c r="H107" s="50">
        <x:v>-23</x:v>
      </x:c>
      <x:c r="I107" s="2" t="s">
        <x:v>314</x:v>
      </x:c>
      <x:c r="J107" s="2"/>
    </x:row>
    <x:row r="108">
      <x:c r="B108" s="1" t="s">
        <x:v>317</x:v>
      </x:c>
      <x:c r="C108" s="23">
        <x:v>522.6</x:v>
      </x:c>
      <x:c r="D108" s="23">
        <x:v>494.5</x:v>
      </x:c>
      <x:c r="E108" s="23">
        <x:v>443.6</x:v>
      </x:c>
      <x:c r="F108" s="23">
        <x:v>481.8</x:v>
      </x:c>
      <x:c r="G108" s="1"/>
      <x:c r="H108" s="50">
        <x:v>520</x:v>
      </x:c>
      <x:c r="I108" s="2" t="s">
        <x:v>314</x:v>
      </x:c>
      <x:c r="J108" s="2"/>
    </x:row>
    <x:row r="109">
      <x:c r="B109" s="1" t="s">
        <x:v>318</x:v>
      </x:c>
      <x:c r="C109" s="23">
        <x:v>104</x:v>
      </x:c>
      <x:c r="D109" s="23">
        <x:v>104.2</x:v>
      </x:c>
      <x:c r="E109" s="23">
        <x:v>101.5</x:v>
      </x:c>
      <x:c r="F109" s="23">
        <x:v>120.5</x:v>
      </x:c>
      <x:c r="G109" s="1"/>
      <x:c r="H109" s="50">
        <x:v>128</x:v>
      </x:c>
      <x:c r="I109" s="2" t="s">
        <x:v>314</x:v>
      </x:c>
      <x:c r="J109" s="2"/>
    </x:row>
    <x:row r="110">
      <x:c r="B110" s="1" t="s">
        <x:v>319</x:v>
      </x:c>
      <x:c r="C110" s="1"/>
      <x:c r="D110" s="23">
        <x:v>251.6</x:v>
      </x:c>
      <x:c r="E110" s="23">
        <x:v>242.8</x:v>
      </x:c>
      <x:c r="F110" s="23">
        <x:v>262.8</x:v>
      </x:c>
      <x:c r="G110" s="1"/>
      <x:c r="H110" s="50">
        <x:v>265</x:v>
      </x:c>
      <x:c r="I110" s="2" t="s">
        <x:v>314</x:v>
      </x:c>
      <x:c r="J110" s="2"/>
    </x:row>
    <x:row r="111">
      <x:c r="B111" s="1" t="s">
        <x:v>320</x:v>
      </x:c>
      <x:c r="C111" s="1"/>
      <x:c r="D111" s="23">
        <x:v>116.2</x:v>
      </x:c>
      <x:c r="E111" s="23">
        <x:v>118.3</x:v>
      </x:c>
      <x:c r="F111" s="23">
        <x:v>126.5</x:v>
      </x:c>
      <x:c r="G111" s="1"/>
      <x:c r="H111" s="50">
        <x:v>130</x:v>
      </x:c>
      <x:c r="I111" s="2" t="s">
        <x:v>314</x:v>
      </x:c>
      <x:c r="J111" s="2"/>
    </x:row>
    <x:row r="112">
      <x:c r="B112" s="1" t="s">
        <x:v>321</x:v>
      </x:c>
      <x:c r="C112" s="23">
        <x:v>422.5</x:v>
      </x:c>
      <x:c r="D112" s="23">
        <x:v>376.1</x:v>
      </x:c>
      <x:c r="E112" s="23">
        <x:v>272.5</x:v>
      </x:c>
      <x:c r="F112" s="23">
        <x:v>411.9</x:v>
      </x:c>
      <x:c r="G112" s="1"/>
      <x:c r="H112" s="5"/>
      <x:c r="I112" s="2" t="s">
        <x:v>322</x:v>
      </x:c>
      <x:c r="J112" s="2"/>
    </x:row>
    <x:row r="113">
      <x:c r="B113" s="1" t="s">
        <x:v>323</x:v>
      </x:c>
      <x:c r="C113" s="23">
        <x:v>593.9</x:v>
      </x:c>
      <x:c r="D113" s="23">
        <x:v>565.3</x:v>
      </x:c>
      <x:c r="E113" s="23">
        <x:v>579</x:v>
      </x:c>
      <x:c r="F113" s="23">
        <x:v>610.9</x:v>
      </x:c>
      <x:c r="G113" s="1"/>
      <x:c r="H113" s="5"/>
      <x:c r="I113" s="2" t="s">
        <x:v>322</x:v>
      </x:c>
      <x:c r="J113" s="2"/>
    </x:row>
    <x:row r="114">
      <x:c r="B114" s="1" t="s">
        <x:v>324</x:v>
      </x:c>
      <x:c r="C114" s="23">
        <x:v>526.7</x:v>
      </x:c>
      <x:c r="D114" s="23">
        <x:v>518.1</x:v>
      </x:c>
      <x:c r="E114" s="23">
        <x:v>515.2</x:v>
      </x:c>
      <x:c r="F114" s="23">
        <x:v>458.3</x:v>
      </x:c>
      <x:c r="G114" s="1"/>
      <x:c r="H114" s="5"/>
      <x:c r="I114" s="2" t="s">
        <x:v>322</x:v>
      </x:c>
      <x:c r="J114" s="2"/>
    </x:row>
    <x:row r="115">
      <x:c r="B115" s="1" t="s">
        <x:v>325</x:v>
      </x:c>
      <x:c r="C115" s="23">
        <x:v>108.4</x:v>
      </x:c>
      <x:c r="D115" s="23">
        <x:v>122</x:v>
      </x:c>
      <x:c r="E115" s="23">
        <x:v>138.5</x:v>
      </x:c>
      <x:c r="F115" s="23">
        <x:v>137.4</x:v>
      </x:c>
      <x:c r="G115" s="1"/>
      <x:c r="H115" s="5"/>
      <x:c r="I115" s="2" t="s">
        <x:v>322</x:v>
      </x:c>
      <x:c r="J115" s="2"/>
    </x:row>
    <x:row r="116">
      <x:c r="B116" s="1" t="s">
        <x:v>326</x:v>
      </x:c>
      <x:c r="C116" s="23">
        <x:v>343.2</x:v>
      </x:c>
      <x:c r="D116" s="23">
        <x:v>345</x:v>
      </x:c>
      <x:c r="E116" s="23">
        <x:v>350.3</x:v>
      </x:c>
      <x:c r="F116" s="23">
        <x:v>345.9</x:v>
      </x:c>
      <x:c r="G116" s="1"/>
      <x:c r="H116" s="5"/>
      <x:c r="I116" s="2" t="s">
        <x:v>322</x:v>
      </x:c>
      <x:c r="J116" s="2"/>
    </x:row>
    <x:row r="117">
      <x:c r="B117" s="1" t="s">
        <x:v>327</x:v>
      </x:c>
      <x:c r="C117" s="23">
        <x:v>97.4</x:v>
      </x:c>
      <x:c r="D117" s="23">
        <x:v>103.6</x:v>
      </x:c>
      <x:c r="E117" s="23">
        <x:v>101.9</x:v>
      </x:c>
      <x:c r="F117" s="23">
        <x:v>96.8</x:v>
      </x:c>
      <x:c r="G117" s="1"/>
      <x:c r="H117" s="5"/>
      <x:c r="I117" s="2" t="s">
        <x:v>322</x:v>
      </x:c>
      <x:c r="J117" s="2"/>
    </x:row>
    <x:row r="118">
      <x:c r="B118" s="1" t="s">
        <x:v>328</x:v>
      </x:c>
      <x:c r="C118" s="23">
        <x:v>1495.5</x:v>
      </x:c>
      <x:c r="D118" s="23">
        <x:v>1492.6</x:v>
      </x:c>
      <x:c r="E118" s="23">
        <x:v>1497.4</x:v>
      </x:c>
      <x:c r="F118" s="23">
        <x:v>1494.6</x:v>
      </x:c>
      <x:c r="G118" s="1"/>
      <x:c r="H118" s="5"/>
      <x:c r="I118" s="2" t="s">
        <x:v>322</x:v>
      </x:c>
      <x:c r="J118" s="2"/>
    </x:row>
    <x:row r="119">
      <x:c r="B119" s="1" t="s">
        <x:v>329</x:v>
      </x:c>
      <x:c r="C119" s="23">
        <x:v>1099</x:v>
      </x:c>
      <x:c r="D119" s="23">
        <x:v>1074.8</x:v>
      </x:c>
      <x:c r="E119" s="23">
        <x:v>1056.4</x:v>
      </x:c>
      <x:c r="F119" s="23">
        <x:v>1028.9</x:v>
      </x:c>
      <x:c r="G119" s="1"/>
      <x:c r="H119" s="5"/>
      <x:c r="I119" s="2" t="s">
        <x:v>322</x:v>
      </x:c>
      <x:c r="J119" s="2"/>
    </x:row>
    <x:row r="120">
      <x:c r="B120" s="1" t="s">
        <x:v>330</x:v>
      </x:c>
      <x:c r="C120" s="23">
        <x:v>23.4</x:v>
      </x:c>
      <x:c r="D120" s="23">
        <x:v>12.3</x:v>
      </x:c>
      <x:c r="E120" s="23">
        <x:v>3.2</x:v>
      </x:c>
      <x:c r="F120" s="23">
        <x:v>4.8</x:v>
      </x:c>
      <x:c r="G120" s="1"/>
      <x:c r="H120" s="5"/>
      <x:c r="I120" s="2" t="s">
        <x:v>322</x:v>
      </x:c>
      <x:c r="J120" s="2"/>
    </x:row>
    <x:row r="121">
      <x:c r="B121" s="1" t="s">
        <x:v>331</x:v>
      </x:c>
      <x:c r="C121" s="23">
        <x:v>45.2</x:v>
      </x:c>
      <x:c r="D121" s="23">
        <x:v>42.3</x:v>
      </x:c>
      <x:c r="E121" s="23">
        <x:v>44.1</x:v>
      </x:c>
      <x:c r="F121" s="23">
        <x:v>45.9</x:v>
      </x:c>
      <x:c r="G121" s="1"/>
      <x:c r="H121" s="5"/>
      <x:c r="I121" s="2" t="s">
        <x:v>322</x:v>
      </x:c>
      <x:c r="J121" s="2"/>
    </x:row>
    <x:row r="122">
      <x:c r="B122" s="1" t="s">
        <x:v>332</x:v>
      </x:c>
      <x:c r="C122" s="23">
        <x:v>454.5</x:v>
      </x:c>
      <x:c r="D122" s="23">
        <x:v>396.2</x:v>
      </x:c>
      <x:c r="E122" s="23">
        <x:v>354.6</x:v>
      </x:c>
      <x:c r="F122" s="23">
        <x:v>363.9</x:v>
      </x:c>
      <x:c r="G122" s="1"/>
      <x:c r="H122" s="5"/>
      <x:c r="I122" s="2" t="s">
        <x:v>322</x:v>
      </x:c>
      <x:c r="J122" s="2"/>
    </x:row>
    <x:row r="123">
      <x:c r="B123" s="1" t="s">
        <x:v>333</x:v>
      </x:c>
      <x:c r="C123" s="23">
        <x:v>23.3</x:v>
      </x:c>
      <x:c r="D123" s="23">
        <x:v>25.4</x:v>
      </x:c>
      <x:c r="E123" s="23">
        <x:v>26.3</x:v>
      </x:c>
      <x:c r="F123" s="23">
        <x:v>27</x:v>
      </x:c>
      <x:c r="G123" s="1"/>
      <x:c r="H123" s="5"/>
      <x:c r="I123" s="2" t="s">
        <x:v>322</x:v>
      </x:c>
      <x:c r="J123" s="2"/>
    </x:row>
    <x:row r="124">
      <x:c r="B124" s="1" t="s">
        <x:v>334</x:v>
      </x:c>
      <x:c r="C124" s="23">
        <x:v>110</x:v>
      </x:c>
      <x:c r="D124" s="23">
        <x:v>86.2</x:v>
      </x:c>
      <x:c r="E124" s="23">
        <x:v>106.2</x:v>
      </x:c>
      <x:c r="F124" s="23">
        <x:v>126.4</x:v>
      </x:c>
      <x:c r="G124" s="1"/>
      <x:c r="H124" s="5"/>
      <x:c r="I124" s="2" t="s">
        <x:v>322</x:v>
      </x:c>
      <x:c r="J124" s="2"/>
    </x:row>
    <x:row r="125">
      <x:c r="B125" s="1" t="s">
        <x:v>335</x:v>
      </x:c>
      <x:c r="C125" s="23">
        <x:v>258</x:v>
      </x:c>
      <x:c r="D125" s="23">
        <x:v>254.6</x:v>
      </x:c>
      <x:c r="E125" s="23">
        <x:v>241</x:v>
      </x:c>
      <x:c r="F125" s="23">
        <x:v>271</x:v>
      </x:c>
      <x:c r="G125" s="1"/>
      <x:c r="H125" s="5"/>
      <x:c r="I125" s="2" t="s">
        <x:v>322</x:v>
      </x:c>
      <x:c r="J125" s="2"/>
    </x:row>
    <x:row r="126">
      <x:c r="B126" s="1" t="s">
        <x:v>336</x:v>
      </x:c>
      <x:c r="C126" s="23">
        <x:v>896.8</x:v>
      </x:c>
      <x:c r="D126" s="23">
        <x:v>797</x:v>
      </x:c>
      <x:c r="E126" s="23">
        <x:v>697.1</x:v>
      </x:c>
      <x:c r="F126" s="23">
        <x:v>697.3</x:v>
      </x:c>
      <x:c r="G126" s="1"/>
      <x:c r="H126" s="5"/>
      <x:c r="I126" s="2" t="s">
        <x:v>322</x:v>
      </x:c>
      <x:c r="J126" s="2"/>
    </x:row>
    <x:row r="127">
      <x:c r="B127" s="1" t="s">
        <x:v>337</x:v>
      </x:c>
      <x:c r="C127" s="23">
        <x:v>84.3</x:v>
      </x:c>
      <x:c r="D127" s="23">
        <x:v>87.7</x:v>
      </x:c>
      <x:c r="E127" s="23">
        <x:v>84.8</x:v>
      </x:c>
      <x:c r="F127" s="23">
        <x:v>80</x:v>
      </x:c>
      <x:c r="G127" s="1"/>
      <x:c r="H127" s="5"/>
      <x:c r="I127" s="2" t="s">
        <x:v>322</x:v>
      </x:c>
      <x:c r="J127" s="2"/>
    </x:row>
    <x:row r="128">
      <x:c r="B128" s="1" t="s">
        <x:v>338</x:v>
      </x:c>
      <x:c r="C128" s="23">
        <x:v>39.2</x:v>
      </x:c>
      <x:c r="D128" s="23">
        <x:v>39.6</x:v>
      </x:c>
      <x:c r="E128" s="23">
        <x:v>39.9</x:v>
      </x:c>
      <x:c r="F128" s="23">
        <x:v>40.1</x:v>
      </x:c>
      <x:c r="G128" s="1"/>
      <x:c r="H128" s="5"/>
      <x:c r="I128" s="2" t="s">
        <x:v>322</x:v>
      </x:c>
      <x:c r="J128" s="2"/>
    </x:row>
    <x:row r="129">
      <x:c r="B129" s="1" t="s">
        <x:v>339</x:v>
      </x:c>
      <x:c r="C129" s="23">
        <x:v>139.3</x:v>
      </x:c>
      <x:c r="D129" s="23">
        <x:v>146.8</x:v>
      </x:c>
      <x:c r="E129" s="23">
        <x:v>140.6</x:v>
      </x:c>
      <x:c r="F129" s="23">
        <x:v>138</x:v>
      </x:c>
      <x:c r="G129" s="1"/>
      <x:c r="H129" s="5"/>
      <x:c r="I129" s="2" t="s">
        <x:v>322</x:v>
      </x:c>
      <x:c r="J129" s="2"/>
    </x:row>
    <x:row r="130">
      <x:c r="B130" s="1" t="s">
        <x:v>340</x:v>
      </x:c>
      <x:c r="C130" s="23">
        <x:v>1164.7</x:v>
      </x:c>
      <x:c r="D130" s="23">
        <x:v>1151</x:v>
      </x:c>
      <x:c r="E130" s="23">
        <x:v>1164.5</x:v>
      </x:c>
      <x:c r="F130" s="23">
        <x:v>1178.4</x:v>
      </x:c>
      <x:c r="G130" s="1"/>
      <x:c r="H130" s="5"/>
      <x:c r="I130" s="2" t="s">
        <x:v>322</x:v>
      </x:c>
      <x:c r="J130" s="2"/>
    </x:row>
    <x:row r="131">
      <x:c r="B131" s="1" t="s">
        <x:v>341</x:v>
      </x:c>
      <x:c r="C131" s="23">
        <x:v>4285.8</x:v>
      </x:c>
      <x:c r="D131" s="23">
        <x:v>4401</x:v>
      </x:c>
      <x:c r="E131" s="23">
        <x:v>4491.5</x:v>
      </x:c>
      <x:c r="F131" s="23">
        <x:v>4626.4</x:v>
      </x:c>
      <x:c r="G131" s="1"/>
      <x:c r="H131" s="5"/>
      <x:c r="I131" s="2" t="s">
        <x:v>322</x:v>
      </x:c>
      <x:c r="J131" s="2"/>
    </x:row>
    <x:row r="132">
      <x:c r="B132" s="1" t="s">
        <x:v>342</x:v>
      </x:c>
      <x:c r="C132" s="23">
        <x:v>-76.5</x:v>
      </x:c>
      <x:c r="D132" s="23">
        <x:v>-81.4</x:v>
      </x:c>
      <x:c r="E132" s="23">
        <x:v>-60.7</x:v>
      </x:c>
      <x:c r="F132" s="23">
        <x:v>-71.6</x:v>
      </x:c>
      <x:c r="G132" s="1"/>
      <x:c r="H132" s="5"/>
      <x:c r="I132" s="2" t="s">
        <x:v>322</x:v>
      </x:c>
      <x:c r="J132" s="2"/>
    </x:row>
    <x:row r="133">
      <x:c r="B133" s="1" t="s">
        <x:v>343</x:v>
      </x:c>
      <x:c r="C133" s="23">
        <x:v>-2649.6</x:v>
      </x:c>
      <x:c r="D133" s="23">
        <x:v>-2677.2</x:v>
      </x:c>
      <x:c r="E133" s="23">
        <x:v>-2755.1</x:v>
      </x:c>
      <x:c r="F133" s="23">
        <x:v>-2882.3</x:v>
      </x:c>
      <x:c r="G133" s="1"/>
      <x:c r="H133" s="5"/>
      <x:c r="I133" s="2" t="s">
        <x:v>322</x:v>
      </x:c>
      <x:c r="J133" s="2"/>
    </x:row>
    <x:row r="134">
      <x:c r="B134" s="1" t="s">
        <x:v>344</x:v>
      </x:c>
      <x:c r="C134" s="23">
        <x:v>0.5</x:v>
      </x:c>
      <x:c r="D134" s="23">
        <x:v>0.6</x:v>
      </x:c>
      <x:c r="E134" s="23">
        <x:v>0.6</x:v>
      </x:c>
      <x:c r="F134" s="23">
        <x:v>0.6</x:v>
      </x:c>
      <x:c r="G134" s="1"/>
      <x:c r="H134" s="5"/>
      <x:c r="I134" s="2" t="s">
        <x:v>322</x:v>
      </x:c>
      <x:c r="J134" s="2"/>
    </x:row>
    <x:row r="135">
      <x:c r="B135" s="1" t="s">
        <x:v>345</x:v>
      </x:c>
      <x:c r="C135" s="1"/>
      <x:c r="D135" s="23">
        <x:v>38.3</x:v>
      </x:c>
      <x:c r="E135" s="23">
        <x:v>77.1</x:v>
      </x:c>
      <x:c r="F135" s="23">
        <x:v>117.8</x:v>
      </x:c>
      <x:c r="G135" s="23">
        <x:v>133.1</x:v>
      </x:c>
      <x:c r="H135" s="5"/>
      <x:c r="I135" s="2" t="s">
        <x:v>346</x:v>
      </x:c>
      <x:c r="J135" s="2"/>
    </x:row>
    <x:row r="136">
      <x:c r="B136" s="1" t="s">
        <x:v>347</x:v>
      </x:c>
      <x:c r="C136" s="23">
        <x:v>86.7</x:v>
      </x:c>
      <x:c r="D136" s="1"/>
      <x:c r="E136" s="1"/>
      <x:c r="F136" s="1"/>
      <x:c r="G136" s="1"/>
      <x:c r="H136" s="5"/>
      <x:c r="I136" s="2" t="s">
        <x:v>348</x:v>
      </x:c>
      <x:c r="J136" s="2"/>
    </x:row>
    <x:row r="137">
      <x:c r="B137" s="1" t="s">
        <x:v>349</x:v>
      </x:c>
      <x:c r="C137" s="1"/>
      <x:c r="D137" s="23">
        <x:v>12.5</x:v>
      </x:c>
      <x:c r="E137" s="23">
        <x:v>25.6</x:v>
      </x:c>
      <x:c r="F137" s="23">
        <x:v>39.2</x:v>
      </x:c>
      <x:c r="G137" s="23">
        <x:v>45.1</x:v>
      </x:c>
      <x:c r="H137" s="5"/>
      <x:c r="I137" s="2" t="s">
        <x:v>346</x:v>
      </x:c>
      <x:c r="J137" s="2"/>
    </x:row>
    <x:row r="138">
      <x:c r="B138" s="1" t="s">
        <x:v>350</x:v>
      </x:c>
      <x:c r="C138" s="23">
        <x:v>34</x:v>
      </x:c>
      <x:c r="D138" s="1"/>
      <x:c r="E138" s="1"/>
      <x:c r="F138" s="1"/>
      <x:c r="G138" s="1"/>
      <x:c r="H138" s="5"/>
      <x:c r="I138" s="2" t="s">
        <x:v>348</x:v>
      </x:c>
      <x:c r="J138" s="2"/>
    </x:row>
    <x:row r="139">
      <x:c r="B139" s="1" t="s">
        <x:v>351</x:v>
      </x:c>
      <x:c r="C139" s="1"/>
      <x:c r="D139" s="23">
        <x:v>28</x:v>
      </x:c>
      <x:c r="E139" s="23">
        <x:v>15.9</x:v>
      </x:c>
      <x:c r="F139" s="23">
        <x:v>-16.6</x:v>
      </x:c>
      <x:c r="G139" s="1"/>
      <x:c r="H139" s="5"/>
      <x:c r="I139" s="2" t="s">
        <x:v>346</x:v>
      </x:c>
      <x:c r="J139" s="2"/>
    </x:row>
    <x:row r="140">
      <x:c r="B140" s="1" t="s">
        <x:v>352</x:v>
      </x:c>
      <x:c r="C140" s="23">
        <x:v>10.4</x:v>
      </x:c>
      <x:c r="D140" s="1"/>
      <x:c r="E140" s="1"/>
      <x:c r="F140" s="1"/>
      <x:c r="G140" s="1"/>
      <x:c r="H140" s="5"/>
      <x:c r="I140" s="2" t="s">
        <x:v>348</x:v>
      </x:c>
      <x:c r="J140" s="2"/>
    </x:row>
    <x:row r="141">
      <x:c r="B141" s="1" t="s">
        <x:v>353</x:v>
      </x:c>
      <x:c r="C141" s="1"/>
      <x:c r="D141" s="23">
        <x:v>7.1</x:v>
      </x:c>
      <x:c r="E141" s="23">
        <x:v>11.3</x:v>
      </x:c>
      <x:c r="F141" s="23">
        <x:v>66.9</x:v>
      </x:c>
      <x:c r="G141" s="1"/>
      <x:c r="H141" s="5"/>
      <x:c r="I141" s="2" t="s">
        <x:v>346</x:v>
      </x:c>
      <x:c r="J141" s="2"/>
    </x:row>
    <x:row r="142">
      <x:c r="B142" s="1" t="s">
        <x:v>354</x:v>
      </x:c>
      <x:c r="C142" s="23">
        <x:v>5.1</x:v>
      </x:c>
      <x:c r="D142" s="1"/>
      <x:c r="E142" s="1"/>
      <x:c r="F142" s="1"/>
      <x:c r="G142" s="1"/>
      <x:c r="H142" s="5"/>
      <x:c r="I142" s="2" t="s">
        <x:v>348</x:v>
      </x:c>
      <x:c r="J142" s="2"/>
    </x:row>
    <x:row r="143">
      <x:c r="B143" s="1" t="s">
        <x:v>355</x:v>
      </x:c>
      <x:c r="C143" s="1"/>
      <x:c r="D143" s="23">
        <x:v>-10.2</x:v>
      </x:c>
      <x:c r="E143" s="23">
        <x:v>-23.8</x:v>
      </x:c>
      <x:c r="F143" s="1"/>
      <x:c r="G143" s="1"/>
      <x:c r="H143" s="5"/>
      <x:c r="I143" s="2" t="s">
        <x:v>346</x:v>
      </x:c>
      <x:c r="J143" s="2"/>
    </x:row>
    <x:row r="144">
      <x:c r="B144" s="1" t="s">
        <x:v>356</x:v>
      </x:c>
      <x:c r="C144" s="1"/>
      <x:c r="D144" s="23">
        <x:v>-51.4</x:v>
      </x:c>
      <x:c r="E144" s="23">
        <x:v>-94.2</x:v>
      </x:c>
      <x:c r="F144" s="23">
        <x:v>-82.5</x:v>
      </x:c>
      <x:c r="G144" s="1"/>
      <x:c r="H144" s="5"/>
      <x:c r="I144" s="2" t="s">
        <x:v>346</x:v>
      </x:c>
      <x:c r="J144" s="2"/>
    </x:row>
    <x:row r="145">
      <x:c r="B145" s="1" t="s">
        <x:v>357</x:v>
      </x:c>
      <x:c r="C145" s="23">
        <x:v>38.1</x:v>
      </x:c>
      <x:c r="D145" s="1"/>
      <x:c r="E145" s="1"/>
      <x:c r="F145" s="1"/>
      <x:c r="G145" s="1"/>
      <x:c r="H145" s="5"/>
      <x:c r="I145" s="2" t="s">
        <x:v>348</x:v>
      </x:c>
      <x:c r="J145" s="2"/>
    </x:row>
    <x:row r="146">
      <x:c r="B146" s="1" t="s">
        <x:v>358</x:v>
      </x:c>
      <x:c r="C146" s="1"/>
      <x:c r="D146" s="23">
        <x:v>-4</x:v>
      </x:c>
      <x:c r="E146" s="23">
        <x:v>0.7</x:v>
      </x:c>
      <x:c r="F146" s="23">
        <x:v>37.1</x:v>
      </x:c>
      <x:c r="G146" s="23">
        <x:v>9.9</x:v>
      </x:c>
      <x:c r="H146" s="5"/>
      <x:c r="I146" s="2" t="s">
        <x:v>346</x:v>
      </x:c>
      <x:c r="J146" s="2"/>
    </x:row>
    <x:row r="147">
      <x:c r="B147" s="1" t="s">
        <x:v>359</x:v>
      </x:c>
      <x:c r="C147" s="23">
        <x:v>-74.7</x:v>
      </x:c>
      <x:c r="D147" s="1"/>
      <x:c r="E147" s="1"/>
      <x:c r="F147" s="1"/>
      <x:c r="G147" s="1"/>
      <x:c r="H147" s="5"/>
      <x:c r="I147" s="2" t="s">
        <x:v>348</x:v>
      </x:c>
      <x:c r="J147" s="2"/>
    </x:row>
    <x:row r="148">
      <x:c r="B148" s="1" t="s">
        <x:v>360</x:v>
      </x:c>
      <x:c r="C148" s="1"/>
      <x:c r="D148" s="23">
        <x:v>140.8</x:v>
      </x:c>
      <x:c r="E148" s="23">
        <x:v>229.9</x:v>
      </x:c>
      <x:c r="F148" s="23">
        <x:v>520.2</x:v>
      </x:c>
      <x:c r="G148" s="23">
        <x:v>601.4</x:v>
      </x:c>
      <x:c r="H148" s="5"/>
      <x:c r="I148" s="2" t="s">
        <x:v>346</x:v>
      </x:c>
      <x:c r="J148" s="2"/>
    </x:row>
    <x:row r="149">
      <x:c r="B149" s="1" t="s">
        <x:v>361</x:v>
      </x:c>
      <x:c r="C149" s="23">
        <x:v>398.9</x:v>
      </x:c>
      <x:c r="D149" s="1"/>
      <x:c r="E149" s="1"/>
      <x:c r="F149" s="1"/>
      <x:c r="G149" s="1"/>
      <x:c r="H149" s="5"/>
      <x:c r="I149" s="2" t="s">
        <x:v>348</x:v>
      </x:c>
      <x:c r="J149" s="2"/>
    </x:row>
    <x:row r="150">
      <x:c r="B150" s="1" t="s">
        <x:v>362</x:v>
      </x:c>
      <x:c r="C150" s="1"/>
      <x:c r="D150" s="23">
        <x:v>-26</x:v>
      </x:c>
      <x:c r="E150" s="23">
        <x:v>-41.8</x:v>
      </x:c>
      <x:c r="F150" s="23">
        <x:v>-58.5</x:v>
      </x:c>
      <x:c r="G150" s="23">
        <x:v>-68.4</x:v>
      </x:c>
      <x:c r="H150" s="5"/>
      <x:c r="I150" s="2" t="s">
        <x:v>346</x:v>
      </x:c>
      <x:c r="J150" s="2"/>
    </x:row>
    <x:row r="151">
      <x:c r="B151" s="1" t="s">
        <x:v>363</x:v>
      </x:c>
      <x:c r="C151" s="23">
        <x:v>-43.6</x:v>
      </x:c>
      <x:c r="D151" s="1"/>
      <x:c r="E151" s="1"/>
      <x:c r="F151" s="1"/>
      <x:c r="G151" s="1"/>
      <x:c r="H151" s="5"/>
      <x:c r="I151" s="2" t="s">
        <x:v>348</x:v>
      </x:c>
      <x:c r="J151" s="2"/>
    </x:row>
    <x:row r="152">
      <x:c r="B152" s="1" t="s">
        <x:v>364</x:v>
      </x:c>
      <x:c r="C152" s="1"/>
      <x:c r="D152" s="1"/>
      <x:c r="E152" s="23">
        <x:v>0</x:v>
      </x:c>
      <x:c r="F152" s="23">
        <x:v>0</x:v>
      </x:c>
      <x:c r="G152" s="23">
        <x:v>-1189.4</x:v>
      </x:c>
      <x:c r="H152" s="5"/>
      <x:c r="I152" s="2" t="s">
        <x:v>346</x:v>
      </x:c>
      <x:c r="J152" s="2"/>
    </x:row>
    <x:row r="153">
      <x:c r="B153" s="1" t="s">
        <x:v>365</x:v>
      </x:c>
      <x:c r="C153" s="23">
        <x:v>-1189.4</x:v>
      </x:c>
      <x:c r="D153" s="1"/>
      <x:c r="E153" s="1"/>
      <x:c r="F153" s="1"/>
      <x:c r="G153" s="1"/>
      <x:c r="H153" s="5"/>
      <x:c r="I153" s="2" t="s">
        <x:v>348</x:v>
      </x:c>
      <x:c r="J153" s="2"/>
    </x:row>
    <x:row r="154">
      <x:c r="B154" s="1" t="s">
        <x:v>366</x:v>
      </x:c>
      <x:c r="C154" s="1"/>
      <x:c r="D154" s="23">
        <x:v>-0.3</x:v>
      </x:c>
      <x:c r="E154" s="23">
        <x:v>-0.8</x:v>
      </x:c>
      <x:c r="F154" s="23">
        <x:v>0.3</x:v>
      </x:c>
      <x:c r="G154" s="23">
        <x:v>-22.9</x:v>
      </x:c>
      <x:c r="H154" s="5"/>
      <x:c r="I154" s="2" t="s">
        <x:v>346</x:v>
      </x:c>
      <x:c r="J154" s="2"/>
    </x:row>
    <x:row r="155">
      <x:c r="B155" s="1" t="s">
        <x:v>367</x:v>
      </x:c>
      <x:c r="C155" s="23">
        <x:v>-16.3</x:v>
      </x:c>
      <x:c r="D155" s="1"/>
      <x:c r="E155" s="1"/>
      <x:c r="F155" s="1"/>
      <x:c r="G155" s="1"/>
      <x:c r="H155" s="5"/>
      <x:c r="I155" s="2" t="s">
        <x:v>348</x:v>
      </x:c>
      <x:c r="J155" s="2"/>
    </x:row>
    <x:row r="156">
      <x:c r="B156" s="1" t="s">
        <x:v>368</x:v>
      </x:c>
      <x:c r="C156" s="1"/>
      <x:c r="D156" s="23">
        <x:v>-26.3</x:v>
      </x:c>
      <x:c r="E156" s="23">
        <x:v>-42.6</x:v>
      </x:c>
      <x:c r="F156" s="23">
        <x:v>-58.2</x:v>
      </x:c>
      <x:c r="G156" s="23">
        <x:v>-1280.7</x:v>
      </x:c>
      <x:c r="H156" s="5"/>
      <x:c r="I156" s="2" t="s">
        <x:v>346</x:v>
      </x:c>
      <x:c r="J156" s="2"/>
    </x:row>
    <x:row r="157">
      <x:c r="B157" s="1" t="s">
        <x:v>369</x:v>
      </x:c>
      <x:c r="C157" s="23">
        <x:v>-1249.3</x:v>
      </x:c>
      <x:c r="D157" s="1"/>
      <x:c r="E157" s="1"/>
      <x:c r="F157" s="1"/>
      <x:c r="G157" s="1"/>
      <x:c r="H157" s="5"/>
      <x:c r="I157" s="2" t="s">
        <x:v>348</x:v>
      </x:c>
      <x:c r="J157" s="2"/>
    </x:row>
    <x:row r="158">
      <x:c r="B158" s="1" t="s">
        <x:v>370</x:v>
      </x:c>
      <x:c r="C158" s="1"/>
      <x:c r="D158" s="1"/>
      <x:c r="E158" s="1"/>
      <x:c r="F158" s="23">
        <x:v>200</x:v>
      </x:c>
      <x:c r="G158" s="1"/>
      <x:c r="H158" s="5"/>
      <x:c r="I158" s="2" t="s">
        <x:v>346</x:v>
      </x:c>
      <x:c r="J158" s="2"/>
    </x:row>
    <x:row r="159">
      <x:c r="B159" s="1" t="s">
        <x:v>371</x:v>
      </x:c>
      <x:c r="C159" s="23">
        <x:v>0</x:v>
      </x:c>
      <x:c r="D159" s="1"/>
      <x:c r="E159" s="1"/>
      <x:c r="F159" s="1"/>
      <x:c r="G159" s="1"/>
      <x:c r="H159" s="5"/>
      <x:c r="I159" s="2" t="s">
        <x:v>348</x:v>
      </x:c>
      <x:c r="J159" s="2"/>
    </x:row>
    <x:row r="160">
      <x:c r="B160" s="1" t="s">
        <x:v>372</x:v>
      </x:c>
      <x:c r="C160" s="1"/>
      <x:c r="D160" s="1"/>
      <x:c r="E160" s="23">
        <x:v>0</x:v>
      </x:c>
      <x:c r="F160" s="23">
        <x:v>0</x:v>
      </x:c>
      <x:c r="G160" s="23">
        <x:v>600</x:v>
      </x:c>
      <x:c r="H160" s="5"/>
      <x:c r="I160" s="2" t="s">
        <x:v>346</x:v>
      </x:c>
      <x:c r="J160" s="2"/>
    </x:row>
    <x:row r="161">
      <x:c r="B161" s="1" t="s">
        <x:v>373</x:v>
      </x:c>
      <x:c r="C161" s="23">
        <x:v>600</x:v>
      </x:c>
      <x:c r="D161" s="1"/>
      <x:c r="E161" s="1"/>
      <x:c r="F161" s="1"/>
      <x:c r="G161" s="1"/>
      <x:c r="H161" s="5"/>
      <x:c r="I161" s="2" t="s">
        <x:v>348</x:v>
      </x:c>
      <x:c r="J161" s="2"/>
    </x:row>
    <x:row r="162">
      <x:c r="B162" s="1" t="s">
        <x:v>374</x:v>
      </x:c>
      <x:c r="C162" s="1"/>
      <x:c r="D162" s="23">
        <x:v>-100</x:v>
      </x:c>
      <x:c r="E162" s="23">
        <x:v>-200</x:v>
      </x:c>
      <x:c r="F162" s="23">
        <x:v>-400</x:v>
      </x:c>
      <x:c r="G162" s="23">
        <x:v>-200</x:v>
      </x:c>
      <x:c r="H162" s="5"/>
      <x:c r="I162" s="2" t="s">
        <x:v>346</x:v>
      </x:c>
      <x:c r="J162" s="2"/>
    </x:row>
    <x:row r="163">
      <x:c r="B163" s="1" t="s">
        <x:v>375</x:v>
      </x:c>
      <x:c r="C163" s="23">
        <x:v>-100</x:v>
      </x:c>
      <x:c r="D163" s="1"/>
      <x:c r="E163" s="1"/>
      <x:c r="F163" s="1"/>
      <x:c r="G163" s="1"/>
      <x:c r="H163" s="5"/>
      <x:c r="I163" s="2" t="s">
        <x:v>348</x:v>
      </x:c>
      <x:c r="J163" s="2"/>
    </x:row>
    <x:row r="164">
      <x:c r="B164" s="1" t="s">
        <x:v>376</x:v>
      </x:c>
      <x:c r="C164" s="1"/>
      <x:c r="D164" s="23">
        <x:v>-27.1</x:v>
      </x:c>
      <x:c r="E164" s="23">
        <x:v>-103</x:v>
      </x:c>
      <x:c r="F164" s="23">
        <x:v>-229.9</x:v>
      </x:c>
      <x:c r="G164" s="23">
        <x:v>-118.5</x:v>
      </x:c>
      <x:c r="H164" s="5"/>
      <x:c r="I164" s="2" t="s">
        <x:v>346</x:v>
      </x:c>
      <x:c r="J164" s="2"/>
    </x:row>
    <x:row r="165">
      <x:c r="B165" s="1" t="s">
        <x:v>377</x:v>
      </x:c>
      <x:c r="C165" s="23">
        <x:v>-91.3</x:v>
      </x:c>
      <x:c r="D165" s="1"/>
      <x:c r="E165" s="1"/>
      <x:c r="F165" s="1"/>
      <x:c r="G165" s="1"/>
      <x:c r="H165" s="5"/>
      <x:c r="I165" s="2" t="s">
        <x:v>348</x:v>
      </x:c>
      <x:c r="J165" s="2"/>
    </x:row>
    <x:row r="166">
      <x:c r="B166" s="1" t="s">
        <x:v>378</x:v>
      </x:c>
      <x:c r="C166" s="1"/>
      <x:c r="D166" s="23">
        <x:v>1.4</x:v>
      </x:c>
      <x:c r="E166" s="23">
        <x:v>2.3</x:v>
      </x:c>
      <x:c r="F166" s="23">
        <x:v>2.9</x:v>
      </x:c>
      <x:c r="G166" s="23">
        <x:v>28.4</x:v>
      </x:c>
      <x:c r="H166" s="5"/>
      <x:c r="I166" s="2" t="s">
        <x:v>346</x:v>
      </x:c>
      <x:c r="J166" s="2"/>
    </x:row>
    <x:row r="167">
      <x:c r="B167" s="1" t="s">
        <x:v>379</x:v>
      </x:c>
      <x:c r="C167" s="23">
        <x:v>17.5</x:v>
      </x:c>
      <x:c r="D167" s="1"/>
      <x:c r="E167" s="1"/>
      <x:c r="F167" s="1"/>
      <x:c r="G167" s="1"/>
      <x:c r="H167" s="5"/>
      <x:c r="I167" s="2" t="s">
        <x:v>348</x:v>
      </x:c>
      <x:c r="J167" s="2"/>
    </x:row>
    <x:row r="168">
      <x:c r="B168" s="1" t="s">
        <x:v>380</x:v>
      </x:c>
      <x:c r="C168" s="1"/>
      <x:c r="D168" s="23">
        <x:v>-27.6</x:v>
      </x:c>
      <x:c r="E168" s="23">
        <x:v>-28.1</x:v>
      </x:c>
      <x:c r="F168" s="23">
        <x:v>-28.4</x:v>
      </x:c>
      <x:c r="G168" s="23">
        <x:v>-24.6</x:v>
      </x:c>
      <x:c r="H168" s="5"/>
      <x:c r="I168" s="2" t="s">
        <x:v>346</x:v>
      </x:c>
      <x:c r="J168" s="2"/>
    </x:row>
    <x:row r="169">
      <x:c r="B169" s="1" t="s">
        <x:v>381</x:v>
      </x:c>
      <x:c r="C169" s="23">
        <x:v>-24</x:v>
      </x:c>
      <x:c r="D169" s="1"/>
      <x:c r="E169" s="1"/>
      <x:c r="F169" s="1"/>
      <x:c r="G169" s="1"/>
      <x:c r="H169" s="5"/>
      <x:c r="I169" s="2" t="s">
        <x:v>348</x:v>
      </x:c>
      <x:c r="J169" s="2"/>
    </x:row>
    <x:row r="170">
      <x:c r="B170" s="1" t="s">
        <x:v>382</x:v>
      </x:c>
      <x:c r="C170" s="1"/>
      <x:c r="D170" s="23">
        <x:v>-5.3</x:v>
      </x:c>
      <x:c r="E170" s="23">
        <x:v>-11.6</x:v>
      </x:c>
      <x:c r="F170" s="23">
        <x:v>-17.7</x:v>
      </x:c>
      <x:c r="G170" s="23">
        <x:v>-20.6</x:v>
      </x:c>
      <x:c r="H170" s="5"/>
      <x:c r="I170" s="2" t="s">
        <x:v>346</x:v>
      </x:c>
      <x:c r="J170" s="2"/>
    </x:row>
    <x:row r="171">
      <x:c r="B171" s="1" t="s">
        <x:v>383</x:v>
      </x:c>
      <x:c r="C171" s="23">
        <x:v>-15.3</x:v>
      </x:c>
      <x:c r="D171" s="1"/>
      <x:c r="E171" s="1"/>
      <x:c r="F171" s="1"/>
      <x:c r="G171" s="1"/>
      <x:c r="H171" s="5"/>
      <x:c r="I171" s="2" t="s">
        <x:v>348</x:v>
      </x:c>
      <x:c r="J171" s="2"/>
    </x:row>
    <x:row r="172">
      <x:c r="B172" s="1" t="s">
        <x:v>384</x:v>
      </x:c>
      <x:c r="C172" s="1"/>
      <x:c r="D172" s="23">
        <x:v>-2.1</x:v>
      </x:c>
      <x:c r="E172" s="23">
        <x:v>-1.6</x:v>
      </x:c>
      <x:c r="F172" s="23">
        <x:v>-3.6</x:v>
      </x:c>
      <x:c r="G172" s="23">
        <x:v>-9.3</x:v>
      </x:c>
      <x:c r="H172" s="5"/>
      <x:c r="I172" s="2" t="s">
        <x:v>346</x:v>
      </x:c>
      <x:c r="J172" s="2"/>
    </x:row>
    <x:row r="173">
      <x:c r="B173" s="1" t="s">
        <x:v>385</x:v>
      </x:c>
      <x:c r="C173" s="23">
        <x:v>-9.3</x:v>
      </x:c>
      <x:c r="D173" s="1"/>
      <x:c r="E173" s="1"/>
      <x:c r="F173" s="1"/>
      <x:c r="G173" s="1"/>
      <x:c r="H173" s="5"/>
      <x:c r="I173" s="2" t="s">
        <x:v>348</x:v>
      </x:c>
      <x:c r="J173" s="2"/>
    </x:row>
    <x:row r="174">
      <x:c r="B174" s="1" t="s">
        <x:v>386</x:v>
      </x:c>
      <x:c r="C174" s="1"/>
      <x:c r="D174" s="23">
        <x:v>-0.2</x:v>
      </x:c>
      <x:c r="E174" s="23">
        <x:v>4.7</x:v>
      </x:c>
      <x:c r="F174" s="23">
        <x:v>4.1</x:v>
      </x:c>
      <x:c r="G174" s="23">
        <x:v>0.6</x:v>
      </x:c>
      <x:c r="H174" s="5"/>
      <x:c r="I174" s="2" t="s">
        <x:v>346</x:v>
      </x:c>
      <x:c r="J174" s="2"/>
    </x:row>
    <x:row r="175">
      <x:c r="B175" s="1" t="s">
        <x:v>387</x:v>
      </x:c>
      <x:c r="C175" s="23">
        <x:v>-1.2</x:v>
      </x:c>
      <x:c r="D175" s="1"/>
      <x:c r="E175" s="1"/>
      <x:c r="F175" s="1"/>
      <x:c r="G175" s="1"/>
      <x:c r="H175" s="5"/>
      <x:c r="I175" s="2" t="s">
        <x:v>348</x:v>
      </x:c>
      <x:c r="J175" s="2"/>
    </x:row>
    <x:row r="176">
      <x:c r="B176" s="1" t="s">
        <x:v>388</x:v>
      </x:c>
      <x:c r="C176" s="1"/>
      <x:c r="D176" s="1"/>
      <x:c r="E176" s="1"/>
      <x:c r="F176" s="1"/>
      <x:c r="G176" s="1"/>
      <x:c r="H176" s="51">
        <x:v>0.235</x:v>
      </x:c>
      <x:c r="I176" s="2" t="s">
        <x:v>389</x:v>
      </x:c>
      <x:c r="J176" s="2"/>
    </x:row>
    <x:row r="177">
      <x:c r="B177" s="1" t="s">
        <x:v>390</x:v>
      </x:c>
      <x:c r="C177" s="1"/>
      <x:c r="D177" s="1"/>
      <x:c r="E177" s="1"/>
      <x:c r="F177" s="1"/>
      <x:c r="G177" s="1"/>
      <x:c r="H177" s="50">
        <x:v>110</x:v>
      </x:c>
      <x:c r="I177" s="2" t="s">
        <x:v>389</x:v>
      </x:c>
      <x:c r="J177" s="2"/>
    </x:row>
    <x:row r="178">
      <x:c r="B178" s="1" t="s">
        <x:v>391</x:v>
      </x:c>
      <x:c r="C178" s="1"/>
      <x:c r="D178" s="1"/>
      <x:c r="E178" s="1"/>
      <x:c r="F178" s="1"/>
      <x:c r="G178" s="1"/>
      <x:c r="H178" s="50">
        <x:v>-20</x:v>
      </x:c>
      <x:c r="I178" s="2" t="s">
        <x:v>389</x:v>
      </x:c>
      <x:c r="J178" s="2"/>
    </x:row>
    <x:row r="179">
      <x:c r="B179" s="1" t="s">
        <x:v>392</x:v>
      </x:c>
      <x:c r="C179" s="1"/>
      <x:c r="D179" s="1"/>
      <x:c r="E179" s="1"/>
      <x:c r="F179" s="1"/>
      <x:c r="G179" s="1"/>
      <x:c r="H179" s="50">
        <x:v>-70</x:v>
      </x:c>
      <x:c r="I179" s="2" t="s">
        <x:v>389</x:v>
      </x:c>
      <x:c r="J179" s="2"/>
    </x:row>
    <x:row r="180">
      <x:c r="B180" s="1" t="s">
        <x:v>393</x:v>
      </x:c>
      <x:c r="C180" s="1"/>
      <x:c r="D180" s="1"/>
      <x:c r="E180" s="1"/>
      <x:c r="F180" s="1"/>
      <x:c r="G180" s="1"/>
      <x:c r="H180" s="50">
        <x:v>-6</x:v>
      </x:c>
      <x:c r="I180" s="2" t="s">
        <x:v>389</x:v>
      </x:c>
      <x:c r="J180" s="2"/>
    </x:row>
    <x:row r="181">
      <x:c r="B181" s="1" t="s">
        <x:v>394</x:v>
      </x:c>
      <x:c r="C181" s="52"/>
      <x:c r="D181" s="52"/>
      <x:c r="E181" s="52"/>
      <x:c r="F181" s="52"/>
      <x:c r="G181" s="52"/>
      <x:c r="H181" s="51">
        <x:v>0.13551638438880706</x:v>
      </x:c>
      <x:c r="I181" s="2" t="s">
        <x:v>389</x:v>
      </x:c>
      <x:c r="J181" s="2"/>
    </x:row>
    <x:row r="182">
      <x:c r="B182" s="1" t="s">
        <x:v>395</x:v>
      </x:c>
      <x:c r="C182" s="1"/>
      <x:c r="D182" s="1"/>
      <x:c r="E182" s="1"/>
      <x:c r="F182" s="1"/>
      <x:c r="G182" s="1"/>
      <x:c r="H182" s="50">
        <x:v>19</x:v>
      </x:c>
      <x:c r="I182" s="2" t="s">
        <x:v>396</x:v>
      </x:c>
      <x:c r="J182" s="2"/>
    </x:row>
    <x:row r="183">
      <x:c r="B183" s="1" t="s">
        <x:v>397</x:v>
      </x:c>
      <x:c r="C183" s="1"/>
      <x:c r="D183" s="1"/>
      <x:c r="E183" s="1"/>
      <x:c r="F183" s="1"/>
      <x:c r="G183" s="1"/>
      <x:c r="H183" s="50">
        <x:v>20.5</x:v>
      </x:c>
      <x:c r="I183" s="2" t="s">
        <x:v>396</x:v>
      </x:c>
      <x:c r="J183" s="2"/>
    </x:row>
    <x:row r="184">
      <x:c r="B184" s="1" t="s">
        <x:v>398</x:v>
      </x:c>
      <x:c r="C184" s="1"/>
      <x:c r="D184" s="1"/>
      <x:c r="E184" s="1"/>
      <x:c r="F184" s="1"/>
      <x:c r="G184" s="1"/>
      <x:c r="H184" s="50">
        <x:v>4700</x:v>
      </x:c>
      <x:c r="I184" s="2" t="s">
        <x:v>399</x:v>
      </x:c>
      <x:c r="J184" s="2"/>
    </x:row>
    <x:row r="185">
      <x:c r="B185" s="1" t="s">
        <x:v>400</x:v>
      </x:c>
      <x:c r="C185" s="1"/>
      <x:c r="D185" s="1"/>
      <x:c r="E185" s="1"/>
      <x:c r="F185" s="1"/>
      <x:c r="G185" s="1"/>
      <x:c r="H185" s="50">
        <x:v>4900</x:v>
      </x:c>
      <x:c r="I185" s="2" t="s">
        <x:v>399</x:v>
      </x:c>
      <x:c r="J185" s="2"/>
    </x:row>
    <x:row r="186">
      <x:c r="B186" s="1" t="s">
        <x:v>401</x:v>
      </x:c>
      <x:c r="C186" s="1"/>
      <x:c r="D186" s="1"/>
      <x:c r="E186" s="1"/>
      <x:c r="F186" s="1"/>
      <x:c r="G186" s="1"/>
      <x:c r="H186" s="51">
        <x:v>0.7</x:v>
      </x:c>
      <x:c r="I186" s="2" t="s">
        <x:v>402</x:v>
      </x:c>
      <x:c r="J186" s="2"/>
    </x:row>
    <x:row r="187">
      <x:c r="B187" s="1" t="s">
        <x:v>403</x:v>
      </x:c>
      <x:c r="C187" s="1"/>
      <x:c r="D187" s="1"/>
      <x:c r="E187" s="1"/>
      <x:c r="F187" s="1"/>
      <x:c r="G187" s="1"/>
      <x:c r="H187" s="50">
        <x:v>8</x:v>
      </x:c>
      <x:c r="I187" s="2" t="s">
        <x:v>404</x:v>
      </x:c>
      <x:c r="J187" s="2"/>
    </x:row>
    <x:row r="188">
      <x:c r="B188" s="1" t="s">
        <x:v>405</x:v>
      </x:c>
      <x:c r="C188" s="1"/>
      <x:c r="D188" s="1"/>
      <x:c r="E188" s="1"/>
      <x:c r="F188" s="1"/>
      <x:c r="G188" s="1"/>
      <x:c r="H188" s="51">
        <x:v>-0.0385714285714286</x:v>
      </x:c>
      <x:c r="I188" s="2" t="s">
        <x:v>406</x:v>
      </x:c>
      <x:c r="J188" s="2"/>
    </x:row>
    <x:row r="189">
      <x:c r="B189" s="1" t="s">
        <x:v>407</x:v>
      </x:c>
      <x:c r="C189" s="23">
        <x:v>24.9</x:v>
      </x:c>
      <x:c r="D189" s="23">
        <x:v>24.6</x:v>
      </x:c>
      <x:c r="E189" s="23">
        <x:v>27.2</x:v>
      </x:c>
      <x:c r="F189" s="23">
        <x:v>40.2</x:v>
      </x:c>
      <x:c r="G189" s="1"/>
      <x:c r="H189" s="5"/>
      <x:c r="I189" s="2" t="s">
        <x:v>408</x:v>
      </x:c>
      <x:c r="J189" s="2"/>
    </x:row>
    <x:row r="190">
      <x:c r="B190" s="1"/>
      <x:c r="C190" s="1"/>
      <x:c r="D190" s="1"/>
      <x:c r="E190" s="1"/>
      <x:c r="F190" s="1"/>
      <x:c r="G190" s="1"/>
      <x:c r="H190" s="5"/>
      <x:c r="I190" s="2"/>
      <x:c r="J190" s="2"/>
    </x:row>
    <x:row r="191">
      <x:c r="B191" s="1"/>
      <x:c r="C191" s="1"/>
      <x:c r="D191" s="1"/>
      <x:c r="E191" s="1"/>
      <x:c r="F191" s="1"/>
      <x:c r="G191" s="1"/>
      <x:c r="H191" s="5"/>
      <x:c r="I191" s="2"/>
      <x:c r="J191" s="2"/>
    </x:row>
    <x:row r="192">
      <x:c r="B192" s="1"/>
      <x:c r="C192" s="1"/>
      <x:c r="D192" s="1"/>
      <x:c r="E192" s="1"/>
      <x:c r="F192" s="1"/>
      <x:c r="G192" s="1"/>
      <x:c r="H192" s="5"/>
      <x:c r="I192" s="2"/>
      <x:c r="J192" s="2"/>
    </x:row>
    <x:row r="193">
      <x:c r="B193" s="1"/>
      <x:c r="C193" s="1"/>
      <x:c r="D193" s="1"/>
      <x:c r="E193" s="1"/>
      <x:c r="F193" s="1"/>
      <x:c r="G193" s="1"/>
      <x:c r="H193" s="5"/>
      <x:c r="I193" s="2"/>
      <x:c r="J193" s="2"/>
    </x:row>
    <x:row r="194">
      <x:c r="B194" s="1"/>
      <x:c r="C194" s="1"/>
      <x:c r="D194" s="1"/>
      <x:c r="E194" s="1"/>
      <x:c r="F194" s="1"/>
      <x:c r="G194" s="1"/>
      <x:c r="H194" s="5"/>
      <x:c r="I194" s="2"/>
      <x:c r="J194" s="2"/>
    </x:row>
    <x:row r="195">
      <x:c r="B195" s="1"/>
      <x:c r="C195" s="1"/>
      <x:c r="D195" s="1"/>
      <x:c r="E195" s="1"/>
      <x:c r="F195" s="1"/>
      <x:c r="G195" s="1"/>
      <x:c r="H195" s="5"/>
      <x:c r="I195" s="2"/>
      <x:c r="J195" s="2"/>
    </x:row>
    <x:row r="196">
      <x:c r="B196" s="1"/>
      <x:c r="C196" s="1"/>
      <x:c r="D196" s="1"/>
      <x:c r="E196" s="1"/>
      <x:c r="F196" s="1"/>
      <x:c r="G196" s="1"/>
      <x:c r="H196" s="5"/>
      <x:c r="I196" s="2"/>
      <x:c r="J196" s="2"/>
    </x:row>
    <x:row r="197">
      <x:c r="B197" s="1"/>
      <x:c r="C197" s="1"/>
      <x:c r="D197" s="1"/>
      <x:c r="E197" s="1"/>
      <x:c r="F197" s="1"/>
      <x:c r="G197" s="1"/>
      <x:c r="H197" s="5"/>
      <x:c r="I197" s="2"/>
      <x:c r="J197" s="2"/>
    </x:row>
    <x:row r="198">
      <x:c r="B198" s="1"/>
      <x:c r="C198" s="1"/>
      <x:c r="D198" s="1"/>
      <x:c r="E198" s="1"/>
      <x:c r="F198" s="1"/>
      <x:c r="G198" s="1"/>
      <x:c r="H198" s="5"/>
      <x:c r="I198" s="2"/>
      <x:c r="J198" s="2"/>
    </x:row>
    <x:row r="199">
      <x:c r="B199" s="1"/>
      <x:c r="C199" s="1"/>
      <x:c r="D199" s="1"/>
      <x:c r="E199" s="1"/>
      <x:c r="F199" s="1"/>
      <x:c r="G199" s="1"/>
      <x:c r="H199" s="5"/>
      <x:c r="I199" s="2"/>
      <x:c r="J199" s="2"/>
    </x:row>
    <x:row r="200">
      <x:c r="B200" s="1" t="s">
        <x:v>409</x:v>
      </x:c>
      <x:c r="C200" s="1"/>
      <x:c r="D200" s="1"/>
      <x:c r="E200" s="1"/>
      <x:c r="F200" s="23">
        <x:v>29.935547</x:v>
      </x:c>
      <x:c r="G200" s="1"/>
      <x:c r="H200" s="5"/>
      <x:c r="I200" s="2"/>
      <x:c r="J200" s="2"/>
    </x:row>
    <x:row r="201">
      <x:c r="B201" s="32" t="s">
        <x:v>410</x:v>
      </x:c>
      <x:c r="C201" s="32"/>
      <x:c r="D201" s="32"/>
      <x:c r="E201" s="32"/>
      <x:c r="F201" s="32"/>
      <x:c r="G201" s="23">
        <x:v>1654.5</x:v>
      </x:c>
      <x:c r="H201" s="32"/>
      <x:c r="I201" s="2"/>
      <x:c r="J201" s="2"/>
    </x:row>
    <x:row r="202">
      <x:c r="B202" s="32" t="s">
        <x:v>411</x:v>
      </x:c>
      <x:c r="C202" s="32"/>
      <x:c r="D202" s="32"/>
      <x:c r="E202" s="32"/>
      <x:c r="F202" s="32"/>
      <x:c r="G202" s="23">
        <x:v>424</x:v>
      </x:c>
      <x:c r="H202" s="32"/>
      <x:c r="I202" s="2"/>
      <x:c r="J202" s="2"/>
    </x:row>
    <x:row r="203">
      <x:c r="B203" s="2" t="s">
        <x:v>412</x:v>
      </x:c>
      <x:c r="C203" s="2"/>
      <x:c r="D203" s="2"/>
      <x:c r="E203" s="2"/>
      <x:c r="F203" s="2"/>
      <x:c r="G203" s="2"/>
      <x:c r="H203" s="54">
        <x:v>0</x:v>
      </x:c>
      <x:c r="I203" s="2"/>
      <x:c r="J203" s="2"/>
    </x:row>
    <x:row r="204">
      <x:c r="B204" s="2"/>
      <x:c r="C204" s="2"/>
      <x:c r="D204" s="2"/>
      <x:c r="E204" s="2"/>
      <x:c r="F204" s="2"/>
      <x:c r="G204" s="2"/>
      <x:c r="H204" s="2"/>
      <x:c r="I204" s="2"/>
      <x:c r="J204" s="2"/>
    </x:row>
    <x:row r="205">
      <x:c r="B205" s="1" t="s">
        <x:v>57</x:v>
      </x:c>
      <x:c r="C205" s="23">
        <x:v>677.1</x:v>
      </x:c>
      <x:c r="D205" s="23">
        <x:v>643.9</x:v>
      </x:c>
      <x:c r="E205" s="23">
        <x:v>615.2</x:v>
      </x:c>
      <x:c r="F205" s="23">
        <x:v>685.3</x:v>
      </x:c>
      <x:c r="G205" s="23">
        <x:v>2551.7</x:v>
      </x:c>
      <x:c r="H205" s="1"/>
      <x:c r="I205" s="2"/>
      <x:c r="J205" s="2"/>
    </x:row>
    <x:row r="206">
      <x:c r="B206" s="1" t="s">
        <x:v>65</x:v>
      </x:c>
      <x:c r="C206" s="23">
        <x:v>109.6</x:v>
      </x:c>
      <x:c r="D206" s="23">
        <x:v>107.2</x:v>
      </x:c>
      <x:c r="E206" s="23">
        <x:v>97.4</x:v>
      </x:c>
      <x:c r="F206" s="23">
        <x:v>101.5</x:v>
      </x:c>
      <x:c r="G206" s="23">
        <x:v>397</x:v>
      </x:c>
      <x:c r="H206" s="1"/>
      <x:c r="I206" s="2"/>
      <x:c r="J206" s="2"/>
    </x:row>
    <x:row r="207">
      <x:c r="B207" s="1" t="s">
        <x:v>413</x:v>
      </x:c>
      <x:c r="C207" s="23">
        <x:v>42.6</x:v>
      </x:c>
      <x:c r="D207" s="23">
        <x:v>44.9</x:v>
      </x:c>
      <x:c r="E207" s="23">
        <x:v>41</x:v>
      </x:c>
      <x:c r="F207" s="23">
        <x:v>41.4</x:v>
      </x:c>
      <x:c r="G207" s="23">
        <x:v>190.3</x:v>
      </x:c>
      <x:c r="H207" s="1"/>
      <x:c r="I207" s="2"/>
      <x:c r="J207" s="2"/>
    </x:row>
    <x:row r="208">
      <x:c r="B208" s="1" t="s">
        <x:v>67</x:v>
      </x:c>
      <x:c r="C208" s="23">
        <x:v>65.8</x:v>
      </x:c>
      <x:c r="D208" s="23">
        <x:v>32.7</x:v>
      </x:c>
      <x:c r="E208" s="23">
        <x:v>35.6</x:v>
      </x:c>
      <x:c r="F208" s="23">
        <x:v>35.5</x:v>
      </x:c>
      <x:c r="G208" s="23">
        <x:v>205.9</x:v>
      </x:c>
      <x:c r="H208" s="1"/>
      <x:c r="I208" s="2"/>
      <x:c r="J208" s="2"/>
    </x:row>
    <x:row r="209">
      <x:c r="B209" s="1" t="s">
        <x:v>68</x:v>
      </x:c>
      <x:c r="C209" s="23">
        <x:v>59.9</x:v>
      </x:c>
      <x:c r="D209" s="23">
        <x:v>57.3</x:v>
      </x:c>
      <x:c r="E209" s="23">
        <x:v>51.4</x:v>
      </x:c>
      <x:c r="F209" s="23">
        <x:v>59.5</x:v>
      </x:c>
      <x:c r="G209" s="23">
        <x:v>228.5</x:v>
      </x:c>
      <x:c r="H209" s="1"/>
      <x:c r="I209" s="2"/>
      <x:c r="J209" s="2"/>
    </x:row>
    <x:row r="210">
      <x:c r="B210" s="1" t="s">
        <x:v>414</x:v>
      </x:c>
      <x:c r="C210" s="23">
        <x:v>83.9</x:v>
      </x:c>
      <x:c r="D210" s="23">
        <x:v>73.5</x:v>
      </x:c>
      <x:c r="E210" s="23">
        <x:v>171.5</x:v>
      </x:c>
      <x:c r="F210" s="23">
        <x:v>264.1</x:v>
      </x:c>
      <x:c r="G210" s="23">
        <x:v>291.9</x:v>
      </x:c>
      <x:c r="H210" s="1"/>
      <x:c r="I210" s="2"/>
      <x:c r="J210" s="2"/>
    </x:row>
    <x:row r="211">
      <x:c r="B211" s="2" t="s">
        <x:v>415</x:v>
      </x:c>
      <x:c r="C211" s="2"/>
      <x:c r="D211" s="2"/>
      <x:c r="E211" s="2"/>
      <x:c r="F211" s="2"/>
      <x:c r="G211" s="2"/>
      <x:c r="H211" s="51">
        <x:v>-0.003416856492027276</x:v>
      </x:c>
      <x:c r="I211" s="2"/>
      <x:c r="J211" s="2"/>
    </x:row>
    <x:row r="212">
      <x:c r="B212" s="2" t="s">
        <x:v>416</x:v>
      </x:c>
      <x:c r="C212" s="2"/>
      <x:c r="D212" s="2"/>
      <x:c r="E212" s="2"/>
      <x:c r="F212" s="2"/>
      <x:c r="G212" s="2"/>
      <x:c r="H212" s="51">
        <x:v>-0.16429249762583098</x:v>
      </x:c>
      <x:c r="I212" s="2"/>
      <x:c r="J212" s="2"/>
    </x:row>
    <x:row r="213">
      <x:c r="B213" s="2" t="s">
        <x:v>417</x:v>
      </x:c>
      <x:c r="C213" s="2"/>
      <x:c r="D213" s="2"/>
      <x:c r="E213" s="2"/>
      <x:c r="F213" s="2"/>
      <x:c r="G213" s="2"/>
      <x:c r="H213" s="51">
        <x:v>-0.009216589861751112</x:v>
      </x:c>
      <x:c r="I213" s="2"/>
      <x:c r="J213" s="2"/>
    </x:row>
    <x:row r="214">
      <x:c r="B214" s="2" t="s">
        <x:v>418</x:v>
      </x:c>
      <x:c r="C214" s="2"/>
      <x:c r="D214" s="2"/>
      <x:c r="E214" s="2"/>
      <x:c r="F214" s="2"/>
      <x:c r="G214" s="2"/>
      <x:c r="H214" s="51">
        <x:v>0.15311909262759937</x:v>
      </x:c>
      <x:c r="I214" s="2"/>
      <x:c r="J214" s="2"/>
    </x:row>
    <x:row r="215">
      <x:c r="B215" s="2" t="s">
        <x:v>419</x:v>
      </x:c>
      <x:c r="C215" s="2"/>
      <x:c r="D215" s="2"/>
      <x:c r="E215" s="2"/>
      <x:c r="F215" s="2"/>
      <x:c r="G215" s="2"/>
      <x:c r="H215" s="51">
        <x:v>-0.05821917808219179</x:v>
      </x:c>
      <x:c r="I215" s="2"/>
      <x:c r="J215" s="2"/>
    </x:row>
    <x:row r="216">
      <x:c r="B216" s="2" t="s">
        <x:v>420</x:v>
      </x:c>
      <x:c r="C216" s="2"/>
      <x:c r="D216" s="2"/>
      <x:c r="E216" s="2"/>
      <x:c r="F216" s="2"/>
      <x:c r="G216" s="2"/>
      <x:c r="H216" s="51">
        <x:v>0.25391849529780575</x:v>
      </x:c>
      <x:c r="I216" s="2"/>
      <x:c r="J216" s="2"/>
    </x:row>
    <x:row r="217">
      <x:c r="B217" s="1" t="s">
        <x:v>421</x:v>
      </x:c>
      <x:c r="C217" s="23">
        <x:v>1032.3</x:v>
      </x:c>
      <x:c r="D217" s="23">
        <x:v>951.6</x:v>
      </x:c>
      <x:c r="E217" s="23">
        <x:v>1006.3</x:v>
      </x:c>
      <x:c r="F217" s="23">
        <x:v>1178.6</x:v>
      </x:c>
      <x:c r="G217" s="23">
        <x:v>3841</x:v>
      </x:c>
      <x:c r="H217" s="1"/>
      <x:c r="I217" s="2"/>
      <x:c r="J217" s="2"/>
    </x:row>
    <x:row r="218">
      <x:c r="B218" s="1" t="s">
        <x:v>422</x:v>
      </x:c>
      <x:c r="C218" s="23">
        <x:v>-6.6</x:v>
      </x:c>
      <x:c r="D218" s="23">
        <x:v>-7.9</x:v>
      </x:c>
      <x:c r="E218" s="23">
        <x:v>-5.8</x:v>
      </x:c>
      <x:c r="F218" s="23">
        <x:v>-8.7</x:v>
      </x:c>
      <x:c r="G218" s="23">
        <x:v>-24.3</x:v>
      </x:c>
      <x:c r="H218" s="1"/>
      <x:c r="I218" s="2"/>
      <x:c r="J218" s="2"/>
    </x:row>
    <x:row r="219">
      <x:c r="B219" s="1" t="s">
        <x:v>423</x:v>
      </x:c>
      <x:c r="C219" s="23">
        <x:v>488.7</x:v>
      </x:c>
      <x:c r="D219" s="23"/>
      <x:c r="E219" s="23"/>
      <x:c r="F219" s="23"/>
      <x:c r="G219" s="23">
        <x:v>1781.7</x:v>
      </x:c>
      <x:c r="H219" s="1"/>
      <x:c r="I219" s="2"/>
      <x:c r="J219" s="2"/>
    </x:row>
    <x:row r="220">
      <x:c r="B220" s="32" t="s">
        <x:v>424</x:v>
      </x:c>
      <x:c r="C220" s="72">
        <x:v>845.8</x:v>
      </x:c>
      <x:c r="D220" s="72"/>
      <x:c r="E220" s="32"/>
      <x:c r="F220" s="32"/>
      <x:c r="G220" s="32"/>
      <x:c r="H220" s="32"/>
      <x:c r="I220" s="2"/>
      <x:c r="J220" s="2"/>
    </x:row>
    <x:row r="221">
      <x:c r="B221" s="32" t="s">
        <x:v>425</x:v>
      </x:c>
      <x:c r="C221" s="72"/>
      <x:c r="D221" s="72">
        <x:v>371.8</x:v>
      </x:c>
      <x:c r="E221" s="32"/>
      <x:c r="F221" s="32"/>
      <x:c r="G221" s="32"/>
      <x:c r="H221" s="32"/>
      <x:c r="I221" s="2"/>
      <x:c r="J221" s="2"/>
    </x:row>
    <x:row r="222">
      <x:c r="B222" s="32" t="s">
        <x:v>426</x:v>
      </x:c>
      <x:c r="C222" s="23">
        <x:v>16.7</x:v>
      </x:c>
      <x:c r="D222" s="32"/>
      <x:c r="E222" s="32"/>
      <x:c r="F222" s="32"/>
      <x:c r="G222" s="32"/>
      <x:c r="H222" s="32"/>
    </x:row>
    <x:row r="223">
      <x:c r="B223" s="32" t="s">
        <x:v>427</x:v>
      </x:c>
      <x:c r="C223" s="32"/>
      <x:c r="D223" s="32"/>
      <x:c r="E223" s="32"/>
      <x:c r="F223" s="32"/>
      <x:c r="G223" s="32"/>
      <x:c r="H223" s="50">
        <x:v>40.7</x:v>
      </x:c>
    </x:row>
    <x:row r="224">
      <x:c r="B224" s="32" t="s">
        <x:v>428</x:v>
      </x:c>
      <x:c r="C224" s="32"/>
      <x:c r="D224" s="32"/>
      <x:c r="E224" s="32"/>
      <x:c r="F224" s="32"/>
      <x:c r="G224" s="32"/>
      <x:c r="H224" s="50">
        <x:v>13.6</x:v>
      </x:c>
    </x:row>
    <x:row r="225">
      <x:c r="B225" s="32" t="s">
        <x:v>429</x:v>
      </x:c>
      <x:c r="C225" s="32"/>
      <x:c r="D225" s="32"/>
      <x:c r="E225" s="32"/>
      <x:c r="F225" s="32"/>
      <x:c r="G225" s="32"/>
      <x:c r="H225" s="50">
        <x:v>-25</x:v>
      </x:c>
    </x:row>
    <x:row r="226">
      <x:c r="B226" s="32" t="s">
        <x:v>430</x:v>
      </x:c>
      <x:c r="C226" s="32"/>
      <x:c r="D226" s="32"/>
      <x:c r="E226" s="32"/>
      <x:c r="F226" s="32"/>
      <x:c r="G226" s="32"/>
      <x:c r="H226" s="50">
        <x:v>-20</x:v>
      </x:c>
    </x:row>
    <x:row r="227">
      <x:c r="B227" s="32" t="s">
        <x:v>431</x:v>
      </x:c>
      <x:c r="C227" s="32"/>
      <x:c r="D227" s="32"/>
      <x:c r="E227" s="32"/>
      <x:c r="F227" s="32"/>
      <x:c r="G227" s="32"/>
      <x:c r="H227" s="50">
        <x:v>-5</x:v>
      </x:c>
    </x:row>
    <x:row r="228">
      <x:c r="B228" s="32" t="s">
        <x:v>432</x:v>
      </x:c>
      <x:c r="C228" s="32"/>
      <x:c r="D228" s="32"/>
      <x:c r="E228" s="32"/>
      <x:c r="F228" s="32"/>
      <x:c r="G228" s="32"/>
      <x:c r="H228" s="50">
        <x:v>-15</x:v>
      </x:c>
    </x:row>
    <x:row r="229">
      <x:c r="B229" s="1" t="s">
        <x:v>433</x:v>
      </x:c>
      <x:c r="C229" s="23">
        <x:v>255.4</x:v>
      </x:c>
      <x:c r="D229" s="23"/>
      <x:c r="E229" s="23"/>
      <x:c r="F229" s="23"/>
      <x:c r="G229" s="23"/>
      <x:c r="H229" s="1"/>
    </x:row>
    <x:row r="230">
      <x:c r="B230" s="1" t="s">
        <x:v>434</x:v>
      </x:c>
      <x:c r="C230" s="23"/>
      <x:c r="D230" s="23">
        <x:v>377.6</x:v>
      </x:c>
      <x:c r="E230" s="23"/>
      <x:c r="F230" s="23"/>
      <x:c r="G230" s="23"/>
      <x:c r="H230" s="1"/>
    </x:row>
    <x:row r="231">
      <x:c r="B231" s="1" t="s">
        <x:v>435</x:v>
      </x:c>
      <x:c r="C231" s="23"/>
      <x:c r="D231" s="23"/>
      <x:c r="E231" s="23">
        <x:v>-160.7</x:v>
      </x:c>
      <x:c r="F231" s="23">
        <x:v>-342</x:v>
      </x:c>
      <x:c r="G231" s="23">
        <x:v>-476.7</x:v>
      </x:c>
      <x:c r="H231" s="1"/>
    </x:row>
    <x:row r="232">
      <x:c r="B232" s="32" t="s">
        <x:v>436</x:v>
      </x:c>
      <x:c r="C232" s="32"/>
      <x:c r="D232" s="32"/>
      <x:c r="E232" s="32"/>
      <x:c r="F232" s="32"/>
      <x:c r="G232" s="32"/>
      <x:c r="H232" s="57">
        <x:v>0.00001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65" hidden="0" customWidth="1"/>
    <x:col min="3" max="3" width="14" customWidth="1"/>
    <x:col min="4" max="4" width="20" customWidth="1"/>
    <x:col min="5" max="5" width="52" customWidth="1"/>
    <x:col min="6" max="6" width="43" customWidth="1"/>
    <x:col min="7" max="8" width="13.5" customWidth="1"/>
  </x:cols>
  <x:sheetData>
    <x:row r="1">
      <x:c r="B1" s="6" t="s">
        <x:v>0</x:v>
      </x:c>
      <x:c r="C1" s="6"/>
      <x:c r="D1" s="6"/>
      <x:c r="E1" s="6"/>
      <x:c r="F1" s="6"/>
      <x:c r="G1" s="6"/>
      <x:c r="H1" s="6"/>
      <x:c r="I1" s="2"/>
      <x:c r="J1" s="2"/>
    </x:row>
    <x:row r="2">
      <x:c r="B2" s="6" t="s">
        <x:v>437</x:v>
      </x:c>
      <x:c r="C2" s="6"/>
      <x:c r="D2" s="6"/>
      <x:c r="E2" s="6"/>
      <x:c r="F2" s="6"/>
      <x:c r="G2" s="6"/>
      <x:c r="H2" s="6"/>
      <x:c r="I2" s="2"/>
      <x:c r="J2" s="2"/>
    </x:row>
    <x:row r="3">
      <x:c r="B3" s="6" t="s">
        <x:v>2</x:v>
      </x:c>
      <x:c r="C3" s="6"/>
      <x:c r="D3" s="6"/>
      <x:c r="E3" s="6"/>
      <x:c r="F3" s="6"/>
      <x:c r="G3" s="6"/>
      <x:c r="H3" s="6"/>
      <x:c r="I3" s="2"/>
      <x:c r="J3" s="2"/>
    </x:row>
    <x:row r="4">
      <x:c r="B4" s="13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2"/>
      <x:c r="J4" s="2"/>
    </x:row>
    <x:row r="5">
      <x:c r="B5" s="12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2"/>
      <x:c r="J5" s="2"/>
    </x:row>
    <x:row r="6">
      <x:c r="B6" s="12" t="s">
        <x:v>11</x:v>
      </x:c>
      <x:c r="C6" s="60">
        <x:v>365</x:v>
      </x:c>
      <x:c r="D6" s="60">
        <x:v>92</x:v>
      </x:c>
      <x:c r="E6" s="60">
        <x:v>91</x:v>
      </x:c>
      <x:c r="F6" s="60">
        <x:v>90</x:v>
      </x:c>
      <x:c r="G6" s="60">
        <x:v>92</x:v>
      </x:c>
      <x:c r="H6" s="60">
        <x:v>92</x:v>
      </x:c>
      <x:c r="I6" s="2"/>
      <x:c r="J6" s="2"/>
    </x:row>
    <x:row r="7">
      <x:c r="B7" s="1"/>
      <x:c r="C7" s="1"/>
      <x:c r="D7" s="1"/>
      <x:c r="E7" s="1"/>
      <x:c r="F7" s="1"/>
      <x:c r="G7" s="1"/>
      <x:c r="H7" s="5"/>
      <x:c r="I7" s="2"/>
      <x:c r="J7" s="2"/>
    </x:row>
    <x:row r="8">
      <x:c r="B8" s="16" t="s">
        <x:v>438</x:v>
      </x:c>
      <x:c r="C8" s="63" t="s">
        <x:v>197</x:v>
      </x:c>
      <x:c r="D8" s="16" t="s">
        <x:v>439</x:v>
      </x:c>
      <x:c r="E8" s="16" t="s">
        <x:v>440</x:v>
      </x:c>
      <x:c r="F8" s="16" t="s">
        <x:v>441</x:v>
      </x:c>
      <x:c r="G8" s="1"/>
      <x:c r="H8" s="5"/>
      <x:c r="I8" s="2"/>
      <x:c r="J8" s="2"/>
    </x:row>
    <x:row r="9" ht="32.25">
      <x:c r="B9" s="1" t="s">
        <x:v>442</x:v>
      </x:c>
      <x:c r="C9" s="10">
        <x:v>46289</x:v>
      </x:c>
      <x:c r="D9" s="1" t="s">
        <x:v>443</x:v>
      </x:c>
      <x:c r="E9" s="25" t="s">
        <x:v>444</x:v>
      </x:c>
      <x:c r="F9" s="25" t="s">
        <x:v>445</x:v>
      </x:c>
      <x:c r="G9" s="1"/>
      <x:c r="H9" s="5"/>
      <x:c r="I9" s="2"/>
      <x:c r="J9" s="2"/>
    </x:row>
    <x:row r="10" ht="32.25">
      <x:c r="B10" s="1" t="s">
        <x:v>446</x:v>
      </x:c>
      <x:c r="C10" s="10">
        <x:v>46289</x:v>
      </x:c>
      <x:c r="D10" s="1" t="s">
        <x:v>443</x:v>
      </x:c>
      <x:c r="E10" s="25" t="s">
        <x:v>447</x:v>
      </x:c>
      <x:c r="F10" s="25" t="s">
        <x:v>448</x:v>
      </x:c>
      <x:c r="G10" s="1"/>
      <x:c r="H10" s="5"/>
      <x:c r="I10" s="2"/>
      <x:c r="J10" s="2"/>
    </x:row>
    <x:row r="11" ht="32.25">
      <x:c r="B11" s="1" t="s">
        <x:v>449</x:v>
      </x:c>
      <x:c r="C11" s="10">
        <x:v>45957</x:v>
      </x:c>
      <x:c r="D11" s="1" t="s">
        <x:v>450</x:v>
      </x:c>
      <x:c r="E11" s="25" t="s">
        <x:v>451</x:v>
      </x:c>
      <x:c r="F11" s="25" t="s">
        <x:v>452</x:v>
      </x:c>
      <x:c r="G11" s="1"/>
      <x:c r="H11" s="5"/>
      <x:c r="I11" s="2"/>
      <x:c r="J11" s="2"/>
    </x:row>
    <x:row r="12" ht="32.25">
      <x:c r="B12" s="1" t="s">
        <x:v>453</x:v>
      </x:c>
      <x:c r="C12" s="10">
        <x:v>46030</x:v>
      </x:c>
      <x:c r="D12" s="1" t="s">
        <x:v>450</x:v>
      </x:c>
      <x:c r="E12" s="25" t="s">
        <x:v>454</x:v>
      </x:c>
      <x:c r="F12" s="25" t="s">
        <x:v>455</x:v>
      </x:c>
      <x:c r="G12" s="1"/>
      <x:c r="H12" s="5"/>
      <x:c r="I12" s="2"/>
      <x:c r="J12" s="2"/>
    </x:row>
    <x:row r="13" ht="32.25">
      <x:c r="B13" s="1" t="s">
        <x:v>456</x:v>
      </x:c>
      <x:c r="C13" s="10">
        <x:v>46114</x:v>
      </x:c>
      <x:c r="D13" s="1" t="s">
        <x:v>450</x:v>
      </x:c>
      <x:c r="E13" s="25" t="s">
        <x:v>457</x:v>
      </x:c>
      <x:c r="F13" s="25" t="s">
        <x:v>458</x:v>
      </x:c>
      <x:c r="G13" s="1"/>
      <x:c r="H13" s="5"/>
      <x:c r="I13" s="2"/>
      <x:c r="J13" s="2"/>
    </x:row>
    <x:row r="14" ht="32.25">
      <x:c r="B14" s="1" t="s">
        <x:v>459</x:v>
      </x:c>
      <x:c r="C14" s="10">
        <x:v>46198</x:v>
      </x:c>
      <x:c r="D14" s="1" t="s">
        <x:v>450</x:v>
      </x:c>
      <x:c r="E14" s="25" t="s">
        <x:v>460</x:v>
      </x:c>
      <x:c r="F14" s="25" t="s">
        <x:v>461</x:v>
      </x:c>
      <x:c r="G14" s="1"/>
      <x:c r="H14" s="5"/>
      <x:c r="I14" s="2"/>
      <x:c r="J14" s="2"/>
    </x:row>
    <x:row r="15" ht="32.25">
      <x:c r="B15" s="1" t="s">
        <x:v>462</x:v>
      </x:c>
      <x:c r="C15" s="10">
        <x:v>45931</x:v>
      </x:c>
      <x:c r="D15" s="1" t="s">
        <x:v>13</x:v>
      </x:c>
      <x:c r="E15" s="25" t="s">
        <x:v>463</x:v>
      </x:c>
      <x:c r="F15" s="25" t="s">
        <x:v>464</x:v>
      </x:c>
      <x:c r="G15" s="1"/>
      <x:c r="H15" s="5"/>
      <x:c r="I15" s="2"/>
      <x:c r="J15" s="2"/>
    </x:row>
    <x:row r="16" ht="32.25">
      <x:c r="B16" s="1" t="s">
        <x:v>465</x:v>
      </x:c>
      <x:c r="C16" s="10">
        <x:v>46198</x:v>
      </x:c>
      <x:c r="D16" s="1" t="s">
        <x:v>13</x:v>
      </x:c>
      <x:c r="E16" s="25" t="s">
        <x:v>466</x:v>
      </x:c>
      <x:c r="F16" s="25" t="s">
        <x:v>467</x:v>
      </x:c>
      <x:c r="G16" s="1"/>
      <x:c r="H16" s="5"/>
      <x:c r="I16" s="2"/>
      <x:c r="J16" s="2"/>
    </x:row>
    <x:row r="17" ht="32.25">
      <x:c r="B17" s="1" t="s">
        <x:v>468</x:v>
      </x:c>
      <x:c r="C17" s="10">
        <x:v>46198</x:v>
      </x:c>
      <x:c r="D17" s="1" t="s">
        <x:v>469</x:v>
      </x:c>
      <x:c r="E17" s="25" t="s">
        <x:v>470</x:v>
      </x:c>
      <x:c r="F17" s="25" t="s">
        <x:v>471</x:v>
      </x:c>
      <x:c r="G17" s="1"/>
      <x:c r="H17" s="5"/>
      <x:c r="I17" s="2"/>
      <x:c r="J17" s="2"/>
    </x:row>
    <x:row r="18" ht="32.25">
      <x:c r="B18" s="1" t="s">
        <x:v>472</x:v>
      </x:c>
      <x:c r="C18" s="10">
        <x:v>46266</x:v>
      </x:c>
      <x:c r="D18" s="1" t="s">
        <x:v>473</x:v>
      </x:c>
      <x:c r="E18" s="25" t="s">
        <x:v>474</x:v>
      </x:c>
      <x:c r="F18" s="25" t="s">
        <x:v>475</x:v>
      </x:c>
      <x:c r="G18" s="1"/>
      <x:c r="H18" s="5"/>
      <x:c r="I18" s="2"/>
      <x:c r="J18" s="2"/>
    </x:row>
    <x:row r="19" ht="32.25">
      <x:c r="B19" s="1" t="s">
        <x:v>476</x:v>
      </x:c>
      <x:c r="C19" s="10">
        <x:v>46289</x:v>
      </x:c>
      <x:c r="D19" s="1" t="s">
        <x:v>477</x:v>
      </x:c>
      <x:c r="E19" s="25" t="s">
        <x:v>478</x:v>
      </x:c>
      <x:c r="F19" s="25" t="s">
        <x:v>479</x:v>
      </x:c>
      <x:c r="G19" s="1"/>
      <x:c r="H19" s="5"/>
      <x:c r="I19" s="2"/>
      <x:c r="J19" s="2"/>
    </x:row>
    <x:row r="20" ht="32.25">
      <x:c r="B20" s="1" t="s">
        <x:v>480</x:v>
      </x:c>
      <x:c r="C20" s="10">
        <x:v>46231</x:v>
      </x:c>
      <x:c r="D20" s="1" t="s">
        <x:v>481</x:v>
      </x:c>
      <x:c r="E20" s="25" t="s">
        <x:v>482</x:v>
      </x:c>
      <x:c r="F20" s="25" t="s">
        <x:v>483</x:v>
      </x:c>
      <x:c r="G20" s="1"/>
      <x:c r="H20" s="5"/>
      <x:c r="I20" s="2"/>
      <x:c r="J20" s="2"/>
    </x:row>
    <x:row r="21" ht="32.25">
      <x:c r="B21" s="1" t="s">
        <x:v>484</x:v>
      </x:c>
      <x:c r="C21" s="10">
        <x:v>46294</x:v>
      </x:c>
      <x:c r="D21" s="1" t="s">
        <x:v>485</x:v>
      </x:c>
      <x:c r="E21" s="25" t="s">
        <x:v>486</x:v>
      </x:c>
      <x:c r="F21" s="25" t="s">
        <x:v>487</x:v>
      </x:c>
      <x:c r="G21" s="1"/>
      <x:c r="H21" s="5"/>
      <x:c r="I21" s="2"/>
      <x:c r="J21" s="2"/>
    </x:row>
    <x:row r="22" ht="32.25">
      <x:c r="B22" s="1" t="s">
        <x:v>488</x:v>
      </x:c>
      <x:c r="C22" s="10">
        <x:v>45957</x:v>
      </x:c>
      <x:c r="D22" s="1" t="s">
        <x:v>450</x:v>
      </x:c>
      <x:c r="E22" s="25" t="s">
        <x:v>489</x:v>
      </x:c>
      <x:c r="F22" s="25" t="s">
        <x:v>490</x:v>
      </x:c>
      <x:c r="G22" s="1"/>
      <x:c r="H22" s="5"/>
      <x:c r="I22" s="2"/>
      <x:c r="J22" s="2"/>
    </x:row>
    <x:row r="23" ht="32.25">
      <x:c r="B23" s="1" t="s">
        <x:v>491</x:v>
      </x:c>
      <x:c r="C23" s="10">
        <x:v>46262</x:v>
      </x:c>
      <x:c r="D23" s="1" t="s">
        <x:v>13</x:v>
      </x:c>
      <x:c r="E23" s="25" t="s">
        <x:v>492</x:v>
      </x:c>
      <x:c r="F23" s="25" t="s">
        <x:v>493</x:v>
      </x:c>
      <x:c r="G23" s="1"/>
      <x:c r="H23" s="5"/>
      <x:c r="I23" s="2"/>
      <x:c r="J23" s="2"/>
    </x:row>
    <x:row r="24" ht="32.25">
      <x:c r="B24" s="1" t="s">
        <x:v>494</x:v>
      </x:c>
      <x:c r="C24" s="45" t="n">
        <x:v>45931</x:v>
      </x:c>
      <x:c r="D24" s="1" t="s">
        <x:v>495</x:v>
      </x:c>
      <x:c r="E24" s="25" t="s">
        <x:v>496</x:v>
      </x:c>
      <x:c r="F24" s="25" t="s">
        <x:v>497</x:v>
      </x:c>
      <x:c r="G24" s="1"/>
      <x:c r="H24" s="5"/>
      <x:c r="I24" s="2"/>
      <x:c r="J24" s="2"/>
    </x:row>
    <x:row r="25" ht="22.5">
      <x:c r="B25" s="1"/>
      <x:c r="C25" s="1"/>
      <x:c r="D25" s="1"/>
      <x:c r="E25" s="25"/>
      <x:c r="F25" s="25"/>
      <x:c r="G25" s="1"/>
      <x:c r="H25" s="5"/>
      <x:c r="I25" s="2"/>
      <x:c r="J25" s="2"/>
    </x:row>
    <x:row r="26" ht="22.5">
      <x:c r="B26" s="1"/>
      <x:c r="C26" s="1"/>
      <x:c r="D26" s="1"/>
      <x:c r="E26" s="25"/>
      <x:c r="F26" s="25"/>
      <x:c r="G26" s="1"/>
      <x:c r="H26" s="5"/>
      <x:c r="I26" s="2"/>
      <x:c r="J26" s="2"/>
    </x:row>
    <x:row r="27" ht="36">
      <x:c r="B27" s="1" t="s">
        <x:v>498</x:v>
      </x:c>
      <x:c r="C27" s="1"/>
      <x:c r="D27" s="1"/>
      <x:c r="E27" s="25"/>
      <x:c r="F27" s="25" t="s">
        <x:v>499</x:v>
      </x:c>
      <x:c r="G27" s="1"/>
      <x:c r="H27" s="5"/>
      <x:c r="I27" s="2"/>
      <x:c r="J27" s="2"/>
    </x:row>
    <x:row r="28" ht="36">
      <x:c r="B28" s="1" t="s">
        <x:v>500</x:v>
      </x:c>
      <x:c r="C28" s="1"/>
      <x:c r="D28" s="1"/>
      <x:c r="E28" s="25"/>
      <x:c r="F28" s="25" t="s">
        <x:v>501</x:v>
      </x:c>
      <x:c r="G28" s="1"/>
      <x:c r="H28" s="5"/>
      <x:c r="I28" s="2"/>
      <x:c r="J28" s="2"/>
    </x:row>
    <x:row r="29" ht="36">
      <x:c r="B29" s="1" t="s">
        <x:v>502</x:v>
      </x:c>
      <x:c r="C29" s="1"/>
      <x:c r="D29" s="1"/>
      <x:c r="E29" s="25"/>
      <x:c r="F29" s="25" t="s">
        <x:v>503</x:v>
      </x:c>
      <x:c r="G29" s="1"/>
      <x:c r="H29" s="5"/>
      <x:c r="I29" s="2"/>
      <x:c r="J29" s="2"/>
    </x:row>
    <x:row r="30" ht="36">
      <x:c r="B30" s="1" t="s">
        <x:v>504</x:v>
      </x:c>
      <x:c r="C30" s="1"/>
      <x:c r="D30" s="1"/>
      <x:c r="E30" s="25"/>
      <x:c r="F30" s="25" t="s">
        <x:v>505</x:v>
      </x:c>
      <x:c r="G30" s="1"/>
      <x:c r="H30" s="5"/>
      <x:c r="I30" s="2"/>
      <x:c r="J30" s="2"/>
    </x:row>
    <x:row r="31" ht="36">
      <x:c r="B31" s="1" t="s">
        <x:v>506</x:v>
      </x:c>
      <x:c r="C31" s="1"/>
      <x:c r="D31" s="1"/>
      <x:c r="E31" s="25"/>
      <x:c r="F31" s="25" t="s">
        <x:v>507</x:v>
      </x:c>
      <x:c r="G31" s="1"/>
      <x:c r="H31" s="5"/>
      <x:c r="I31" s="2"/>
      <x:c r="J31" s="2"/>
    </x:row>
    <x:row r="32" ht="36">
      <x:c r="B32" s="1" t="s">
        <x:v>508</x:v>
      </x:c>
      <x:c r="C32" s="1"/>
      <x:c r="D32" s="1"/>
      <x:c r="E32" s="25"/>
      <x:c r="F32" s="25" t="s">
        <x:v>509</x:v>
      </x:c>
      <x:c r="G32" s="1"/>
      <x:c r="H32" s="5"/>
      <x:c r="I32" s="2"/>
      <x:c r="J32" s="2"/>
    </x:row>
    <x:row r="33" ht="36">
      <x:c r="B33" s="1" t="s">
        <x:v>510</x:v>
      </x:c>
      <x:c r="C33" s="1"/>
      <x:c r="D33" s="1"/>
      <x:c r="E33" s="25"/>
      <x:c r="F33" s="25" t="s">
        <x:v>511</x:v>
      </x:c>
      <x:c r="G33" s="1"/>
      <x:c r="H33" s="5"/>
      <x:c r="I33" s="2"/>
      <x:c r="J33" s="2"/>
    </x:row>
    <x:row r="34" ht="36">
      <x:c r="B34" s="1" t="s">
        <x:v>512</x:v>
      </x:c>
      <x:c r="C34" s="1"/>
      <x:c r="D34" s="1"/>
      <x:c r="E34" s="25"/>
      <x:c r="F34" s="25" t="s">
        <x:v>513</x:v>
      </x:c>
      <x:c r="G34" s="1"/>
      <x:c r="H34" s="5"/>
      <x:c r="I34" s="2"/>
      <x:c r="J34" s="2"/>
    </x:row>
    <x:row r="35" ht="36">
      <x:c r="B35" s="2" t="s">
        <x:v>514</x:v>
      </x:c>
      <x:c r="C35" s="2"/>
      <x:c r="D35" s="2"/>
      <x:c r="E35" s="2"/>
      <x:c r="F35" s="29" t="s">
        <x:v>515</x:v>
      </x:c>
      <x:c r="G35" s="2"/>
      <x:c r="H35" s="2"/>
      <x:c r="I35" s="2"/>
      <x:c r="J35" s="2"/>
    </x:row>
    <x:row r="38" ht="48" customHeight="1">
      <x:c r="B38" s="70" t="str">
        <x:v>Review limitations and retained assumptions</x:v>
      </x:c>
    </x:row>
    <x:row r="39" ht="48" customHeight="1">
      <x:c r="B39" s="70" t="str">
        <x:v>F01: Forecast weighted shares hard-coded above the workbook's own share rollforward. Link Inputs!H94 to a time-weighted average of the Share Count rollforward (opening count, timing of repurchases, plus any documented Q4 issuance), and keep H95 = H94 + the dilution assumption. Alternatively, document the source for 30.0m. Not patched, because the repurchase timing and the June 1 share count are not in the workbook.</x:v>
      </x:c>
    </x:row>
    <x:row r="40" ht="48" customHeight="1">
      <x:c r="B40" s="70" t="str">
        <x:v>F02: Forecast share-based compensation differs between adjusted-EPS bridge and cash flow. Use a single SBC forecast input feeding both IS!H31 and CF!H11, and update the tax effect (Inputs!H104) accordingly. The intended value is a judgment for the model owner.</x:v>
      </x:c>
    </x:row>
    <x:row r="41" ht="48" customHeight="1">
      <x:c r="B41" s="70" t="str">
        <x:v>F03: Forecast balance sheet balances via an unexplained plug that contradicts the cash flow. Roll balances from cash flow: H10 = G10 − CF!H12; H11 = G11 − CF!H13; H23 = G23 + CF!H15; H36 = G36 + CF!H11; H17 = G17 − IS!H30; H14 = G14 − CF!H19 − (CF!H10 − IS!H30). Relabel H12 as a residual and report it transparently. Stop presenting H43 as validation while a plug exists.</x:v>
      </x:c>
    </x:row>
    <x:row r="42" ht="48" customHeight="1">
      <x:c r="B42" s="70" t="str">
        <x:v>F04: Absent FY25 working-capital inputs treated as zero; derived 4Q25 line items corrupted. Enter the FY25 audited working-capital lines from S03 into Inputs G139/G141/G143/G144 and re-derive Q4. Until then, show FY lines as 'unavailable' (patched) and flag D12:D16 as a combined total only.</x:v>
      </x:c>
    </x:row>
    <x:row r="43" ht="48" customHeight="1">
      <x:c r="B43" s="70" t="str">
        <x:v>F05: Blank 9M prepayments input creates spurious +23.8 Q3 prepayment inflow. Populate Inputs!F143 from the Q3 10-Q (S06) if disclosed. Otherwise, combine prepayments with other for Q3 and label accordingly.</x:v>
      </x:c>
    </x:row>
    <x:row r="44" ht="48" customHeight="1">
      <x:c r="B44" s="70" t="str">
        <x:v>F06: PASS relies on tautological and circular checks and omits genuine ones. Add the genuine historical checks to C27. Replace IS row 40 with a meaningful test (e.g. EPS × shares vs NI, or normalized EPS vs CapIQ actual for historical periods). Relabel forecast-column checks as 'construction identities' rather than validations.</x:v>
      </x:c>
    </x:row>
    <x:row r="45" ht="48" customHeight="1">
      <x:c r="B45" s="70" t="str">
        <x:v>F07: Inputs period header contradicts the column meaning of the data block; mixed column conventions. Add a local period-label row immediately above Inputs row 80 (4Q25A | 1Q26A | 2Q26A | 3Q26A | FY25A | 4Q26E), or relabel rows 4–6 on Inputs, and annotate rows 217–231 with their column convention. Do not move data (preserve architecture).</x:v>
      </x:c>
    </x:row>
    <x:row r="46" ht="48" customHeight="1">
      <x:c r="B46" s="70" t="str">
        <x:v>F08: 'Δ bp' rows mix year-over-year and sequential changes. Split into separate 'Δ bp Y/Y' and 'Δ bp Q/Q' rows, or relabel each row explicitly. Not patched, because the intended basis is ambiguous.</x:v>
      </x:c>
    </x:row>
    <x:row r="47" ht="48" customHeight="1">
      <x:c r="B47" s="70" t="str">
        <x:v>F09: Guidance-implied Q4 EPS sums quarterly per-share EPS. Compute the implied Q4 from aggregate NI and time-weighted annual diluted shares, or footnote the approximation. This is a reference metric only.</x:v>
      </x:c>
    </x:row>
    <x:row r="48" ht="48" customHeight="1">
      <x:c r="B48" s="70" t="str">
        <x:v>F16: Size-aware calibration arithmetic verified; bucket and index membership only partially verifiable. Retain the cohort. Record a dated S&amp;P 400 constituent source nearer the cutoff and the share count basis for market cap. Note boundary sensitivity.</x:v>
      </x:c>
    </x:row>
    <x:row r="49" ht="48" customHeight="1">
      <x:c r="B49" s="70" t="str">
        <x:v>F17: Probability update appears back-solved to a round 79%. Document the adjustment rationale and magnitude, or enter the final probability as an explicit judgmental input. Do not alter the published value.</x:v>
      </x:c>
    </x:row>
    <x:row r="50" ht="48" customHeight="1">
      <x:c r="B50" s="70" t="str">
        <x:v>F18: Unexplained numeric 'Input provenance' value. Identify and label the metric and source, or remove it from the provenance row.</x:v>
      </x:c>
    </x:row>
    <x:row r="51" ht="48" customHeight="1">
      <x:c r="B51" s="70" t="str">
        <x:v>F19: Forecast zeros hard-coded as '=0' formulas; forecast financing check absent. Route explicit zero assumptions through labelled Inputs H cells for auditability.</x:v>
      </x:c>
    </x:row>
    <x:row r="53" ht="48" customHeight="1">
      <x:c r="B53" s="70" t="str">
        <x:v>These review findings document limitations. Safe mechanical patches were applied. Judgmental forecast drivers remain as generated before results and are not hindsight-adjusted. The final beat probability is a judgmental estimate, not a calibrated accuracy claim or EPS multiplier.</x:v>
      </x:c>
    </x:row>
  </x:sheetData>
  <x:pageMargins left="0.7" right="0.7" top="0.75" bottom="0.75" header="0.3" footer="0.3"/>
</x:worksheet>
</file>