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d73d1680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a56e9e36e7c647f8"/>
    <x:sheet xmlns:r="http://schemas.openxmlformats.org/officeDocument/2006/relationships" name="Revenue summary" sheetId="2" r:id="R8f38ecd66472448b"/>
    <x:sheet xmlns:r="http://schemas.openxmlformats.org/officeDocument/2006/relationships" name="Segment - ABL" sheetId="3" r:id="R297d9b98303c463a"/>
    <x:sheet xmlns:r="http://schemas.openxmlformats.org/officeDocument/2006/relationships" name="Segment - AIS" sheetId="4" r:id="R27e4ed0d9dee461a"/>
    <x:sheet xmlns:r="http://schemas.openxmlformats.org/officeDocument/2006/relationships" name="Income Statement" sheetId="5" r:id="Rb664fcdb043446a6"/>
    <x:sheet xmlns:r="http://schemas.openxmlformats.org/officeDocument/2006/relationships" name="Balance Sheet" sheetId="6" r:id="R9f80e0b6348a4618"/>
    <x:sheet xmlns:r="http://schemas.openxmlformats.org/officeDocument/2006/relationships" name="Cash Flow Statement" sheetId="7" r:id="Reb4882a4e0e04e17"/>
    <x:sheet xmlns:r="http://schemas.openxmlformats.org/officeDocument/2006/relationships" name="Geo" sheetId="8" r:id="R5609150817214e8a"/>
    <x:sheet xmlns:r="http://schemas.openxmlformats.org/officeDocument/2006/relationships" name="Share Count" sheetId="9" r:id="Rc7e86a7349284ec6"/>
    <x:sheet xmlns:r="http://schemas.openxmlformats.org/officeDocument/2006/relationships" name="Guidance" sheetId="10" r:id="R8d8bdd2f6b4940ac"/>
    <x:sheet xmlns:r="http://schemas.openxmlformats.org/officeDocument/2006/relationships" name="Sources" sheetId="11" r:id="R69317d4b35724897"/>
    <x:sheet xmlns:r="http://schemas.openxmlformats.org/officeDocument/2006/relationships" name="Inputs" sheetId="12" r:id="R101de9bc5fa34928"/>
  </x:sheets>
</x:workbook>
</file>

<file path=xl/sharedStrings.xml><?xml version="1.0" encoding="utf-8"?>
<x:sst xmlns:x="http://schemas.openxmlformats.org/spreadsheetml/2006/main">
  <x:si>
    <x:t xml:space="preserve">Acuity Inc.</x:t>
  </x:si>
  <x:si>
    <x:t xml:space="preserve">$ millions, except per share</x:t>
  </x:si>
  <x:si>
    <x:t xml:space="preserve">Cover</x:t>
  </x:si>
  <x:si>
    <x:t xml:space="preserve">Fiscal period</x:t>
  </x:si>
  <x:si>
    <x:t xml:space="preserve">FY25A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</x:si>
  <x:si>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</x:si>
  <x:si>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</x:si>
  <x:si>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</x:si>
  <x:si>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</x:si>
  <x:si>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</x:si>
  <x:si>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</x:si>
  <x:si>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</x:si>
  <x:si>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 Model — built by Shortcut</x:t>
  </x:si>
  <x:si>
    <x:t xml:space="preserve">Acuity Inc. | NYSE: AYI</x:t>
  </x:si>
  <x:si>
    <x:t xml:space="preserve">Fiscal year end: August 31 | USD millions / USD per common share</x:t>
  </x:si>
  <x:si>
    <x:t xml:space="preserve">Basis: adjusted (normalized) diluted EPS; GAAP separately reconciled</x:t>
  </x:si>
  <x:si>
    <x:t xml:space="preserve">Information cutoff: 2026-09-26 18:44 UTC</x:t>
  </x:si>
  <x:si>
    <x:t xml:space="preserve">Expected results: 2026-10-01, 6:00 a.m. ET</x:t>
  </x:si>
  <x:si>
    <x:t xml:space="preserve">4Q26 outlook ($m, except EPS)</x:t>
  </x:si>
  <x:si>
    <x:t xml:space="preserve">Shortcut E</x:t>
  </x:si>
  <x:si>
    <x:t xml:space="preserve">CapIQ consensus</x:t>
  </x:si>
  <x:si>
    <x:t xml:space="preserve">E − consensus</x:t>
  </x:si>
  <x:si>
    <x:t xml:space="preserve">INITIAL FY26*</x:t>
  </x:si>
  <x:si>
    <x:t xml:space="preserve">Revenue</x:t>
  </x:si>
  <x:si>
    <x:t xml:space="preserve">Normalized net income</x:t>
  </x:si>
  <x:si>
    <x:t xml:space="preserve">not guided</x:t>
  </x:si>
  <x:si>
    <x:t xml:space="preserve">Normalized diluted EPS</x:t>
  </x:si>
  <x:si>
    <x:t xml:space="preserve">GAAP net income</x:t>
  </x:si>
  <x:si>
    <x:t xml:space="preserve">GAAP diluted EPS</x:t>
  </x:si>
  <x:si>
    <x:t xml:space="preserve">Not current Q4 guide</x:t>
  </x:si>
  <x:si>
    <x:t xml:space="preserve">*Q4 revenue implied from initial FY26 range issued October 2025; no current issuer 4Q sales guide confirmed.</x:t>
  </x:si>
  <x:si>
    <x:t xml:space="preserve">P(beat consensus EPS)</x:t>
  </x:si>
  <x:si>
    <x:t xml:space="preserve">Confidence</x:t>
  </x:si>
  <x:si>
    <x:t xml:space="preserve">medium</x:t>
  </x:si>
  <x:si>
    <x:t xml:space="preserve">Overall model checks</x:t>
  </x:si>
  <x:si>
    <x:t xml:space="preserve">PASS is arithmetic only. Forecast equity is residual; the forecast BS is not independently validated.</x:t>
  </x:si>
  <x:si>
    <x:t xml:space="preserve">Notes</x:t>
  </x:si>
  <x:si>
    <x:t xml:space="preserve">AIS product revenue and physical metrics unavailable in reviewed issuer filings.</x:t>
  </x:si>
  <x:si>
    <x:t xml:space="preserve">Normalized EPS contributor estimates</x:t>
  </x:si>
  <x:si>
    <x:t xml:space="preserve">Revenue contributor estimates</x:t>
  </x:si>
  <x:si>
    <x:t xml:space="preserve">Revenue summary</x:t>
  </x:si>
  <x:si>
    <x:t xml:space="preserve">USD / common share</x:t>
  </x:si>
  <x:si>
    <x:t xml:space="preserve">Total net sales</x:t>
  </x:si>
  <x:si>
    <x:t xml:space="preserve">  % Y/Y</x:t>
  </x:si>
  <x:si>
    <x:t xml:space="preserve">  % Q/Q</x:t>
  </x:si>
  <x:si>
    <x:t xml:space="preserve">  Organic Y/Y %</x:t>
  </x:si>
  <x:si>
    <x:t xml:space="preserve">  M&amp;A / scope %</x:t>
  </x:si>
  <x:si>
    <x:t xml:space="preserve">  FX impact %</x:t>
  </x:si>
  <x:si>
    <x:t xml:space="preserve">Acuity Brands Lighting</x:t>
  </x:si>
  <x:si>
    <x:t xml:space="preserve">  % total</x:t>
  </x:si>
  <x:si>
    <x:t xml:space="preserve">Acuity Intelligent Spaces</x:t>
  </x:si>
  <x:si>
    <x:t xml:space="preserve">Intersegment eliminations</x:t>
  </x:si>
  <x:si>
    <x:t xml:space="preserve">Segments less consolidated sales (check = 0)</x:t>
  </x:si>
  <x:si>
    <x:t xml:space="preserve">Reported consolidated-vs-segments history (max abs)</x:t>
  </x:si>
  <x:si>
    <x:t xml:space="preserve">FY25 10-K reports approximately 14% non-US initiated sales; precise quarterly geographic revenue unavailable.</x:t>
  </x:si>
  <x:si>
    <x:t xml:space="preserve">  Total sequential change $m</x:t>
  </x:si>
  <x:si>
    <x:t xml:space="preserve">  ABL sequential change $m</x:t>
  </x:si>
  <x:si>
    <x:t xml:space="preserve">  AIS sequential change $m</x:t>
  </x:si>
  <x:si>
    <x:t xml:space="preserve">  Eliminations sequential change $m</x:t>
  </x:si>
  <x:si>
    <x:t xml:space="preserve">ABL — organic Y/Y scenario %</x:t>
  </x:si>
  <x:si>
    <x:t xml:space="preserve">  Acquisition / scope assumption %</x:t>
  </x:si>
  <x:si>
    <x:t xml:space="preserve">  FX assumption %</x:t>
  </x:si>
  <x:si>
    <x:t xml:space="preserve">  Total Y/Y %</x:t>
  </x:si>
  <x:si>
    <x:t xml:space="preserve">AIS — organic Y/Y scenario %</x:t>
  </x:si>
  <x:si>
    <x:t xml:space="preserve">Eliminations — total Y/Y %</x:t>
  </x:si>
  <x:si>
    <x:t xml:space="preserve">Organic/M&amp;A/FX growth decomposition is not meaningful for intersegment elimination; total Y/Y change is shown.</x:t>
  </x:si>
  <x:si>
    <x:t xml:space="preserve">Segment - ABL</x:t>
  </x:si>
  <x:si>
    <x:t xml:space="preserve">Independent sales network</x:t>
  </x:si>
  <x:si>
    <x:t xml:space="preserve">  Organic growth %</x:t>
  </x:si>
  <x:si>
    <x:t xml:space="preserve">  Acquisition / scope %</x:t>
  </x:si>
  <x:si>
    <x:t xml:space="preserve">  Sequential change $m</x:t>
  </x:si>
  <x:si>
    <x:t xml:space="preserve">  Y/Y absolute change $m</x:t>
  </x:si>
  <x:si>
    <x:t xml:space="preserve">Direct sales network</x:t>
  </x:si>
  <x:si>
    <x:t xml:space="preserve">Retail sales</x:t>
  </x:si>
  <x:si>
    <x:t xml:space="preserve">Corporate accounts</x:t>
  </x:si>
  <x:si>
    <x:t xml:space="preserve">OEM / original equipment and other</x:t>
  </x:si>
  <x:si>
    <x:t xml:space="preserve">Acuity Brands Lighting — segment sales</x:t>
  </x:si>
  <x:si>
    <x:t xml:space="preserve">GAAP operating profit</x:t>
  </x:si>
  <x:si>
    <x:t xml:space="preserve">  Operating margin %</x:t>
  </x:si>
  <x:si>
    <x:t xml:space="preserve">  Margin change (bps)</x:t>
  </x:si>
  <x:si>
    <x:t xml:space="preserve">Adjusted operating profit</x:t>
  </x:si>
  <x:si>
    <x:t xml:space="preserve">Forecast adjusted profit uplift — assumption</x:t>
  </x:si>
  <x:si>
    <x:t xml:space="preserve">Units, backlog, physical volume and ASP unavailable in filings; ABL forecast uses transparent channel Y/Y assumptions.</x:t>
  </x:si>
  <x:si>
    <x:t xml:space="preserve">Adjusted operating margin %</x:t>
  </x:si>
  <x:si>
    <x:t xml:space="preserve">  Adjusted margin change (bps)</x:t>
  </x:si>
  <x:si>
    <x:t xml:space="preserve">Independent sales Y/Y scenario %</x:t>
  </x:si>
  <x:si>
    <x:t xml:space="preserve">Direct-channel Y/Y scenario %</x:t>
  </x:si>
  <x:si>
    <x:t xml:space="preserve">Retail Y/Y scenario %</x:t>
  </x:si>
  <x:si>
    <x:t xml:space="preserve">Corporate accounts Y/Y scenario %</x:t>
  </x:si>
  <x:si>
    <x:t xml:space="preserve">OEM and other Y/Y scenario %</x:t>
  </x:si>
  <x:si>
    <x:t xml:space="preserve">ABL segment organic Y/Y scenario %</x:t>
  </x:si>
  <x:si>
    <x:t xml:space="preserve">ABL segment acquisition/scope assumption %</x:t>
  </x:si>
  <x:si>
    <x:t xml:space="preserve">ABL segment FX assumption %</x:t>
  </x:si>
  <x:si>
    <x:t xml:space="preserve">ABL segment total Y/Y %</x:t>
  </x:si>
  <x:si>
    <x:t xml:space="preserve">Segment - AIS</x:t>
  </x:si>
  <x:si>
    <x:t xml:space="preserve">Acuity Intelligent Spaces sales</x:t>
  </x:si>
  <x:si>
    <x:t xml:space="preserve">  Organic Y/Y scenario % (M&amp;A/FX assumed zero)</x:t>
  </x:si>
  <x:si>
    <x:t xml:space="preserve">  M&amp;A / scope assumption % — not separately disclosed</x:t>
  </x:si>
  <x:si>
    <x:t xml:space="preserve">  FX assumption % — not separately disclosed</x:t>
  </x:si>
  <x:si>
    <x:t xml:space="preserve">Distech Controls (not separately quantified)</x:t>
  </x:si>
  <x:si>
    <x:t xml:space="preserve">QSC / Q-SYS (not separately quantified)</x:t>
  </x:si>
  <x:si>
    <x:t xml:space="preserve">Atrius (not separately quantified)</x:t>
  </x:si>
  <x:si>
    <x:t xml:space="preserve">QSC Audio (not separately quantified)</x:t>
  </x:si>
  <x:si>
    <x:t xml:space="preserve">  Change (bps)</x:t>
  </x:si>
  <x:si>
    <x:t xml:space="preserve">  Adjusted operating margin %</x:t>
  </x:si>
  <x:si>
    <x:t xml:space="preserve">  Adjusted operating margin change (bps)</x:t>
  </x:si>
  <x:si>
    <x:t xml:space="preserve">Issuer does not report product revenue, unit-count opening/closing/churn ladder, backlog or ASP; AIS uses year-ago growth scenario.</x:t>
  </x:si>
  <x:si>
    <x:t xml:space="preserve">AIS year-ago sales growth scenario %</x:t>
  </x:si>
  <x:si>
    <x:t xml:space="preserve">Income Statement</x:t>
  </x:si>
  <x:si>
    <x:t xml:space="preserve">Net sales</x:t>
  </x:si>
  <x:si>
    <x:t xml:space="preserve">  Net sales growth Y/Y %</x:t>
  </x:si>
  <x:si>
    <x:t xml:space="preserve">Cost of products sold</x:t>
  </x:si>
  <x:si>
    <x:t xml:space="preserve">Gross profit</x:t>
  </x:si>
  <x:si>
    <x:t xml:space="preserve">  Gross margin %</x:t>
  </x:si>
  <x:si>
    <x:t xml:space="preserve">Selling, distribution &amp; admin expense</x:t>
  </x:si>
  <x:si>
    <x:t xml:space="preserve">Special charges</x:t>
  </x:si>
  <x:si>
    <x:t xml:space="preserve">Operating profit</x:t>
  </x:si>
  <x:si>
    <x:t xml:space="preserve">Interest expense, net</x:t>
  </x:si>
  <x:si>
    <x:t xml:space="preserve">Miscellaneous expense, net</x:t>
  </x:si>
  <x:si>
    <x:t xml:space="preserve">Income before tax</x:t>
  </x:si>
  <x:si>
    <x:t xml:space="preserve">Income tax expense</x:t>
  </x:si>
  <x:si>
    <x:t xml:space="preserve">  Effective tax rate %</x:t>
  </x:si>
  <x:si>
    <x:t xml:space="preserve">  Net income margin %</x:t>
  </x:si>
  <x:si>
    <x:t xml:space="preserve">Basic weighted shares (m)</x:t>
  </x:si>
  <x:si>
    <x:t xml:space="preserve">Diluted weighted shares (m)</x:t>
  </x:si>
  <x:si>
    <x:t xml:space="preserve">Add: acquired-intangible amortization</x:t>
  </x:si>
  <x:si>
    <x:t xml:space="preserve">Add: share-based compensation</x:t>
  </x:si>
  <x:si>
    <x:t xml:space="preserve">Add: acquisition costs</x:t>
  </x:si>
  <x:si>
    <x:t xml:space="preserve">Add: acquisition inventory step-up</x:t>
  </x:si>
  <x:si>
    <x:t xml:space="preserve">Add: special charges</x:t>
  </x:si>
  <x:si>
    <x:t xml:space="preserve">Add: pension settlement</x:t>
  </x:si>
  <x:si>
    <x:t xml:space="preserve">Less: tariff refunds</x:t>
  </x:si>
  <x:si>
    <x:t xml:space="preserve">Tax effect on adjustments</x:t>
  </x:si>
  <x:si>
    <x:t xml:space="preserve">Less: one-off tax benefit</x:t>
  </x:si>
  <x:si>
    <x:t xml:space="preserve">Normalized diluted EPS — consensus basis</x:t>
  </x:si>
  <x:si>
    <x:t xml:space="preserve">  EPS = normalized NI / diluted shares (check)</x:t>
  </x:si>
  <x:si>
    <x:t xml:space="preserve">  Normalized EPS Y/Y %</x:t>
  </x:si>
  <x:si>
    <x:t xml:space="preserve">CapIQ normalized EPS actual (rounded issuer)</x:t>
  </x:si>
  <x:si>
    <x:t xml:space="preserve">CapIQ GAAP EPS actual (rounded issuer)</x:t>
  </x:si>
  <x:si>
    <x:t xml:space="preserve">CapIQ normalized EPS consensus at announcement</x:t>
  </x:si>
  <x:si>
    <x:t xml:space="preserve">Historical adjusted EPS less CapIQ actual (unrounded)</x:t>
  </x:si>
  <x:si>
    <x:t xml:space="preserve">Issuer GAAP EPS uses unrounded earnings/shares; reported Q4 FY25 EPS links to Inputs rather than rounded division.</x:t>
  </x:si>
  <x:si>
    <x:t xml:space="preserve">Forecast gross margin assumption %</x:t>
  </x:si>
  <x:si>
    <x:t xml:space="preserve">Balance Sheet</x:t>
  </x:si>
  <x:si>
    <x:t xml:space="preserve">Cash and equivalents</x:t>
  </x:si>
  <x:si>
    <x:t xml:space="preserve">Forecast cash links to cash flow. FY25 FY/Q4 same balance-sheet date.</x:t>
  </x:si>
  <x:si>
    <x:t xml:space="preserve">Accounts receivable</x:t>
  </x:si>
  <x:si>
    <x:t xml:space="preserve">Inventory</x:t>
  </x:si>
  <x:si>
    <x:t xml:space="preserve">Prepaid / other current assets</x:t>
  </x:si>
  <x:si>
    <x:t xml:space="preserve">Total current assets</x:t>
  </x:si>
  <x:si>
    <x:t xml:space="preserve">Property, plant &amp; equipment, net</x:t>
  </x:si>
  <x:si>
    <x:t xml:space="preserve">Operating lease assets</x:t>
  </x:si>
  <x:si>
    <x:t xml:space="preserve">Goodwill</x:t>
  </x:si>
  <x:si>
    <x:t xml:space="preserve">Intangible assets, net</x:t>
  </x:si>
  <x:si>
    <x:t xml:space="preserve">Deferred tax assets</x:t>
  </x:si>
  <x:si>
    <x:t xml:space="preserve">Other long-term assets</x:t>
  </x:si>
  <x:si>
    <x:t xml:space="preserve">TOTAL ASSETS</x:t>
  </x:si>
  <x:si>
    <x:t xml:space="preserve">Accounts payable</x:t>
  </x:si>
  <x:si>
    <x:t xml:space="preserve">Current lease liabilities</x:t>
  </x:si>
  <x:si>
    <x:t xml:space="preserve">Accrued compensation</x:t>
  </x:si>
  <x:si>
    <x:t xml:space="preserve">Other current liabilities</x:t>
  </x:si>
  <x:si>
    <x:t xml:space="preserve">Total current liabilities</x:t>
  </x:si>
  <x:si>
    <x:t xml:space="preserve">Long-term debt</x:t>
  </x:si>
  <x:si>
    <x:t xml:space="preserve">Long-term lease liabilities</x:t>
  </x:si>
  <x:si>
    <x:t xml:space="preserve">Pension liability</x:t>
  </x:si>
  <x:si>
    <x:t xml:space="preserve">Deferred tax liabilities</x:t>
  </x:si>
  <x:si>
    <x:t xml:space="preserve">Other long-term liabilities</x:t>
  </x:si>
  <x:si>
    <x:t xml:space="preserve">TOTAL LIABILITIES</x:t>
  </x:si>
  <x:si>
    <x:t xml:space="preserve">TOTAL STOCKHOLDERS EQUITY</x:t>
  </x:si>
  <x:si>
    <x:t xml:space="preserve">Forecast equity is residual assets minus liabilities; no claim of standalone equity rollforward.</x:t>
  </x:si>
  <x:si>
    <x:t xml:space="preserve">BS identity (forecast equity residual)</x:t>
  </x:si>
  <x:si>
    <x:t xml:space="preserve">FY25 and FY26 Q1–Q3 equity independently disclosed. Q4 equity is a transparent residual, not an independent test.</x:t>
  </x:si>
  <x:si>
    <x:t xml:space="preserve">Cash Flow Statement</x:t>
  </x:si>
  <x:si>
    <x:t xml:space="preserve">Net cash from operating activities</x:t>
  </x:si>
  <x:si>
    <x:t xml:space="preserve">Capital expenditures</x:t>
  </x:si>
  <x:si>
    <x:t xml:space="preserve">Other investing (incl. acquisitions)</x:t>
  </x:si>
  <x:si>
    <x:t xml:space="preserve">Net cash from investing activities</x:t>
  </x:si>
  <x:si>
    <x:t xml:space="preserve">Net cash from financing activities</x:t>
  </x:si>
  <x:si>
    <x:t xml:space="preserve">FX effect on cash</x:t>
  </x:si>
  <x:si>
    <x:t xml:space="preserve">Net change in cash</x:t>
  </x:si>
  <x:si>
    <x:t xml:space="preserve">Beginning cash</x:t>
  </x:si>
  <x:si>
    <x:t xml:space="preserve">Ending cash</x:t>
  </x:si>
  <x:si>
    <x:t xml:space="preserve">Cash tie to balance sheet (check = 0)</x:t>
  </x:si>
  <x:si>
    <x:t xml:space="preserve">Free cash flow = CFO + capex</x:t>
  </x:si>
  <x:si>
    <x:t xml:space="preserve">Reported quarterly cash tie (max abs, 4Q25–3Q26)</x:t>
  </x:si>
  <x:si>
    <x:t xml:space="preserve">Geo</x:t>
  </x:si>
  <x:si>
    <x:t xml:space="preserve">FY25 international share approximate (10-K)</x:t>
  </x:si>
  <x:si>
    <x:t xml:space="preserve">US-originated revenue (approx. FY25)</x:t>
  </x:si>
  <x:si>
    <x:t xml:space="preserve">Outside-US revenue (approx. FY25)</x:t>
  </x:si>
  <x:si>
    <x:t xml:space="preserve">Geographic total (FY25 approximate)</x:t>
  </x:si>
  <x:si>
    <x:t xml:space="preserve">unavailable</x:t>
  </x:si>
  <x:si>
    <x:t xml:space="preserve">  Share initiated outside US</x:t>
  </x:si>
  <x:si>
    <x:t xml:space="preserve">Geo less consolidated sales (check = 0)</x:t>
  </x:si>
  <x:si>
    <x:t xml:space="preserve">Quarterly geography NOT separately reported by issuer; do not treat blank actuals as zeros.</x:t>
  </x:si>
  <x:si>
    <x:t xml:space="preserve">FY25 10-K says approximately 14% initiated outside US; FY25 and forecast geography are estimates, not audited dollar splits.</x:t>
  </x:si>
  <x:si>
    <x:t xml:space="preserve">Share Count</x:t>
  </x:si>
  <x:si>
    <x:t xml:space="preserve">Basic weighted-average shares (m)</x:t>
  </x:si>
  <x:si>
    <x:t xml:space="preserve">Diluted weighted-average shares (m)</x:t>
  </x:si>
  <x:si>
    <x:t xml:space="preserve">Opening common shares (approx.; m)</x:t>
  </x:si>
  <x:si>
    <x:t xml:space="preserve">Less: buyback shares (m)</x:t>
  </x:si>
  <x:si>
    <x:t xml:space="preserve">Add: net issued shares (m)</x:t>
  </x:si>
  <x:si>
    <x:t xml:space="preserve">Closing shares outstanding (m)</x:t>
  </x:si>
  <x:si>
    <x:t xml:space="preserve">Average basic shares (m)</x:t>
  </x:si>
  <x:si>
    <x:t xml:space="preserve">Dilutive awards (m)</x:t>
  </x:si>
  <x:si>
    <x:t xml:space="preserve">Repurchases, cash $m</x:t>
  </x:si>
  <x:si>
    <x:t xml:space="preserve">  Buyback price / share (forecast)</x:t>
  </x:si>
  <x:si>
    <x:t xml:space="preserve">Stock proceeds / option exercises $m</x:t>
  </x:si>
  <x:si>
    <x:t xml:space="preserve">Diluted share forecast equals IS denominator</x:t>
  </x:si>
  <x:si>
    <x:t xml:space="preserve">Guidance</x:t>
  </x:si>
  <x:si>
    <x:t xml:space="preserve">Metric</x:t>
  </x:si>
  <x:si>
    <x:t xml:space="preserve">Issued</x:t>
  </x:si>
  <x:si>
    <x:t xml:space="preserve">Period</x:t>
  </x:si>
  <x:si>
    <x:t xml:space="preserve">Low</x:t>
  </x:si>
  <x:si>
    <x:t xml:space="preserve">High</x:t>
  </x:si>
  <x:si>
    <x:t xml:space="preserve">Midpoint</x:t>
  </x:si>
  <x:si>
    <x:t xml:space="preserve">Model E / actual A</x:t>
  </x:si>
  <x:si>
    <x:t xml:space="preserve">Beat / miss</x:t>
  </x:si>
  <x:si>
    <x:t xml:space="preserve">Basis</x:t>
  </x:si>
  <x:si>
    <x:t xml:space="preserve">Initial full-year revenue $m</x:t>
  </x:si>
  <x:si>
    <x:t xml:space="preserve">FY26</x:t>
  </x:si>
  <x:si>
    <x:t xml:space="preserve">Initial FY26 outlook; possibly superseded</x:t>
  </x:si>
  <x:si>
    <x:t xml:space="preserve">Implied Q4 revenue from initial FY guide</x:t>
  </x:si>
  <x:si>
    <x:t xml:space="preserve">4Q26</x:t>
  </x:si>
  <x:si>
    <x:t xml:space="preserve">FY26 adjusted diluted EPS</x:t>
  </x:si>
  <x:si>
    <x:t xml:space="preserve">FY26 range confirmed in September 24 CapIQ; issuer issuance October 2025.</x:t>
  </x:si>
  <x:si>
    <x:t xml:space="preserve">Implied Q4 adjusted EPS</x:t>
  </x:si>
  <x:si>
    <x:t xml:space="preserve">Derived Q4 from FY26 outlook less reported first nine months; not issuer Q4 guidance.</x:t>
  </x:si>
  <x:si>
    <x:t xml:space="preserve">Net income: no explicit company guidance (not invented)</x:t>
  </x:si>
  <x:si>
    <x:t xml:space="preserve">ABL qualitative FY26 revised to flat-to-down low single digits; not quantified</x:t>
  </x:si>
  <x:si>
    <x:t xml:space="preserve">Sources</x:t>
  </x:si>
  <x:si>
    <x:t xml:space="preserve">Source ID</x:t>
  </x:si>
  <x:si>
    <x:t xml:space="preserve">Published</x:t>
  </x:si>
  <x:si>
    <x:t xml:space="preserve">Publisher</x:t>
  </x:si>
  <x:si>
    <x:t xml:space="preserve">URL or attached filename</x:t>
  </x:si>
  <x:si>
    <x:t xml:space="preserve">Feeds</x:t>
  </x:si>
  <x:si>
    <x:t xml:space="preserve">S1</x:t>
  </x:si>
  <x:si>
    <x:t xml:space="preserve">S&amp;P Capital IQ</x:t>
  </x:si>
  <x:si>
    <x:t xml:space="preserve">/home/mishaboyko/experiment-control-misha/work/earnings-web-evidence/harness-main/forward-14-live-20260926/AYI/results/AYI-forward-20260928_i1/workspace/AYI_consensus.json</x:t>
  </x:si>
  <x:si>
    <x:t xml:space="preserve">Inputs!A21:B74; consensus; supplied summary SHA256 0047fba95d5ebea423e83c334c890b80b9f81ee6811de79c6f2526cc857f386c</x:t>
  </x:si>
  <x:si>
    <x:t xml:space="preserve">S2</x:t>
  </x:si>
  <x:si>
    <x:t xml:space="preserve">/home/mishaboyko/experiment-control-misha/work/earnings-web-evidence/harness-main/forward-14-live-20260926/AYI/results/AYI-forward-20260928_i1/workspace/AYI_history.csv</x:t>
  </x:si>
  <x:si>
    <x:t xml:space="preserve">Inputs!A8:H14; supplied history SHA256 3ae0998f1f0cd7d6a0726cf202afd70a06adabf0d6e9c43d656883d93119027a</x:t>
  </x:si>
  <x:si>
    <x:t xml:space="preserve">S3</x:t>
  </x:si>
  <x:si>
    <x:t xml:space="preserve">SEC FY25 10-K</x:t>
  </x:si>
  <x:si>
    <x:t xml:space="preserve">https://www.sec.gov/Archives/edgar/data/1144215/000114421525000082/ayi-20250831.htm</x:t>
  </x:si>
  <x:si>
    <x:t xml:space="preserve">FY25 annual statements; ~14% international sales; USD/common-share denomination</x:t>
  </x:si>
  <x:si>
    <x:t xml:space="preserve">S4</x:t>
  </x:si>
  <x:si>
    <x:t xml:space="preserve">SEC FY26 Q1 10-Q</x:t>
  </x:si>
  <x:si>
    <x:t xml:space="preserve">https://www.sec.gov/Archives/edgar/data/1144215/000114421526000010/ayi-20251130.htm</x:t>
  </x:si>
  <x:si>
    <x:t xml:space="preserve">Q1 GAAP, channels, balance and cash flow</x:t>
  </x:si>
  <x:si>
    <x:t xml:space="preserve">S5</x:t>
  </x:si>
  <x:si>
    <x:t xml:space="preserve">SEC FY26 Q2 10-Q</x:t>
  </x:si>
  <x:si>
    <x:t xml:space="preserve">https://www.sec.gov/Archives/edgar/data/1144215/000114421526000021/ayi-20260228.htm</x:t>
  </x:si>
  <x:si>
    <x:t xml:space="preserve">Q2 GAAP, channels and YTD cash flow</x:t>
  </x:si>
  <x:si>
    <x:t xml:space="preserve">S6</x:t>
  </x:si>
  <x:si>
    <x:t xml:space="preserve">SEC FY26 Q3 10-Q</x:t>
  </x:si>
  <x:si>
    <x:t xml:space="preserve">https://www.sec.gov/Archives/edgar/data/1144215/000114421526000036/ayi-20260531.htm</x:t>
  </x:si>
  <x:si>
    <x:t xml:space="preserve">Q3 GAAP, channel revenue, share count and cash flow; FY25 9mo comparative</x:t>
  </x:si>
  <x:si>
    <x:t xml:space="preserve">S7</x:t>
  </x:si>
  <x:si>
    <x:t xml:space="preserve">Issuer FY25 results</x:t>
  </x:si>
  <x:si>
    <x:t xml:space="preserve">https://investors.acuityinc.com/news-releases/news-release-details/acuity-reports-fiscal-2025-fourth-quarter-and-full-year-results</x:t>
  </x:si>
  <x:si>
    <x:t xml:space="preserve">FY25 Q4 GAAP, non-GAAP bridge, segments and 2025 initial outlook</x:t>
  </x:si>
  <x:si>
    <x:t xml:space="preserve">S8</x:t>
  </x:si>
  <x:si>
    <x:t xml:space="preserve">Issuer FY26 Q1 results</x:t>
  </x:si>
  <x:si>
    <x:t xml:space="preserve">https://investors.acuityinc.com/news-releases/news-release-details/acuity-reports-fiscal-2026-first-quarter-results</x:t>
  </x:si>
  <x:si>
    <x:t xml:space="preserve">Q1 adjusted net-income bridge</x:t>
  </x:si>
  <x:si>
    <x:t xml:space="preserve">S9</x:t>
  </x:si>
  <x:si>
    <x:t xml:space="preserve">Issuer FY26 Q2 results</x:t>
  </x:si>
  <x:si>
    <x:t xml:space="preserve">https://investors.acuityinc.com/news-releases/news-release-details/acuity-reports-fiscal-2026-second-quarter-results</x:t>
  </x:si>
  <x:si>
    <x:t xml:space="preserve">Q2 adjusted bridge; ABL revised outlook qualitative</x:t>
  </x:si>
  <x:si>
    <x:t xml:space="preserve">S10</x:t>
  </x:si>
  <x:si>
    <x:t xml:space="preserve">Issuer FY26 Q3 results</x:t>
  </x:si>
  <x:si>
    <x:t xml:space="preserve">https://www.investors.acuitybrands.com/news-releases/news-release-details/acuity-reports-fiscal-2026-third-quarter-results</x:t>
  </x:si>
  <x:si>
    <x:t xml:space="preserve">Q3 adjusted bridge; ABL and AIS margin</x:t>
  </x:si>
  <x:si>
    <x:t xml:space="preserve">S11</x:t>
  </x:si>
  <x:si>
    <x:t xml:space="preserve">Issuer Q3 call</x:t>
  </x:si>
  <x:si>
    <x:t xml:space="preserve">https://stockanalysis.com/stocks/ayi/transcripts/635662-q3-2026/</x:t>
  </x:si>
  <x:si>
    <x:t xml:space="preserve">Management states lighting backlog/order conversion firming; AIS Distech/QSC strong</x:t>
  </x:si>
  <x:si>
    <x:t xml:space="preserve">S12</x:t>
  </x:si>
  <x:si>
    <x:t xml:space="preserve">Census Bureau</x:t>
  </x:si>
  <x:si>
    <x:t xml:space="preserve">https://www.census.gov/construction/c30/current/index.html</x:t>
  </x:si>
  <x:si>
    <x:t xml:space="preserve">July 2026 total construction -3.8% Y/Y; private nonres +0.4% M/M</x:t>
  </x:si>
  <x:si>
    <x:t xml:space="preserve">S13</x:t>
  </x:si>
  <x:si>
    <x:t xml:space="preserve">Associated Builders / Contractors</x:t>
  </x:si>
  <x:si>
    <x:t xml:space="preserve">https://www.abc.org/News-Media/News-Releases/abc-july-nonresidential-construction-spending-growth-entirely-due-to-data-centers</x:t>
  </x:si>
  <x:si>
    <x:t xml:space="preserve">Construction ex-data centers weak; scenario risk for ABL</x:t>
  </x:si>
  <x:si>
    <x:t xml:space="preserve">S14</x:t>
  </x:si>
  <x:si>
    <x:t xml:space="preserve">Signify Q2 2026</x:t>
  </x:si>
  <x:si>
    <x:t xml:space="preserve">https://www.signify.com/en-us/our-company/news/press-releases/2026/20260724-signify-second-quarter-results-2026</x:t>
  </x:si>
  <x:si>
    <x:t xml:space="preserve">Peer describes mixed lighting market</x:t>
  </x:si>
  <x:si>
    <x:t xml:space="preserve">S15</x:t>
  </x:si>
  <x:si>
    <x:t xml:space="preserve">TradingView preview</x:t>
  </x:si>
  <x:si>
    <x:t xml:space="preserve">https://www.tradingview.com/news/tradingview:5da8367e4e077:0-ayi-q4-26-earnings-revenue-estimate-is-1-25b-usd/</x:t>
  </x:si>
  <x:si>
    <x:t xml:space="preserve">Independent pre-release $5.66 / ~$1.25bn cross-check</x:t>
  </x:si>
  <x:si>
    <x:t xml:space="preserve">S16</x:t>
  </x:si>
  <x:si>
    <x:t xml:space="preserve">Equibles analyst trends</x:t>
  </x:si>
  <x:si>
    <x:t xml:space="preserve">https://equibles.com/stocks/ayi/analyst-estimates</x:t>
  </x:si>
  <x:si>
    <x:t xml:space="preserve">Historical 60-day normalized EPS mean 5.58 vs current 5.66; modest upward revision</x:t>
  </x:si>
  <x:si>
    <x:t xml:space="preserve">Availability</x:t>
  </x:si>
  <x:si>
    <x:t xml:space="preserve">Issuer filings</x:t>
  </x:si>
  <x:si>
    <x:t xml:space="preserve">S3–S6</x:t>
  </x:si>
  <x:si>
    <x:t xml:space="preserve">Quarterly geography split not disclosed: Geo!C11:F11 unavailable; only 2025 approximate 14% external</x:t>
  </x:si>
  <x:si>
    <x:t xml:space="preserve">QSC/Distech/Atrius revenue, unit counts, backlog, churn and ASP not independently reported; no fabricated numbers</x:t>
  </x:si>
  <x:si>
    <x:t xml:space="preserve">Cutoff</x:t>
  </x:si>
  <x:si>
    <x:t xml:space="preserve">Forecast policy</x:t>
  </x:si>
  <x:si>
    <x:t xml:space="preserve">2026-09-26T18:44:22.240587+00:00</x:t>
  </x:si>
  <x:si>
    <x:t xml:space="preserve">Consensus captured 2026-09-24, not 2026-09-26; actual FY26 Q4 not used</x:t>
  </x:si>
  <x:si>
    <x:t xml:space="preserve">Inputs</x:t>
  </x:si>
  <x:si>
    <x:t xml:space="preserve">CapIQ historical EPS / sales — original rows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</x:si>
  <x:si>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</x:si>
  <x:si>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</x:si>
  <x:si>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</x:si>
  <x:si>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</x:si>
  <x:si>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</x:si>
  <x:si>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</x:si>
  <x:si>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</x:si>
  <x:si>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report_date_x000D_</x:t>
  </x:si>
  <x:si>
    <x:t xml:space="preserve">History file SHA256</x:t>
  </x:si>
  <x:si>
    <x:t xml:space="preserve">3ae0998f1f0cd7d6a0726cf202afd70a06adabf0d6e9c43d656883d93119027a</x:t>
  </x:si>
  <x:si>
    <x:t xml:space="preserve">Consensus file SHA256</x:t>
  </x:si>
  <x:si>
    <x:t xml:space="preserve">0047fba95d5ebea423e83c334c890b80b9f81ee6811de79c6f2526cc857f386c</x:t>
  </x:si>
  <x:si>
    <x:t xml:space="preserve">S&amp;P Capital IQ consensus captured</x:t>
  </x:si>
  <x:si>
    <x:t xml:space="preserve">2026-09-24 (date only)</x:t>
  </x:si>
  <x:si>
    <x:t xml:space="preserve">Summary row — complete</x:t>
  </x:si>
  <x:si>
    <x:t xml:space="preserve">Value</x:t>
  </x:si>
  <x:si>
    <x:t xml:space="preserve">ticker</x:t>
  </x:si>
  <x:si>
    <x:t xml:space="preserve">AYI</x:t>
  </x:si>
  <x:si>
    <x:t xml:space="preserve">company</x:t>
  </x:si>
  <x:si>
    <x:t xml:space="preserve">exchange_ticker</x:t>
  </x:si>
  <x:si>
    <x:t xml:space="preserve">NYSE:AYI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</x:si>
  <x:si>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</x:si>
  <x:si>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</x:si>
  <x:si>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</x:si>
  <x:si>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</x:si>
  <x:si>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</x:si>
  <x:si>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</x:si>
  <x:si>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</x:si>
  <x:si>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</x:si>
  <x:si>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</x:si>
  <x:si>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</x:si>
  <x:si>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</x:si>
  <x:si>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</x:si>
  <x:si>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</x:si>
  <x:si>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</x:si>
  <x:si>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</x:si>
  <x:si>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</x:si>
  <x:si>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</x:si>
  <x:si>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</x:si>
  <x:si>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</x:si>
  <x:si>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</x:si>
  <x:si>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</x:si>
  <x:si>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</x:si>
  <x:si>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</x:si>
  <x:si>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</x:si>
  <x:si>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</x:si>
  <x:si>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</x:si>
  <x:si>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</x:si>
  <x:si>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</x:si>
  <x:si>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</x:si>
  <x:si>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</x:si>
  <x:si>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</x:si>
  <x:si>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</x:si>
  <x:si>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</x:si>
  <x:si>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</x:si>
  <x:si>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</x:si>
  <x:si>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</x:si>
  <x:si>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</x:si>
  <x:si>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</x:si>
  <x:si>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</x:si>
  <x:si>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</x:si>
  <x:si>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</x:si>
  <x:si>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</x:si>
  <x:si>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</x:si>
  <x:si>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</x:si>
  <x:si>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</x:si>
  <x:si>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</x:si>
  <x:si>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</x:si>
  <x:si>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</x:si>
  <x:si>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</x:si>
  <x:si>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</x:si>
  <x:si>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</x:si>
  <x:si>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</x:si>
  <x:si>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</x:si>
  <x:si>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Results 6 a.m. Oct 1. 52wk range 380.17/257.04. FY2026 EPSn guidance 19.00/20.50. Company renamed from Acuity Brands to Acuity Inc.</x:t>
  </x:si>
  <x:si>
    <x:t xml:space="preserve">Consensus captured Sep 24 (date only); EPSn contributor count = eps_normalized_n_est.</x:t>
  </x:si>
  <x:si>
    <x:t xml:space="preserve">FY25 9mo reported cash flow</x:t>
  </x:si>
  <x:si>
    <x:t xml:space="preserve">USD m</x:t>
  </x:si>
  <x:si>
    <x:t xml:space="preserve">CFO</x:t>
  </x:si>
  <x:si>
    <x:t xml:space="preserve">Investing</x:t>
  </x:si>
  <x:si>
    <x:t xml:space="preserve">Financing</x:t>
  </x:si>
  <x:si>
    <x:t xml:space="preserve">FX</x:t>
  </x:si>
  <x:si>
    <x:t xml:space="preserve">FY25 9mo capital expenditure</x:t>
  </x:si>
  <x:si>
    <x:t xml:space="preserve">Issuer comparative channel revenues</x:t>
  </x:si>
  <x:si>
    <x:t xml:space="preserve">FY24</x:t>
  </x:si>
  <x:si>
    <x:t xml:space="preserve">4Q24</x:t>
  </x:si>
  <x:si>
    <x:t xml:space="preserve">1Q25</x:t>
  </x:si>
  <x:si>
    <x:t xml:space="preserve">2Q25</x:t>
  </x:si>
  <x:si>
    <x:t xml:space="preserve">3Q25</x:t>
  </x:si>
  <x:si>
    <x:t xml:space="preserve">Independent</x:t>
  </x:si>
  <x:si>
    <x:t xml:space="preserve">Direct</x:t>
  </x:si>
  <x:si>
    <x:t xml:space="preserve">Retail</x:t>
  </x:si>
  <x:si>
    <x:t xml:space="preserve">Corporate</x:t>
  </x:si>
  <x:si>
    <x:t xml:space="preserve">OEM + other</x:t>
  </x:si>
  <x:si>
    <x:t xml:space="preserve">AIS</x:t>
  </x:si>
  <x:si>
    <x:t xml:space="preserve">Intersegment</x:t>
  </x:si>
  <x:si>
    <x:t xml:space="preserve">Consolidated</x:t>
  </x:si>
</x:sst>
</file>

<file path=xl/styles.xml><?xml version="1.0" encoding="utf-8"?>
<x:styleSheet xmlns:x="http://schemas.openxmlformats.org/spreadsheetml/2006/main">
  <x:numFmts count="5">
    <x:numFmt numFmtId="164" formatCode="#,##0.0_);(#,##0.0);–_)"/>
    <x:numFmt numFmtId="165" formatCode="yyyy-mm-dd"/>
    <x:numFmt numFmtId="166" formatCode="0.0%_);(0.0%);–_)"/>
    <x:numFmt numFmtId="167" formatCode="$0.00"/>
    <x:numFmt numFmtId="168" formatCode="#,##0.00"/>
  </x:numFmts>
  <x:fonts count="13">
    <x:font>
      <x:sz val="11"/>
      <x:name val="Calibri"/>
    </x:font>
    <x:font>
      <x:sz val="11"/>
      <x:color rgb="FF000000"/>
      <x:name val="Aptos"/>
    </x:font>
    <x:font>
      <x:sz val="10"/>
      <x:color rgb="FF000000"/>
      <x:name val="Aptos"/>
    </x:font>
    <x:font>
      <x:b/>
      <x:sz val="10"/>
      <x:color rgb="FF000000"/>
      <x:name val="Aptos"/>
    </x:font>
    <x:font>
      <x:sz val="11"/>
      <x:color rgb="FF000000"/>
      <x:name val="Calibri"/>
    </x:font>
    <x:font>
      <x:sz val="10"/>
      <x:color rgb="FF0000FF"/>
      <x:name val="Aptos"/>
    </x:font>
    <x:font>
      <x:b/>
      <x:sz val="10"/>
      <x:color rgb="FF006100"/>
      <x:name val="Aptos"/>
    </x:font>
    <x:font>
      <x:i/>
      <x:sz val="10"/>
      <x:color rgb="FF000000"/>
      <x:name val="Aptos"/>
    </x:font>
    <x:font>
      <x:sz val="10"/>
      <x:color rgb="FF006100"/>
      <x:name val="Aptos"/>
    </x:font>
    <x:font>
      <x:i/>
      <x:sz val="10"/>
      <x:color rgb="FF0000FF"/>
      <x:name val="Aptos"/>
    </x:font>
    <x:font>
      <x:i/>
      <x:sz val="10"/>
      <x:color rgb="FF006100"/>
      <x:name val="Aptos"/>
    </x:font>
    <x:font>
      <x:b/>
      <x:sz val="10"/>
      <x:color rgb="FF0000FF"/>
      <x:name val="Aptos"/>
    </x:font>
    <x:font>
      <x:i/>
      <x:sz val="11"/>
      <x:color rgb="FF0000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F2F6FA"/>
      </x:patternFill>
    </x:fill>
    <x:fill>
      <x:patternFill patternType="solid">
        <x:fgColor rgb="FFE9EDF1"/>
      </x:patternFill>
    </x:fill>
  </x:fills>
  <x:borders count="3">
    <x:border/>
    <x:border>
      <x:top style="thin">
        <x:color rgb="FFB7C2CC"/>
      </x:top>
    </x:border>
    <x:border>
      <x:top style="thin">
        <x:color rgb="FFBEC6CF"/>
      </x:top>
      <x:bottom style="thin">
        <x:color rgb="FFBEC6CF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0" fontId="3" fillId="0" borderId="1" xfId="0" applyFont="1" applyFill="1" applyBorder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0" fontId="2" fillId="3" borderId="2" xfId="0" applyFont="1" applyFill="1" applyBorder="1" applyAlignment="1">
      <x:alignment horizontal="general" vertical="bottom"/>
    </x:xf>
    <x:xf numFmtId="0" fontId="4" fillId="2" borderId="0" xfId="0" applyFont="1" applyFill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4" fontId="3" fillId="3" borderId="1" xfId="0" applyNumberFormat="1" applyFont="1" applyFill="1" applyBorder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164" fontId="6" fillId="0" borderId="1" xfId="0" applyNumberFormat="1" applyFont="1" applyFill="1" applyBorder="1" applyAlignment="1">
      <x:alignment horizontal="general" vertical="bottom"/>
    </x:xf>
    <x:xf numFmtId="165" fontId="2" fillId="2" borderId="2" xfId="0" applyNumberFormat="1" applyFont="1" applyFill="1" applyBorder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166" fontId="9" fillId="0" borderId="0" xfId="0" applyNumberFormat="1" applyFont="1" applyFill="1" applyAlignment="1">
      <x:alignment horizontal="general" vertical="bottom"/>
    </x:xf>
    <x:xf numFmtId="165" fontId="2" fillId="3" borderId="2" xfId="0" applyNumberFormat="1" applyFont="1" applyFill="1" applyBorder="1" applyAlignment="1">
      <x:alignment horizontal="general" vertical="bottom"/>
    </x:xf>
    <x:xf numFmtId="164" fontId="8" fillId="2" borderId="0" xfId="0" applyNumberFormat="1" applyFont="1" applyFill="1" applyAlignment="1">
      <x:alignment horizontal="general" vertical="bottom"/>
    </x:xf>
    <x:xf numFmtId="0" fontId="2" fillId="2" borderId="2" xfId="0" applyFont="1" applyFill="1" applyBorder="1" applyAlignment="1">
      <x:alignment horizontal="general" vertical="bottom"/>
    </x:xf>
    <x:xf numFmtId="166" fontId="9" fillId="2" borderId="0" xfId="0" applyNumberFormat="1" applyFont="1" applyFill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0" fontId="1" fillId="2" borderId="0" xfId="0" applyFont="1" applyFill="1" applyAlignment="1">
      <x:alignment horizontal="general" vertical="bottom"/>
    </x:xf>
    <x:xf numFmtId="166" fontId="10" fillId="0" borderId="0" xfId="0" applyNumberFormat="1" applyFont="1" applyFill="1" applyAlignment="1">
      <x:alignment horizontal="general" vertical="bottom"/>
    </x:xf>
    <x:xf numFmtId="164" fontId="6" fillId="2" borderId="1" xfId="0" applyNumberFormat="1" applyFont="1" applyFill="1" applyBorder="1" applyAlignment="1">
      <x:alignment horizontal="general" vertical="bottom"/>
    </x:xf>
    <x:xf numFmtId="164" fontId="11" fillId="0" borderId="1" xfId="0" applyNumberFormat="1" applyFont="1" applyFill="1" applyBorder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6" fontId="7" fillId="2" borderId="0" xfId="0" applyNumberFormat="1" applyFont="1" applyFill="1" applyAlignment="1">
      <x:alignment horizontal="general" vertical="bottom"/>
    </x:xf>
    <x:xf numFmtId="167" fontId="6" fillId="2" borderId="1" xfId="0" applyNumberFormat="1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top" wrapText="1"/>
    </x:xf>
    <x:xf numFmtId="167" fontId="3" fillId="0" borderId="1" xfId="0" applyNumberFormat="1" applyFont="1" applyFill="1" applyBorder="1" applyAlignment="1">
      <x:alignment horizontal="general" vertical="bottom"/>
    </x:xf>
    <x:xf numFmtId="167" fontId="2" fillId="2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7" fontId="2" fillId="0" borderId="0" xfId="0" applyNumberFormat="1" applyFont="1" applyFill="1" applyAlignment="1">
      <x:alignment horizontal="general" vertical="bottom"/>
    </x:xf>
    <x:xf numFmtId="167" fontId="6" fillId="0" borderId="1" xfId="0" applyNumberFormat="1" applyFont="1" applyFill="1" applyBorder="1" applyAlignment="1">
      <x:alignment horizontal="general" vertical="bottom"/>
    </x:xf>
    <x:xf numFmtId="166" fontId="10" fillId="2" borderId="0" xfId="0" applyNumberFormat="1" applyFont="1" applyFill="1" applyAlignment="1">
      <x:alignment horizontal="general" vertical="bottom"/>
    </x:xf>
    <x:xf numFmtId="164" fontId="3" fillId="2" borderId="1" xfId="0" applyNumberFormat="1" applyFont="1" applyFill="1" applyBorder="1" applyAlignment="1">
      <x:alignment horizontal="general" vertical="bottom"/>
    </x:xf>
    <x:xf numFmtId="167" fontId="11" fillId="0" borderId="1" xfId="0" applyNumberFormat="1" applyFont="1" applyFill="1" applyBorder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0" fontId="5" fillId="2" borderId="0" xfId="0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6" fontId="12" fillId="2" borderId="0" xfId="0" applyNumberFormat="1" applyFont="1" applyFill="1" applyAlignment="1">
      <x:alignment horizontal="general" vertical="bottom"/>
    </x:xf>
    <x:xf numFmtId="165" fontId="3" fillId="0" borderId="1" xfId="0" applyNumberFormat="1" applyFont="1" applyFill="1" applyBorder="1" applyAlignment="1">
      <x:alignment horizontal="general" vertical="bottom"/>
    </x:xf>
    <x:xf numFmtId="164" fontId="11" fillId="2" borderId="1" xfId="0" applyNumberFormat="1" applyFont="1" applyFill="1" applyBorder="1" applyAlignment="1">
      <x:alignment horizontal="general" vertical="bottom"/>
    </x:xf>
    <x:xf numFmtId="165" fontId="11" fillId="0" borderId="1" xfId="0" applyNumberFormat="1" applyFont="1" applyFill="1" applyBorder="1" applyAlignment="1">
      <x:alignment horizontal="general" vertical="bottom"/>
    </x:xf>
    <x:xf numFmtId="0" fontId="3" fillId="2" borderId="1" xfId="0" applyFont="1" applyFill="1" applyBorder="1" applyAlignment="1">
      <x:alignment horizontal="general" vertical="bottom"/>
    </x:xf>
    <x:xf numFmtId="167" fontId="3" fillId="2" borderId="1" xfId="0" applyNumberFormat="1" applyFont="1" applyFill="1" applyBorder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0" fontId="2" fillId="3" borderId="2" xfId="0" applyNumberFormat="1" applyFont="1" applyFill="1" applyBorder="1" applyAlignment="1">
      <x:alignment horizontal="right" vertical="bottom"/>
    </x:xf>
    <x:xf numFmtId="0" fontId="2" fillId="2" borderId="2" xfId="0" applyNumberFormat="1" applyFont="1" applyFill="1" applyBorder="1" applyAlignment="1">
      <x:alignment horizontal="right" vertical="bottom"/>
    </x:xf>
    <x:xf numFmtId="164" fontId="3" fillId="3" borderId="1" xfId="0" applyNumberFormat="1" applyFont="1" applyFill="1" applyBorder="1" applyAlignment="1">
      <x:alignment horizontal="right" vertical="bottom"/>
    </x:xf>
    <x:xf numFmtId="164" fontId="3" fillId="0" borderId="1" xfId="0" applyNumberFormat="1" applyFont="1" applyFill="1" applyBorder="1" applyAlignment="1">
      <x:alignment horizontal="right" vertical="bottom"/>
    </x:xf>
    <x:xf numFmtId="167" fontId="6" fillId="0" borderId="1" xfId="0" applyNumberFormat="1" applyFont="1" applyFill="1" applyBorder="1" applyAlignment="1">
      <x:alignment horizontal="right" vertical="bottom"/>
    </x:xf>
    <x:xf numFmtId="167" fontId="3" fillId="0" borderId="1" xfId="0" applyNumberFormat="1" applyFont="1" applyFill="1" applyBorder="1" applyAlignment="1">
      <x:alignment horizontal="right" vertical="bottom"/>
    </x:xf>
    <x:xf numFmtId="0" fontId="3" fillId="0" borderId="1" xfId="0" applyNumberFormat="1" applyFont="1" applyFill="1" applyBorder="1" applyAlignment="1">
      <x:alignment horizontal="right" vertical="bottom"/>
    </x:xf>
    <x:xf numFmtId="0" fontId="3" fillId="2" borderId="1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2" fillId="0" borderId="0" xfId="0" applyNumberFormat="1" applyFont="1" applyFill="1" applyBorder="1" applyAlignment="1">
      <x:alignment horizontal="right" vertical="bottom"/>
    </x:xf>
    <x:xf numFmtId="165" fontId="2" fillId="0" borderId="0" xfId="0" applyNumberFormat="1" applyFont="1" applyFill="1" applyBorder="1" applyAlignment="1">
      <x:alignment horizontal="left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29b3894b84ea1" /><Relationship Type="http://schemas.openxmlformats.org/officeDocument/2006/relationships/theme" Target="/xl/theme/theme1.xml" Id="Rb3fadde6e9ee4d4b" /><Relationship Type="http://schemas.openxmlformats.org/officeDocument/2006/relationships/sharedStrings" Target="/xl/sharedStrings.xml" Id="Rb1de4210e6ce4cf3" /><Relationship Type="http://schemas.openxmlformats.org/officeDocument/2006/relationships/worksheet" Target="/xl/worksheets/sheet1.xml" Id="Ra56e9e36e7c647f8" /><Relationship Type="http://schemas.openxmlformats.org/officeDocument/2006/relationships/worksheet" Target="/xl/worksheets/sheet2.xml" Id="R8f38ecd66472448b" /><Relationship Type="http://schemas.openxmlformats.org/officeDocument/2006/relationships/worksheet" Target="/xl/worksheets/sheet3.xml" Id="R297d9b98303c463a" /><Relationship Type="http://schemas.openxmlformats.org/officeDocument/2006/relationships/worksheet" Target="/xl/worksheets/sheet4.xml" Id="R27e4ed0d9dee461a" /><Relationship Type="http://schemas.openxmlformats.org/officeDocument/2006/relationships/worksheet" Target="/xl/worksheets/sheet5.xml" Id="Rb664fcdb043446a6" /><Relationship Type="http://schemas.openxmlformats.org/officeDocument/2006/relationships/worksheet" Target="/xl/worksheets/sheet6.xml" Id="R9f80e0b6348a4618" /><Relationship Type="http://schemas.openxmlformats.org/officeDocument/2006/relationships/worksheet" Target="/xl/worksheets/sheet7.xml" Id="Reb4882a4e0e04e17" /><Relationship Type="http://schemas.openxmlformats.org/officeDocument/2006/relationships/worksheet" Target="/xl/worksheets/sheet8.xml" Id="R5609150817214e8a" /><Relationship Type="http://schemas.openxmlformats.org/officeDocument/2006/relationships/worksheet" Target="/xl/worksheets/sheet9.xml" Id="Rc7e86a7349284ec6" /><Relationship Type="http://schemas.openxmlformats.org/officeDocument/2006/relationships/worksheet" Target="/xl/worksheets/sheet10.xml" Id="R8d8bdd2f6b4940ac" /><Relationship Type="http://schemas.openxmlformats.org/officeDocument/2006/relationships/worksheet" Target="/xl/worksheets/sheet11.xml" Id="R69317d4b35724897" /><Relationship Type="http://schemas.openxmlformats.org/officeDocument/2006/relationships/worksheet" Target="/xl/worksheets/sheet12.xml" Id="R101de9bc5fa349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4e3c629c59402f" /></Relationships>
</file>

<file path=xl/drawings/drawing1.xml><?xml version="1.0" encoding="utf-8"?>
<xdr:wsDr xmlns:xdr="http://schemas.openxmlformats.org/drawingml/2006/spreadsheetDrawing">
  <xdr:oneCellAnchor>
    <xdr:from>
      <xdr:col>0</xdr:col>
      <xdr:colOff>28575</xdr:colOff>
      <xdr:row>0</xdr:row>
      <xdr:rowOff>28575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4e3c629c5940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e22949d0fa6434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customWidth="1"/>
    <x:col min="2" max="2" width="18" customWidth="1"/>
    <x:col min="3" max="3" width="20" customWidth="1"/>
    <x:col min="4" max="4" width="19" customWidth="1"/>
    <x:col min="5" max="5" width="24" customWidth="1"/>
    <x:col min="6" max="7" width="14" customWidth="1"/>
    <x:col min="8" max="8" width="62" customWidth="1"/>
  </x:cols>
  <x:sheetData>
    <x:row r="1">
      <x:c r="A1" s="12"/>
      <x:c r="B1" s="12" t="s">
        <x:v>0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2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5" t="s">
        <x:v>12</x:v>
      </x:c>
      <x:c r="B7" s="9"/>
      <x:c r="C7" s="9"/>
      <x:c r="D7" s="9"/>
      <x:c r="E7" s="9"/>
      <x:c r="F7" s="9"/>
      <x:c r="G7" s="39"/>
      <x:c r="H7" s="1"/>
    </x:row>
    <x:row r="8">
      <x:c r="A8" s="3" t="s">
        <x:v>13</x:v>
      </x:c>
      <x:c r="B8" s="2"/>
      <x:c r="C8" s="2"/>
      <x:c r="D8" s="2"/>
      <x:c r="E8" s="2"/>
      <x:c r="F8" s="2"/>
      <x:c r="G8" s="4"/>
      <x:c r="H8" s="1"/>
    </x:row>
    <x:row r="9">
      <x:c r="A9" s="3" t="s">
        <x:v>14</x:v>
      </x:c>
      <x:c r="B9" s="2"/>
      <x:c r="C9" s="2"/>
      <x:c r="D9" s="2"/>
      <x:c r="E9" s="2"/>
      <x:c r="F9" s="2"/>
      <x:c r="G9" s="4"/>
      <x:c r="H9" s="1"/>
    </x:row>
    <x:row r="10">
      <x:c r="A10" s="3" t="s">
        <x:v>15</x:v>
      </x:c>
      <x:c r="B10" s="2"/>
      <x:c r="C10" s="2"/>
      <x:c r="D10" s="2"/>
      <x:c r="E10" s="2"/>
      <x:c r="F10" s="2"/>
      <x:c r="G10" s="4"/>
      <x:c r="H10" s="1"/>
    </x:row>
    <x:row r="11">
      <x:c r="A11" s="3" t="s">
        <x:v>16</x:v>
      </x:c>
      <x:c r="B11" s="2"/>
      <x:c r="C11" s="2"/>
      <x:c r="D11" s="2"/>
      <x:c r="E11" s="2"/>
      <x:c r="F11" s="2"/>
      <x:c r="G11" s="4"/>
      <x:c r="H11" s="1"/>
    </x:row>
    <x:row r="12">
      <x:c r="A12" s="3" t="s">
        <x:v>17</x:v>
      </x:c>
      <x:c r="B12" s="2"/>
      <x:c r="C12" s="2"/>
      <x:c r="D12" s="2"/>
      <x:c r="E12" s="2"/>
      <x:c r="F12" s="2"/>
      <x:c r="G12" s="4"/>
      <x:c r="H12" s="1"/>
    </x:row>
    <x:row r="13">
      <x:c r="A13" s="3"/>
      <x:c r="B13" s="2"/>
      <x:c r="C13" s="2"/>
      <x:c r="D13" s="2"/>
      <x:c r="E13" s="2"/>
      <x:c r="F13" s="2"/>
      <x:c r="G13" s="4"/>
      <x:c r="H13" s="1"/>
    </x:row>
    <x:row r="14">
      <x:c r="A14" s="5" t="s">
        <x:v>18</x:v>
      </x:c>
      <x:c r="B14" s="9"/>
      <x:c r="C14" s="9"/>
      <x:c r="D14" s="9"/>
      <x:c r="E14" s="9"/>
      <x:c r="F14" s="9"/>
      <x:c r="G14" s="39"/>
      <x:c r="H14" s="1"/>
    </x:row>
    <x:row r="15">
      <x:c r="A15" s="51"/>
      <x:c r="B15" s="56" t="s">
        <x:v>19</x:v>
      </x:c>
      <x:c r="C15" s="56" t="s">
        <x:v>20</x:v>
      </x:c>
      <x:c r="D15" s="56" t="s">
        <x:v>21</x:v>
      </x:c>
      <x:c r="E15" s="56" t="s">
        <x:v>22</x:v>
      </x:c>
      <x:c r="F15" s="9"/>
      <x:c r="G15" s="39"/>
      <x:c r="H15" s="1"/>
    </x:row>
    <x:row r="16">
      <x:c r="A16" s="5" t="s">
        <x:v>23</x:v>
      </x:c>
      <x:c r="B16" s="25" t="n">
        <x:f>'Revenue summary'!G9</x:f>
        <x:v>1254</x:v>
      </x:c>
      <x:c r="C16" s="13" t="n">
        <x:f>Inputs!B47</x:f>
        <x:v>1253.53</x:v>
      </x:c>
      <x:c r="D16" s="9" t="n">
        <x:f>B16-C16</x:f>
        <x:v>0.4700000000000273</x:v>
      </x:c>
      <x:c r="E16" s="13" t="n">
        <x:f>Guidance!F10</x:f>
        <x:v>1402.6</x:v>
      </x:c>
      <x:c r="F16" s="9"/>
      <x:c r="G16" s="39"/>
      <x:c r="H16" s="1"/>
    </x:row>
    <x:row r="17">
      <x:c r="A17" s="5" t="s">
        <x:v>24</x:v>
      </x:c>
      <x:c r="B17" s="25" t="n">
        <x:f>'Income Statement'!G44</x:f>
        <x:v>176.47199999999998</x:v>
      </x:c>
      <x:c r="C17" s="13" t="n">
        <x:f>Inputs!B57</x:f>
        <x:v>171.57</x:v>
      </x:c>
      <x:c r="D17" s="9" t="n">
        <x:f>B17-C17</x:f>
        <x:v>4.901999999999987</x:v>
      </x:c>
      <x:c r="E17" s="57" t="s">
        <x:v>25</x:v>
      </x:c>
      <x:c r="F17" s="9"/>
      <x:c r="G17" s="39"/>
      <x:c r="H17" s="1"/>
    </x:row>
    <x:row r="18">
      <x:c r="A18" s="5" t="s">
        <x:v>26</x:v>
      </x:c>
      <x:c r="B18" s="29" t="n">
        <x:f>'Income Statement'!G45</x:f>
        <x:v>5.729610389610389</x:v>
      </x:c>
      <x:c r="C18" s="37" t="n">
        <x:f>Inputs!B30</x:f>
        <x:v>5.66</x:v>
      </x:c>
      <x:c r="D18" s="33" t="n">
        <x:f>B18-C18</x:f>
        <x:v>0.06961038961038923</x:v>
      </x:c>
      <x:c r="E18" s="58" t="n">
        <x:f>Guidance!F12</x:f>
        <x:v>5.607668326519438</x:v>
      </x:c>
      <x:c r="F18" s="9"/>
      <x:c r="G18" s="39"/>
      <x:c r="H18" s="1"/>
    </x:row>
    <x:row r="19">
      <x:c r="A19" s="5" t="s">
        <x:v>27</x:v>
      </x:c>
      <x:c r="B19" s="25" t="n">
        <x:f>'Income Statement'!G27</x:f>
        <x:v>148.35199999999998</x:v>
      </x:c>
      <x:c r="C19" s="13" t="n">
        <x:f>Inputs!B58</x:f>
        <x:v>143.97</x:v>
      </x:c>
      <x:c r="D19" s="9" t="n">
        <x:f>B19-C19</x:f>
        <x:v>4.381999999999977</x:v>
      </x:c>
      <x:c r="E19" s="57" t="s">
        <x:v>25</x:v>
      </x:c>
      <x:c r="F19" s="9"/>
      <x:c r="G19" s="39"/>
      <x:c r="H19" s="1"/>
    </x:row>
    <x:row r="20">
      <x:c r="A20" s="5" t="s">
        <x:v>28</x:v>
      </x:c>
      <x:c r="B20" s="29" t="n">
        <x:f>'Income Statement'!G29</x:f>
        <x:v>4.816623376623376</x:v>
      </x:c>
      <x:c r="C20" s="37" t="n">
        <x:f>Inputs!B39</x:f>
        <x:v>4.69</x:v>
      </x:c>
      <x:c r="D20" s="33" t="n">
        <x:f>B20-C20</x:f>
        <x:v>0.12662337662337553</x:v>
      </x:c>
      <x:c r="E20" s="59" t="s">
        <x:v>25</x:v>
      </x:c>
      <x:c r="F20" s="9"/>
      <x:c r="G20" s="39"/>
      <x:c r="H20" s="1"/>
    </x:row>
    <x:row r="21">
      <x:c r="A21" s="3"/>
      <x:c r="B21" s="2"/>
      <x:c r="C21" s="2"/>
      <x:c r="D21" s="2"/>
      <x:c r="E21" s="2" t="s">
        <x:v>29</x:v>
      </x:c>
      <x:c r="F21" s="2"/>
      <x:c r="G21" s="4"/>
      <x:c r="H21" s="1" t="s">
        <x:v>30</x:v>
      </x:c>
    </x:row>
    <x:row r="22">
      <x:c r="A22" s="3" t="s">
        <x:v>31</x:v>
      </x:c>
      <x:c r="B22" s="17">
        <x:v>0.61</x:v>
      </x:c>
      <x:c r="C22" s="15"/>
      <x:c r="D22" s="15"/>
      <x:c r="E22" s="15"/>
      <x:c r="F22" s="15"/>
      <x:c r="G22" s="28"/>
      <x:c r="H22" s="1"/>
    </x:row>
    <x:row r="23">
      <x:c r="A23" s="3" t="s">
        <x:v>32</x:v>
      </x:c>
      <x:c r="B23" s="10" t="s">
        <x:v>33</x:v>
      </x:c>
      <x:c r="C23" s="2"/>
      <x:c r="D23" s="2"/>
      <x:c r="E23" s="2"/>
      <x:c r="F23" s="2"/>
      <x:c r="G23" s="4"/>
      <x:c r="H23" s="1"/>
    </x:row>
    <x:row r="24">
      <x:c r="A24" s="3"/>
      <x:c r="B24" s="2"/>
      <x:c r="C24" s="2"/>
      <x:c r="D24" s="2"/>
      <x:c r="E24" s="2"/>
      <x:c r="F24" s="2"/>
      <x:c r="G24" s="4"/>
      <x:c r="H24" s="1"/>
    </x:row>
    <x:row r="25">
      <x:c r="A25" s="5" t="s">
        <x:v>34</x:v>
      </x:c>
      <x:c r="B25" s="13" t="str">
        <x:f>IF(AND(ABS('Revenue summary'!G31)&lt;0.000001,ABS('Revenue summary'!G32)&lt;0.000001,ABS('Balance Sheet'!G36)&lt;0.000001,ABS('Balance Sheet'!F36)&lt;0.000001,ABS('Cash Flow Statement'!G20)&lt;0.000001,ABS('Cash Flow Statement'!G22)&lt;0.000001,ABS(Geo!G13)&lt;0.000001,ABS('Income Statement'!G46)&lt;0.000001,ABS(B16-'Revenue summary'!G9)&lt;0.000001,ABS(B18-'Income Statement'!G45)&lt;0.000001),"PASS","FAIL")</x:f>
        <x:v>PASS</x:v>
      </x:c>
      <x:c r="C25" s="9"/>
      <x:c r="D25" s="9"/>
      <x:c r="E25" s="9"/>
      <x:c r="F25" s="9"/>
      <x:c r="G25" s="39"/>
      <x:c r="H25" s="1" t="s">
        <x:v>35</x:v>
      </x:c>
    </x:row>
    <x:row r="26">
      <x:c r="A26" s="3"/>
      <x:c r="B26" s="2"/>
      <x:c r="C26" s="2"/>
      <x:c r="D26" s="2"/>
      <x:c r="E26" s="2"/>
      <x:c r="F26" s="2"/>
      <x:c r="G26" s="4"/>
      <x:c r="H26" s="1" t="s">
        <x:v>36</x:v>
      </x:c>
    </x:row>
    <x:row r="27">
      <x:c r="A27" s="3"/>
      <x:c r="B27" s="2"/>
      <x:c r="C27" s="2"/>
      <x:c r="D27" s="2"/>
      <x:c r="E27" s="2"/>
      <x:c r="F27" s="2"/>
      <x:c r="G27" s="4"/>
      <x:c r="H27" s="1" t="str">
        <x:v>Risk: July non-data-center construction softness; FY26 initial sales outlook is not current-quarter guide.</x:v>
      </x:c>
    </x:row>
    <x:row r="28">
      <x:c r="A28" s="3"/>
      <x:c r="B28" s="2"/>
      <x:c r="C28" s="2"/>
      <x:c r="D28" s="2"/>
      <x:c r="E28" s="2"/>
      <x:c r="F28" s="2"/>
      <x:c r="G28" s="4"/>
      <x:c r="H28" s="1" t="s">
        <x:v>37</x:v>
      </x:c>
    </x:row>
    <x:row r="29">
      <x:c r="A29" s="3"/>
      <x:c r="B29" s="2"/>
      <x:c r="C29" s="2"/>
      <x:c r="D29" s="2"/>
      <x:c r="E29" s="2"/>
      <x:c r="F29" s="2"/>
      <x:c r="G29" s="4"/>
      <x:c r="H29" s="1"/>
    </x:row>
    <x:row r="30">
      <x:c r="A30" s="3" t="s">
        <x:v>38</x:v>
      </x:c>
      <x:c r="B30" s="16" t="n">
        <x:f>Inputs!B35</x:f>
        <x:v>7</x:v>
      </x:c>
      <x:c r="C30" s="2"/>
      <x:c r="D30" s="2"/>
      <x:c r="E30" s="2"/>
      <x:c r="F30" s="2"/>
      <x:c r="G30" s="4"/>
      <x:c r="H30" s="1"/>
    </x:row>
    <x:row r="31">
      <x:c r="A31" s="3" t="s">
        <x:v>39</x:v>
      </x:c>
      <x:c r="B31" s="16" t="n">
        <x:f>Inputs!B52</x:f>
        <x:v>6</x:v>
      </x:c>
      <x:c r="C31" s="2"/>
      <x:c r="D31" s="2"/>
      <x:c r="E31" s="2"/>
      <x:c r="F31" s="2"/>
      <x:c r="G31" s="4"/>
      <x:c r="H31" s="1"/>
    </x:row>
    <x:row r="32">
      <x:c r="A32" s="3"/>
      <x:c r="B32" s="2"/>
      <x:c r="C32" s="2"/>
      <x:c r="D32" s="2"/>
      <x:c r="E32" s="2"/>
      <x:c r="F32" s="2"/>
      <x:c r="G32" s="4"/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/>
      <x:c r="B36" s="2"/>
      <x:c r="C36" s="2"/>
      <x:c r="D36" s="2"/>
      <x:c r="E36" s="2"/>
      <x:c r="F36" s="2"/>
      <x:c r="G36" s="4"/>
      <x:c r="H36" s="1"/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  <x:drawing xmlns:r="http://schemas.openxmlformats.org/officeDocument/2006/relationships" r:id="R4e22949d0fa6434e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</x:cols>
  <x:sheetData>
    <x:row r="1">
      <x:c r="A1" s="12" t="s">
        <x:v>0</x:v>
      </x:c>
      <x:c r="B1" s="12" t="s">
        <x:v>40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5" t="s">
        <x:v>42</x:v>
      </x:c>
      <x:c r="B9" s="9" t="n">
        <x:f>SUM(Inputs!M98:O98,Inputs!G11)</x:f>
        <x:v>4345.6</x:v>
      </x:c>
      <x:c r="C9" s="13" t="n">
        <x:f>Inputs!G11</x:f>
        <x:v>1209.1</x:v>
      </x:c>
      <x:c r="D9" s="13" t="n">
        <x:f>Inputs!G12</x:f>
        <x:v>1143.7</x:v>
      </x:c>
      <x:c r="E9" s="13" t="n">
        <x:f>Inputs!G13</x:f>
        <x:v>1055.7</x:v>
      </x:c>
      <x:c r="F9" s="13" t="n">
        <x:f>Inputs!G14</x:f>
        <x:v>1198</x:v>
      </x:c>
      <x:c r="G9" s="39" t="n">
        <x:f>SUM(G16,G21,G26)</x:f>
        <x:v>1254</x:v>
      </x:c>
      <x:c r="H9" s="1"/>
    </x:row>
    <x:row r="10">
      <x:c r="A10" s="3" t="s">
        <x:v>43</x:v>
      </x:c>
      <x:c r="B10" s="24" t="n">
        <x:f>IFERROR(B9/Inputs!K98-1,0)</x:f>
        <x:v>0.13137203853163237</x:v>
      </x:c>
      <x:c r="C10" s="24" t="n">
        <x:f>IFERROR(C9/Inputs!L98-1,0)</x:f>
        <x:v>0.17126804223578418</x:v>
      </x:c>
      <x:c r="D10" s="24" t="n">
        <x:f>IFERROR(D9/Inputs!M98-1,0)</x:f>
        <x:v>0.2018705338377469</x:v>
      </x:c>
      <x:c r="E10" s="24" t="n">
        <x:f>IFERROR(E9/Inputs!N98-1,0)</x:f>
        <x:v>0.0490907284110107</x:v>
      </x:c>
      <x:c r="F10" s="24" t="n">
        <x:f>IFERROR(F9/Inputs!O98-1,0)</x:f>
        <x:v>0.01646020702528439</x:v>
      </x:c>
      <x:c r="G10" s="28" t="n">
        <x:f>IFERROR(G9/C9-1,0)</x:f>
        <x:v>0.03713505913489379</x:v>
      </x:c>
      <x:c r="H10" s="1"/>
    </x:row>
    <x:row r="11">
      <x:c r="A11" s="3" t="s">
        <x:v>44</x:v>
      </x:c>
      <x:c r="B11" s="15"/>
      <x:c r="C11" s="24" t="n">
        <x:f>C9/Inputs!G10-1</x:f>
        <x:v>0.025878160529441807</x:v>
      </x:c>
      <x:c r="D11" s="15" t="n">
        <x:f>IFERROR(D9/C9-1,0)</x:f>
        <x:v>-0.05408981887354225</x:v>
      </x:c>
      <x:c r="E11" s="15" t="n">
        <x:f>IFERROR(E9/D9-1,0)</x:f>
        <x:v>-0.07694325434991689</x:v>
      </x:c>
      <x:c r="F11" s="15" t="n">
        <x:f>IFERROR(F9/E9-1,0)</x:f>
        <x:v>0.13479208108364116</x:v>
      </x:c>
      <x:c r="G11" s="28" t="n">
        <x:f>IFERROR(G9/F9-1,0)</x:f>
        <x:v>0.046744574290484175</x:v>
      </x:c>
      <x:c r="H11" s="1"/>
    </x:row>
    <x:row r="12">
      <x:c r="A12" s="3" t="s">
        <x:v>45</x:v>
      </x:c>
      <x:c r="B12" s="15"/>
      <x:c r="C12" s="15"/>
      <x:c r="D12" s="15"/>
      <x:c r="E12" s="15"/>
      <x:c r="F12" s="15"/>
      <x:c r="G12" s="28" t="n">
        <x:f>(1+G10)/((1+G13)*(1+G14))-1</x:f>
        <x:v>0.03713505913489379</x:v>
      </x:c>
      <x:c r="H12" s="1"/>
    </x:row>
    <x:row r="13">
      <x:c r="A13" s="3" t="s">
        <x:v>46</x:v>
      </x:c>
      <x:c r="B13" s="15"/>
      <x:c r="C13" s="15"/>
      <x:c r="D13" s="15"/>
      <x:c r="E13" s="15"/>
      <x:c r="F13" s="15"/>
      <x:c r="G13" s="21">
        <x:v>0</x:v>
      </x:c>
      <x:c r="H13" s="1"/>
    </x:row>
    <x:row r="14">
      <x:c r="A14" s="3" t="s">
        <x:v>47</x:v>
      </x:c>
      <x:c r="B14" s="15"/>
      <x:c r="C14" s="15"/>
      <x:c r="D14" s="15"/>
      <x:c r="E14" s="15"/>
      <x:c r="F14" s="15"/>
      <x:c r="G14" s="21">
        <x:v>0</x:v>
      </x:c>
      <x:c r="H14" s="1"/>
    </x:row>
    <x:row r="15">
      <x:c r="A15" s="3"/>
      <x:c r="B15" s="2"/>
      <x:c r="C15" s="2"/>
      <x:c r="D15" s="2"/>
      <x:c r="E15" s="2"/>
      <x:c r="F15" s="2"/>
      <x:c r="G15" s="4"/>
      <x:c r="H15" s="1"/>
    </x:row>
    <x:row r="16">
      <x:c r="A16" s="5" t="s">
        <x:v>48</x:v>
      </x:c>
      <x:c r="B16" s="13" t="n">
        <x:f>'Segment - ABL'!B55</x:f>
        <x:v>3612.2</x:v>
      </x:c>
      <x:c r="C16" s="13" t="n">
        <x:f>'Segment - ABL'!C55</x:f>
        <x:v>962.3999999999999</x:v>
      </x:c>
      <x:c r="D16" s="13" t="n">
        <x:f>'Segment - ABL'!D55</x:f>
        <x:v>895.0999999999999</x:v>
      </x:c>
      <x:c r="E16" s="13" t="n">
        <x:f>'Segment - ABL'!E55</x:f>
        <x:v>817.4000000000001</x:v>
      </x:c>
      <x:c r="F16" s="13" t="n">
        <x:f>'Segment - ABL'!F55</x:f>
        <x:v>905.1999999999999</x:v>
      </x:c>
      <x:c r="G16" s="25" t="n">
        <x:f>'Segment - ABL'!G55</x:f>
        <x:v>965</x:v>
      </x:c>
      <x:c r="H16" s="1"/>
    </x:row>
    <x:row r="17">
      <x:c r="A17" s="3" t="s">
        <x:v>43</x:v>
      </x:c>
      <x:c r="B17" s="24" t="n">
        <x:f>IFERROR(B16/SUM(Inputs!K91:K95)-1,0)</x:f>
        <x:v>0.010858006380477958</x:v>
      </x:c>
      <x:c r="C17" s="24" t="n">
        <x:f>IFERROR(C16/SUM(Inputs!L91:L95)-1,0)</x:f>
        <x:v>0.007748691099476401</x:v>
      </x:c>
      <x:c r="D17" s="24" t="n">
        <x:f>IFERROR(D16/SUM(Inputs!M91:M95)-1,0)</x:f>
        <x:v>0.01027088036117374</x:v>
      </x:c>
      <x:c r="E17" s="24" t="n">
        <x:f>IFERROR(E16/SUM(Inputs!N91:N95)-1,0)</x:f>
        <x:v>-0.02759933380918378</x:v>
      </x:c>
      <x:c r="F17" s="24" t="n">
        <x:f>IFERROR(F16/SUM(Inputs!O91:O95)-1,0)</x:f>
        <x:v>-0.019497400346620397</x:v>
      </x:c>
      <x:c r="G17" s="28" t="n">
        <x:f>IFERROR(G16/C16-1,0)</x:f>
        <x:v>0.0027015793848712555</x:v>
      </x:c>
      <x:c r="H17" s="1"/>
    </x:row>
    <x:row r="18">
      <x:c r="A18" s="3" t="s">
        <x:v>44</x:v>
      </x:c>
      <x:c r="B18" s="15"/>
      <x:c r="C18" s="24" t="n">
        <x:f>C16/SUM(Inputs!O91:O95)-1</x:f>
        <x:v>0.04246100519930662</x:v>
      </x:c>
      <x:c r="D18" s="15" t="n">
        <x:f>IFERROR(D16/C16-1,0)</x:f>
        <x:v>-0.06992934330839562</x:v>
      </x:c>
      <x:c r="E18" s="15" t="n">
        <x:f>IFERROR(E16/D16-1,0)</x:f>
        <x:v>-0.08680594347000314</x:v>
      </x:c>
      <x:c r="F18" s="15" t="n">
        <x:f>IFERROR(F16/E16-1,0)</x:f>
        <x:v>0.10741375091754324</x:v>
      </x:c>
      <x:c r="G18" s="28" t="n">
        <x:f>IFERROR(G16/F16-1,0)</x:f>
        <x:v>0.06606274856385341</x:v>
      </x:c>
      <x:c r="H18" s="1"/>
    </x:row>
    <x:row r="19">
      <x:c r="A19" s="3" t="s">
        <x:v>49</x:v>
      </x:c>
      <x:c r="B19" s="15" t="n">
        <x:f>IFERROR(B16/B9,0)</x:f>
        <x:v>0.831231590574374</x:v>
      </x:c>
      <x:c r="C19" s="15" t="n">
        <x:f>IFERROR(C16/C9,0)</x:f>
        <x:v>0.7959639401207509</x:v>
      </x:c>
      <x:c r="D19" s="15" t="n">
        <x:f>IFERROR(D16/D9,0)</x:f>
        <x:v>0.7826353064614845</x:v>
      </x:c>
      <x:c r="E19" s="15" t="n">
        <x:f>IFERROR(E16/E9,0)</x:f>
        <x:v>0.7742729942218434</x:v>
      </x:c>
      <x:c r="F19" s="15" t="n">
        <x:f>IFERROR(F16/F9,0)</x:f>
        <x:v>0.75559265442404</x:v>
      </x:c>
      <x:c r="G19" s="28" t="n">
        <x:f>IFERROR(G16/G9,0)</x:f>
        <x:v>0.7695374800637959</x:v>
      </x:c>
      <x:c r="H19" s="1"/>
    </x:row>
    <x:row r="20">
      <x:c r="A20" s="3"/>
      <x:c r="B20" s="2"/>
      <x:c r="C20" s="2"/>
      <x:c r="D20" s="2"/>
      <x:c r="E20" s="2"/>
      <x:c r="F20" s="2"/>
      <x:c r="G20" s="4"/>
      <x:c r="H20" s="1"/>
    </x:row>
    <x:row r="21">
      <x:c r="A21" s="5" t="s">
        <x:v>50</x:v>
      </x:c>
      <x:c r="B21" s="13" t="n">
        <x:f>'Segment - AIS'!B9</x:f>
        <x:v>764.3</x:v>
      </x:c>
      <x:c r="C21" s="13" t="n">
        <x:f>'Segment - AIS'!C9</x:f>
        <x:v>255.2</x:v>
      </x:c>
      <x:c r="D21" s="13" t="n">
        <x:f>'Segment - AIS'!D9</x:f>
        <x:v>257.4</x:v>
      </x:c>
      <x:c r="E21" s="13" t="n">
        <x:f>'Segment - AIS'!E9</x:f>
        <x:v>248.1</x:v>
      </x:c>
      <x:c r="F21" s="13" t="n">
        <x:f>'Segment - AIS'!F9</x:f>
        <x:v>303.5</x:v>
      </x:c>
      <x:c r="G21" s="25" t="n">
        <x:f>'Segment - AIS'!G9</x:f>
        <x:v>299</x:v>
      </x:c>
      <x:c r="H21" s="1"/>
    </x:row>
    <x:row r="22">
      <x:c r="A22" s="3" t="s">
        <x:v>43</x:v>
      </x:c>
      <x:c r="B22" s="24" t="n">
        <x:f>IFERROR(B21/Inputs!K96-1,0)</x:f>
        <x:v>1.6183624528948268</x:v>
      </x:c>
      <x:c r="C22" s="24" t="n">
        <x:f>IFERROR(C21/Inputs!L96-1,0)</x:f>
        <x:v>2.041716328963051</x:v>
      </x:c>
      <x:c r="D22" s="24" t="n">
        <x:f>IFERROR(D21/Inputs!M96-1,0)</x:f>
        <x:v>2.5020408163265304</x:v>
      </x:c>
      <x:c r="E22" s="24" t="n">
        <x:f>IFERROR(E21/Inputs!N96-1,0)</x:f>
        <x:v>0.44664723032069964</x:v>
      </x:c>
      <x:c r="F22" s="24" t="n">
        <x:f>IFERROR(F21/Inputs!O96-1,0)</x:f>
        <x:v>0.14918591442635365</x:v>
      </x:c>
      <x:c r="G22" s="28" t="n">
        <x:f>IFERROR(G21/C21-1,0)</x:f>
        <x:v>0.1716300940438873</x:v>
      </x:c>
      <x:c r="H22" s="1"/>
    </x:row>
    <x:row r="23">
      <x:c r="A23" s="3" t="s">
        <x:v>44</x:v>
      </x:c>
      <x:c r="B23" s="15"/>
      <x:c r="C23" s="15" t="n">
        <x:f>C21/Inputs!O96-1</x:f>
        <x:v>-0.03369935630443022</x:v>
      </x:c>
      <x:c r="D23" s="15" t="n">
        <x:f>IFERROR(D21/C21-1,0)</x:f>
        <x:v>0.008620689655172376</x:v>
      </x:c>
      <x:c r="E23" s="15" t="n">
        <x:f>IFERROR(E21/D21-1,0)</x:f>
        <x:v>-0.03613053613053607</x:v>
      </x:c>
      <x:c r="F23" s="15" t="n">
        <x:f>IFERROR(F21/E21-1,0)</x:f>
        <x:v>0.2232970576380493</x:v>
      </x:c>
      <x:c r="G23" s="28" t="n">
        <x:f>IFERROR(G21/F21-1,0)</x:f>
        <x:v>-0.014827018121911006</x:v>
      </x:c>
      <x:c r="H23" s="1"/>
    </x:row>
    <x:row r="24">
      <x:c r="A24" s="3" t="s">
        <x:v>49</x:v>
      </x:c>
      <x:c r="B24" s="15" t="n">
        <x:f>IFERROR(B21/B9,0)</x:f>
        <x:v>0.1758790500736377</x:v>
      </x:c>
      <x:c r="C24" s="15" t="n">
        <x:f>IFERROR(C21/C9,0)</x:f>
        <x:v>0.2110660822099082</x:v>
      </x:c>
      <x:c r="D24" s="15" t="n">
        <x:f>IFERROR(D21/D9,0)</x:f>
        <x:v>0.225059018973507</x:v>
      </x:c>
      <x:c r="E24" s="15" t="n">
        <x:f>IFERROR(E21/E9,0)</x:f>
        <x:v>0.23500994600738845</x:v>
      </x:c>
      <x:c r="F24" s="15" t="n">
        <x:f>IFERROR(F21/F9,0)</x:f>
        <x:v>0.253338898163606</x:v>
      </x:c>
      <x:c r="G24" s="28" t="n">
        <x:f>IFERROR(G21/G9,0)</x:f>
        <x:v>0.23843700159489634</x:v>
      </x:c>
      <x:c r="H24" s="1"/>
    </x:row>
    <x:row r="25">
      <x:c r="A25" s="3"/>
      <x:c r="B25" s="2"/>
      <x:c r="C25" s="2"/>
      <x:c r="D25" s="2"/>
      <x:c r="E25" s="2"/>
      <x:c r="F25" s="2"/>
      <x:c r="G25" s="4"/>
      <x:c r="H25" s="1"/>
    </x:row>
    <x:row r="26">
      <x:c r="A26" s="5" t="s">
        <x:v>51</x:v>
      </x:c>
      <x:c r="B26" s="26">
        <x:v>-30.9</x:v>
      </x:c>
      <x:c r="C26" s="26">
        <x:v>-8.5</x:v>
      </x:c>
      <x:c r="D26" s="26">
        <x:v>-8.8</x:v>
      </x:c>
      <x:c r="E26" s="26">
        <x:v>-9.8</x:v>
      </x:c>
      <x:c r="F26" s="26">
        <x:v>-10.7</x:v>
      </x:c>
      <x:c r="G26" s="47">
        <x:v>-10</x:v>
      </x:c>
      <x:c r="H26" s="1"/>
    </x:row>
    <x:row r="27">
      <x:c r="A27" s="3" t="s">
        <x:v>43</x:v>
      </x:c>
      <x:c r="B27" s="24" t="n">
        <x:f>IFERROR(B26/Inputs!K97-1,0)</x:f>
        <x:v>0.2716049382716048</x:v>
      </x:c>
      <x:c r="C27" s="24" t="n">
        <x:f>IFERROR(C26/Inputs!L97-1,0)</x:f>
        <x:v>0.28787878787878785</x:v>
      </x:c>
      <x:c r="D27" s="24" t="n">
        <x:f>IFERROR(D26/Inputs!M97-1,0)</x:f>
        <x:v>0.11392405063291133</x:v>
      </x:c>
      <x:c r="E27" s="24" t="n">
        <x:f>IFERROR(E26/Inputs!N97-1,0)</x:f>
        <x:v>0.6896551724137934</x:v>
      </x:c>
      <x:c r="F27" s="24" t="n">
        <x:f>IFERROR(F26/Inputs!O97-1,0)</x:f>
        <x:v>0.2298850574712643</x:v>
      </x:c>
      <x:c r="G27" s="28" t="n">
        <x:f>IFERROR(G26/C26-1,0)</x:f>
        <x:v>0.17647058823529416</x:v>
      </x:c>
      <x:c r="H27" s="1"/>
    </x:row>
    <x:row r="28">
      <x:c r="A28" s="3" t="s">
        <x:v>44</x:v>
      </x:c>
      <x:c r="B28" s="15"/>
      <x:c r="C28" s="15" t="n">
        <x:f>C26/Inputs!O97-1</x:f>
        <x:v>-0.02298850574712641</x:v>
      </x:c>
      <x:c r="D28" s="15" t="n">
        <x:f>IFERROR(D26/C26-1,0)</x:f>
        <x:v>0.03529411764705892</x:v>
      </x:c>
      <x:c r="E28" s="15" t="n">
        <x:f>IFERROR(E26/D26-1,0)</x:f>
        <x:v>0.11363636363636354</x:v>
      </x:c>
      <x:c r="F28" s="15" t="n">
        <x:f>IFERROR(F26/E26-1,0)</x:f>
        <x:v>0.09183673469387732</x:v>
      </x:c>
      <x:c r="G28" s="28" t="n">
        <x:f>IFERROR(G26/F26-1,0)</x:f>
        <x:v>-0.06542056074766345</x:v>
      </x:c>
      <x:c r="H28" s="1"/>
    </x:row>
    <x:row r="29">
      <x:c r="A29" s="3" t="s">
        <x:v>49</x:v>
      </x:c>
      <x:c r="B29" s="15" t="n">
        <x:f>IFERROR(B26/B9,0)</x:f>
        <x:v>-0.007110640648011781</x:v>
      </x:c>
      <x:c r="C29" s="15" t="n">
        <x:f>IFERROR(C26/C9,0)</x:f>
        <x:v>-0.007030022330659169</x:v>
      </x:c>
      <x:c r="D29" s="15" t="n">
        <x:f>IFERROR(D26/D9,0)</x:f>
        <x:v>-0.007694325434991694</x:v>
      </x:c>
      <x:c r="E29" s="15" t="n">
        <x:f>IFERROR(E26/E9,0)</x:f>
        <x:v>-0.00928294022923179</x:v>
      </x:c>
      <x:c r="F29" s="15" t="n">
        <x:f>IFERROR(F26/F9,0)</x:f>
        <x:v>-0.008931552587646076</x:v>
      </x:c>
      <x:c r="G29" s="28" t="n">
        <x:f>IFERROR(G26/G9,0)</x:f>
        <x:v>-0.007974481658692184</x:v>
      </x:c>
      <x:c r="H29" s="1"/>
    </x:row>
    <x:row r="30">
      <x:c r="A30" s="3"/>
      <x:c r="B30" s="2"/>
      <x:c r="C30" s="2"/>
      <x:c r="D30" s="2"/>
      <x:c r="E30" s="2"/>
      <x:c r="F30" s="2"/>
      <x:c r="G30" s="4"/>
      <x:c r="H30" s="1"/>
    </x:row>
    <x:row r="31">
      <x:c r="A31" s="5" t="s">
        <x:v>52</x:v>
      </x:c>
      <x:c r="B31" s="9" t="n">
        <x:f>SUM(B16,B21,B26)-B9</x:f>
        <x:v>0</x:v>
      </x:c>
      <x:c r="C31" s="9" t="n">
        <x:f>SUM(C16,C21,C26)-C9</x:f>
        <x:v>0</x:v>
      </x:c>
      <x:c r="D31" s="9" t="n">
        <x:f>SUM(D16,D21,D26)-D9</x:f>
        <x:v>0</x:v>
      </x:c>
      <x:c r="E31" s="9" t="n">
        <x:f>SUM(E16,E21,E26)-E9</x:f>
        <x:v>0</x:v>
      </x:c>
      <x:c r="F31" s="9" t="n">
        <x:f>SUM(F16,F21,F26)-F9</x:f>
        <x:v>-2.2737367544323206e-13</x:v>
      </x:c>
      <x:c r="G31" s="39" t="n">
        <x:f>SUM(G16,G21,G26)-G9</x:f>
        <x:v>0</x:v>
      </x:c>
      <x:c r="H31" s="1"/>
    </x:row>
    <x:row r="32">
      <x:c r="A32" s="3" t="s">
        <x:v>53</x:v>
      </x:c>
      <x:c r="B32" s="2"/>
      <x:c r="C32" s="2"/>
      <x:c r="D32" s="2"/>
      <x:c r="E32" s="2"/>
      <x:c r="F32" s="2"/>
      <x:c r="G32" s="4" t="n">
        <x:f>MAX(ABS(C31),ABS(D31),ABS(E31),ABS(F31))</x:f>
        <x:v>2.2737367544323206e-13</x:v>
      </x:c>
      <x:c r="H32" s="1"/>
    </x:row>
    <x:row r="33">
      <x:c r="A33" s="3"/>
      <x:c r="B33" s="2"/>
      <x:c r="C33" s="2"/>
      <x:c r="D33" s="2"/>
      <x:c r="E33" s="2"/>
      <x:c r="F33" s="2"/>
      <x:c r="G33" s="4"/>
      <x:c r="H33" s="1" t="s">
        <x:v>54</x:v>
      </x:c>
    </x:row>
    <x:row r="34">
      <x:c r="A34" s="3" t="s">
        <x:v>55</x:v>
      </x:c>
      <x:c r="B34" s="2"/>
      <x:c r="C34" s="2"/>
      <x:c r="D34" s="2" t="n">
        <x:f>D9-C9</x:f>
        <x:v>-65.39999999999986</x:v>
      </x:c>
      <x:c r="E34" s="2" t="n">
        <x:f>E9-D9</x:f>
        <x:v>-88</x:v>
      </x:c>
      <x:c r="F34" s="2" t="n">
        <x:f>F9-E9</x:f>
        <x:v>142.29999999999995</x:v>
      </x:c>
      <x:c r="G34" s="4" t="n">
        <x:f>G9-F9</x:f>
        <x:v>56</x:v>
      </x:c>
      <x:c r="H34" s="1"/>
    </x:row>
    <x:row r="35">
      <x:c r="A35" s="3" t="s">
        <x:v>56</x:v>
      </x:c>
      <x:c r="B35" s="2"/>
      <x:c r="C35" s="2"/>
      <x:c r="D35" s="2" t="n">
        <x:f>D16-C16</x:f>
        <x:v>-67.29999999999995</x:v>
      </x:c>
      <x:c r="E35" s="2" t="n">
        <x:f>E16-D16</x:f>
        <x:v>-77.69999999999982</x:v>
      </x:c>
      <x:c r="F35" s="2" t="n">
        <x:f>F16-E16</x:f>
        <x:v>87.79999999999984</x:v>
      </x:c>
      <x:c r="G35" s="4" t="n">
        <x:f>G16-F16</x:f>
        <x:v>59.80000000000007</x:v>
      </x:c>
      <x:c r="H35" s="1"/>
    </x:row>
    <x:row r="36">
      <x:c r="A36" s="3" t="s">
        <x:v>57</x:v>
      </x:c>
      <x:c r="B36" s="2"/>
      <x:c r="C36" s="2"/>
      <x:c r="D36" s="2" t="n">
        <x:f>D21-C21</x:f>
        <x:v>2.1999999999999886</x:v>
      </x:c>
      <x:c r="E36" s="2" t="n">
        <x:f>E21-D21</x:f>
        <x:v>-9.299999999999983</x:v>
      </x:c>
      <x:c r="F36" s="2" t="n">
        <x:f>F21-E21</x:f>
        <x:v>55.400000000000006</x:v>
      </x:c>
      <x:c r="G36" s="4" t="n">
        <x:f>G21-F21</x:f>
        <x:v>-4.5</x:v>
      </x:c>
      <x:c r="H36" s="1"/>
    </x:row>
    <x:row r="37">
      <x:c r="A37" s="3" t="s">
        <x:v>58</x:v>
      </x:c>
      <x:c r="B37" s="2"/>
      <x:c r="C37" s="2"/>
      <x:c r="D37" s="2" t="n">
        <x:f>D26-C26</x:f>
        <x:v>-0.3000000000000007</x:v>
      </x:c>
      <x:c r="E37" s="2" t="n">
        <x:f>E26-D26</x:f>
        <x:v>-1</x:v>
      </x:c>
      <x:c r="F37" s="2" t="n">
        <x:f>F26-E26</x:f>
        <x:v>-0.8999999999999986</x:v>
      </x:c>
      <x:c r="G37" s="4" t="n">
        <x:f>G26-F26</x:f>
        <x:v>0.6999999999999993</x:v>
      </x:c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 t="s">
        <x:v>59</x:v>
      </x:c>
      <x:c r="B40" s="2"/>
      <x:c r="C40" s="2"/>
      <x:c r="D40" s="2"/>
      <x:c r="E40" s="2"/>
      <x:c r="F40" s="2"/>
      <x:c r="G40" s="38" t="n">
        <x:f>'Segment - ABL'!G73</x:f>
        <x:v>0.0027015793848712555</x:v>
      </x:c>
      <x:c r="H40" s="1"/>
    </x:row>
    <x:row r="41">
      <x:c r="A41" s="3" t="s">
        <x:v>60</x:v>
      </x:c>
      <x:c r="B41" s="2"/>
      <x:c r="C41" s="2"/>
      <x:c r="D41" s="2"/>
      <x:c r="E41" s="2"/>
      <x:c r="F41" s="2"/>
      <x:c r="G41" s="38" t="n">
        <x:f>'Segment - ABL'!G74</x:f>
        <x:v>0</x:v>
      </x:c>
      <x:c r="H41" s="1"/>
    </x:row>
    <x:row r="42">
      <x:c r="A42" s="3" t="s">
        <x:v>61</x:v>
      </x:c>
      <x:c r="B42" s="2"/>
      <x:c r="C42" s="2"/>
      <x:c r="D42" s="2"/>
      <x:c r="E42" s="2"/>
      <x:c r="F42" s="2"/>
      <x:c r="G42" s="38" t="n">
        <x:f>'Segment - ABL'!G75</x:f>
        <x:v>0</x:v>
      </x:c>
      <x:c r="H42" s="1"/>
    </x:row>
    <x:row r="43">
      <x:c r="A43" s="3" t="s">
        <x:v>62</x:v>
      </x:c>
      <x:c r="B43" s="2"/>
      <x:c r="C43" s="2"/>
      <x:c r="D43" s="2"/>
      <x:c r="E43" s="2"/>
      <x:c r="F43" s="2"/>
      <x:c r="G43" s="28" t="n">
        <x:f>G17</x:f>
        <x:v>0.0027015793848712555</x:v>
      </x:c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 t="s">
        <x:v>63</x:v>
      </x:c>
      <x:c r="B45" s="2"/>
      <x:c r="C45" s="2"/>
      <x:c r="D45" s="2"/>
      <x:c r="E45" s="2"/>
      <x:c r="F45" s="2"/>
      <x:c r="G45" s="38" t="n">
        <x:f>'Segment - AIS'!G10</x:f>
        <x:v>0.1716300940438873</x:v>
      </x:c>
      <x:c r="H45" s="1"/>
    </x:row>
    <x:row r="46">
      <x:c r="A46" s="3" t="s">
        <x:v>60</x:v>
      </x:c>
      <x:c r="B46" s="2"/>
      <x:c r="C46" s="2"/>
      <x:c r="D46" s="2"/>
      <x:c r="E46" s="2"/>
      <x:c r="F46" s="2"/>
      <x:c r="G46" s="38" t="n">
        <x:f>'Segment - AIS'!G11</x:f>
        <x:v>0</x:v>
      </x:c>
      <x:c r="H46" s="1"/>
    </x:row>
    <x:row r="47">
      <x:c r="A47" s="3" t="s">
        <x:v>61</x:v>
      </x:c>
      <x:c r="B47" s="2"/>
      <x:c r="C47" s="2"/>
      <x:c r="D47" s="2"/>
      <x:c r="E47" s="2"/>
      <x:c r="F47" s="2"/>
      <x:c r="G47" s="38" t="n">
        <x:f>'Segment - AIS'!G12</x:f>
        <x:v>0</x:v>
      </x:c>
      <x:c r="H47" s="1"/>
    </x:row>
    <x:row r="48">
      <x:c r="A48" s="3" t="s">
        <x:v>62</x:v>
      </x:c>
      <x:c r="B48" s="2"/>
      <x:c r="C48" s="2"/>
      <x:c r="D48" s="2"/>
      <x:c r="E48" s="2"/>
      <x:c r="F48" s="2"/>
      <x:c r="G48" s="28" t="n">
        <x:f>G22</x:f>
        <x:v>0.1716300940438873</x:v>
      </x:c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 t="s">
        <x:v>64</x:v>
      </x:c>
      <x:c r="B50" s="2"/>
      <x:c r="C50" s="2"/>
      <x:c r="D50" s="2"/>
      <x:c r="E50" s="2"/>
      <x:c r="F50" s="2"/>
      <x:c r="G50" s="28" t="n">
        <x:f>G27</x:f>
        <x:v>0.17647058823529416</x:v>
      </x:c>
      <x:c r="H50" s="1"/>
    </x:row>
    <x:row r="51">
      <x:c r="A51" s="3"/>
      <x:c r="B51" s="2"/>
      <x:c r="C51" s="2"/>
      <x:c r="D51" s="2"/>
      <x:c r="E51" s="2"/>
      <x:c r="F51" s="2"/>
      <x:c r="G51" s="4"/>
      <x:c r="H51" s="1" t="s">
        <x:v>65</x:v>
      </x:c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  <x:col min="8" max="8" width="64" customWidth="1"/>
  </x:cols>
  <x:sheetData>
    <x:row r="1">
      <x:c r="A1" s="12" t="s">
        <x:v>0</x:v>
      </x:c>
      <x:c r="B1" s="12" t="s">
        <x:v>66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3" t="s">
        <x:v>67</x:v>
      </x:c>
      <x:c r="B9" s="10">
        <x:v>2646.8</x:v>
      </x:c>
      <x:c r="C9" s="10">
        <x:v>702.4</x:v>
      </x:c>
      <x:c r="D9" s="10">
        <x:v>666.3</x:v>
      </x:c>
      <x:c r="E9" s="10">
        <x:v>616.7</x:v>
      </x:c>
      <x:c r="F9" s="10">
        <x:v>690.5</x:v>
      </x:c>
      <x:c r="G9" s="4" t="n">
        <x:f>C9*(1+G67)</x:f>
        <x:v>715</x:v>
      </x:c>
      <x:c r="H9" s="1"/>
    </x:row>
    <x:row r="10">
      <x:c r="A10" s="3" t="s">
        <x:v>68</x:v>
      </x:c>
      <x:c r="B10" s="15"/>
      <x:c r="C10" s="15"/>
      <x:c r="D10" s="15"/>
      <x:c r="E10" s="15"/>
      <x:c r="F10" s="15"/>
      <x:c r="G10" s="28" t="n">
        <x:f>IFERROR((1+G13)/((1+G11)*(1+G12))-1,0)</x:f>
        <x:v>0.017938496583143504</x:v>
      </x:c>
      <x:c r="H10" s="1"/>
    </x:row>
    <x:row r="11">
      <x:c r="A11" s="3" t="s">
        <x:v>69</x:v>
      </x:c>
      <x:c r="B11" s="15"/>
      <x:c r="C11" s="15"/>
      <x:c r="D11" s="15"/>
      <x:c r="E11" s="15"/>
      <x:c r="F11" s="15"/>
      <x:c r="G11" s="21">
        <x:v>0</x:v>
      </x:c>
      <x:c r="H11" s="1"/>
    </x:row>
    <x:row r="12">
      <x:c r="A12" s="3" t="s">
        <x:v>47</x:v>
      </x:c>
      <x:c r="B12" s="15"/>
      <x:c r="C12" s="15"/>
      <x:c r="D12" s="15"/>
      <x:c r="E12" s="15"/>
      <x:c r="F12" s="15"/>
      <x:c r="G12" s="21">
        <x:v>0</x:v>
      </x:c>
      <x:c r="H12" s="1"/>
    </x:row>
    <x:row r="13">
      <x:c r="A13" s="3" t="s">
        <x:v>62</x:v>
      </x:c>
      <x:c r="B13" s="24" t="n">
        <x:f>IFERROR(B9/Inputs!K91-1,0)</x:f>
        <x:v>0.03726927146608161</x:v>
      </x:c>
      <x:c r="C13" s="24" t="n">
        <x:f>IFERROR(C9/Inputs!L91-1,0)</x:f>
        <x:v>0.03736523408654557</x:v>
      </x:c>
      <x:c r="D13" s="24" t="n">
        <x:f>IFERROR(D9/Inputs!M91-1,0)</x:f>
        <x:v>0.034788010560645954</x:v>
      </x:c>
      <x:c r="E13" s="24" t="n">
        <x:f>IFERROR(E9/Inputs!N91-1,0)</x:f>
        <x:v>0.002438231469440888</x:v>
      </x:c>
      <x:c r="F13" s="24" t="n">
        <x:f>IFERROR(F9/Inputs!O91-1,0)</x:f>
        <x:v>0.007587917700277336</x:v>
      </x:c>
      <x:c r="G13" s="15" t="n">
        <x:f>G9/C9-1</x:f>
        <x:v>0.017938496583143504</x:v>
      </x:c>
      <x:c r="H13" s="1"/>
    </x:row>
    <x:row r="14">
      <x:c r="A14" s="3" t="s">
        <x:v>70</x:v>
      </x:c>
      <x:c r="B14" s="2"/>
      <x:c r="C14" s="16" t="n">
        <x:f>C9-Inputs!O91</x:f>
        <x:v>17.100000000000023</x:v>
      </x:c>
      <x:c r="D14" s="2" t="n">
        <x:f>D9-C9</x:f>
        <x:v>-36.10000000000002</x:v>
      </x:c>
      <x:c r="E14" s="2" t="n">
        <x:f>E9-D9</x:f>
        <x:v>-49.59999999999991</x:v>
      </x:c>
      <x:c r="F14" s="2" t="n">
        <x:f>F9-E9</x:f>
        <x:v>73.79999999999995</x:v>
      </x:c>
      <x:c r="G14" s="4" t="n">
        <x:f>G9-F9</x:f>
        <x:v>24.5</x:v>
      </x:c>
      <x:c r="H14" s="1"/>
    </x:row>
    <x:row r="15">
      <x:c r="A15" s="3" t="s">
        <x:v>71</x:v>
      </x:c>
      <x:c r="B15" s="2"/>
      <x:c r="C15" s="2"/>
      <x:c r="D15" s="2"/>
      <x:c r="E15" s="2"/>
      <x:c r="F15" s="2"/>
      <x:c r="G15" s="4" t="n">
        <x:f>G9-C9</x:f>
        <x:v>12.600000000000023</x:v>
      </x:c>
      <x:c r="H15" s="1"/>
    </x:row>
    <x:row r="16">
      <x:c r="A16" s="3"/>
      <x:c r="B16" s="2"/>
      <x:c r="C16" s="2"/>
      <x:c r="D16" s="2"/>
      <x:c r="E16" s="2"/>
      <x:c r="F16" s="2"/>
      <x:c r="G16" s="4"/>
      <x:c r="H16" s="1"/>
    </x:row>
    <x:row r="17">
      <x:c r="A17" s="3"/>
      <x:c r="B17" s="2"/>
      <x:c r="C17" s="2"/>
      <x:c r="D17" s="2"/>
      <x:c r="E17" s="2"/>
      <x:c r="F17" s="2"/>
      <x:c r="G17" s="4"/>
      <x:c r="H17" s="1"/>
    </x:row>
    <x:row r="18">
      <x:c r="A18" s="3" t="s">
        <x:v>72</x:v>
      </x:c>
      <x:c r="B18" s="10">
        <x:v>411.4</x:v>
      </x:c>
      <x:c r="C18" s="10">
        <x:v>105.3</x:v>
      </x:c>
      <x:c r="D18" s="10">
        <x:v>90.4</x:v>
      </x:c>
      <x:c r="E18" s="10">
        <x:v>70.6</x:v>
      </x:c>
      <x:c r="F18" s="10">
        <x:v>73.4</x:v>
      </x:c>
      <x:c r="G18" s="4" t="n">
        <x:f>C18*(1+G68)</x:f>
        <x:v>99</x:v>
      </x:c>
      <x:c r="H18" s="1"/>
    </x:row>
    <x:row r="19">
      <x:c r="A19" s="3" t="s">
        <x:v>68</x:v>
      </x:c>
      <x:c r="B19" s="15"/>
      <x:c r="C19" s="15"/>
      <x:c r="D19" s="15"/>
      <x:c r="E19" s="15"/>
      <x:c r="F19" s="15"/>
      <x:c r="G19" s="28" t="n">
        <x:f>IFERROR((1+G22)/((1+G20)*(1+G21))-1,0)</x:f>
        <x:v>-0.05982905982905984</x:v>
      </x:c>
      <x:c r="H19" s="1"/>
    </x:row>
    <x:row r="20">
      <x:c r="A20" s="3" t="s">
        <x:v>69</x:v>
      </x:c>
      <x:c r="B20" s="15"/>
      <x:c r="C20" s="15"/>
      <x:c r="D20" s="15"/>
      <x:c r="E20" s="15"/>
      <x:c r="F20" s="15"/>
      <x:c r="G20" s="21">
        <x:v>0</x:v>
      </x:c>
      <x:c r="H20" s="1"/>
    </x:row>
    <x:row r="21">
      <x:c r="A21" s="3" t="s">
        <x:v>47</x:v>
      </x:c>
      <x:c r="B21" s="15"/>
      <x:c r="C21" s="15"/>
      <x:c r="D21" s="15"/>
      <x:c r="E21" s="15"/>
      <x:c r="F21" s="15"/>
      <x:c r="G21" s="21">
        <x:v>0</x:v>
      </x:c>
      <x:c r="H21" s="1"/>
    </x:row>
    <x:row r="22">
      <x:c r="A22" s="3" t="s">
        <x:v>62</x:v>
      </x:c>
      <x:c r="B22" s="24" t="n">
        <x:f>IFERROR(B18/Inputs!K92-1,0)</x:f>
        <x:v>0.03627204030226694</x:v>
      </x:c>
      <x:c r="C22" s="24" t="n">
        <x:f>IFERROR(C18/Inputs!L92-1,0)</x:f>
        <x:v>-0.03923357664233573</x:v>
      </x:c>
      <x:c r="D22" s="24" t="n">
        <x:f>IFERROR(D18/Inputs!M92-1,0)</x:f>
        <x:v>-0.15671641791044777</x:v>
      </x:c>
      <x:c r="E22" s="24" t="n">
        <x:f>IFERROR(E18/Inputs!N92-1,0)</x:f>
        <x:v>-0.27515400410677626</x:v>
      </x:c>
      <x:c r="F22" s="24" t="n">
        <x:f>IFERROR(F18/Inputs!O92-1,0)</x:f>
        <x:v>-0.27684729064039404</x:v>
      </x:c>
      <x:c r="G22" s="15" t="n">
        <x:f>G18/C18-1</x:f>
        <x:v>-0.05982905982905984</x:v>
      </x:c>
      <x:c r="H22" s="1"/>
    </x:row>
    <x:row r="23">
      <x:c r="A23" s="3" t="s">
        <x:v>70</x:v>
      </x:c>
      <x:c r="B23" s="2"/>
      <x:c r="C23" s="16" t="n">
        <x:f>C18-Inputs!O92</x:f>
        <x:v>3.799999999999997</x:v>
      </x:c>
      <x:c r="D23" s="2" t="n">
        <x:f>D18-C18</x:f>
        <x:v>-14.899999999999991</x:v>
      </x:c>
      <x:c r="E23" s="2" t="n">
        <x:f>E18-D18</x:f>
        <x:v>-19.80000000000001</x:v>
      </x:c>
      <x:c r="F23" s="2" t="n">
        <x:f>F18-E18</x:f>
        <x:v>2.8000000000000114</x:v>
      </x:c>
      <x:c r="G23" s="4" t="n">
        <x:f>G18-F18</x:f>
        <x:v>25.599999999999994</x:v>
      </x:c>
      <x:c r="H23" s="1"/>
    </x:row>
    <x:row r="24">
      <x:c r="A24" s="3" t="s">
        <x:v>71</x:v>
      </x:c>
      <x:c r="B24" s="2"/>
      <x:c r="C24" s="2"/>
      <x:c r="D24" s="2"/>
      <x:c r="E24" s="2"/>
      <x:c r="F24" s="2"/>
      <x:c r="G24" s="4" t="n">
        <x:f>G18-C18</x:f>
        <x:v>-6.299999999999997</x:v>
      </x:c>
      <x:c r="H24" s="1"/>
    </x:row>
    <x:row r="25">
      <x:c r="A25" s="3"/>
      <x:c r="B25" s="2"/>
      <x:c r="C25" s="2"/>
      <x:c r="D25" s="2"/>
      <x:c r="E25" s="2"/>
      <x:c r="F25" s="2"/>
      <x:c r="G25" s="4"/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3" t="s">
        <x:v>73</x:v>
      </x:c>
      <x:c r="B27" s="10">
        <x:v>170.7</x:v>
      </x:c>
      <x:c r="C27" s="10">
        <x:v>43.4</x:v>
      </x:c>
      <x:c r="D27" s="10">
        <x:v>46.8</x:v>
      </x:c>
      <x:c r="E27" s="10">
        <x:v>40.3</x:v>
      </x:c>
      <x:c r="F27" s="10">
        <x:v>40.4</x:v>
      </x:c>
      <x:c r="G27" s="4" t="n">
        <x:f>C27*(1+G69)</x:f>
        <x:v>43</x:v>
      </x:c>
      <x:c r="H27" s="1"/>
    </x:row>
    <x:row r="28">
      <x:c r="A28" s="3" t="s">
        <x:v>68</x:v>
      </x:c>
      <x:c r="B28" s="15"/>
      <x:c r="C28" s="15"/>
      <x:c r="D28" s="15"/>
      <x:c r="E28" s="15"/>
      <x:c r="F28" s="15"/>
      <x:c r="G28" s="28" t="n">
        <x:f>IFERROR((1+G31)/((1+G29)*(1+G30))-1,0)</x:f>
        <x:v>-0.009216589861751112</x:v>
      </x:c>
      <x:c r="H28" s="1"/>
    </x:row>
    <x:row r="29">
      <x:c r="A29" s="3" t="s">
        <x:v>69</x:v>
      </x:c>
      <x:c r="B29" s="15"/>
      <x:c r="C29" s="15"/>
      <x:c r="D29" s="15"/>
      <x:c r="E29" s="15"/>
      <x:c r="F29" s="15"/>
      <x:c r="G29" s="21">
        <x:v>0</x:v>
      </x:c>
      <x:c r="H29" s="1"/>
    </x:row>
    <x:row r="30">
      <x:c r="A30" s="3" t="s">
        <x:v>47</x:v>
      </x:c>
      <x:c r="B30" s="15"/>
      <x:c r="C30" s="15"/>
      <x:c r="D30" s="15"/>
      <x:c r="E30" s="15"/>
      <x:c r="F30" s="15"/>
      <x:c r="G30" s="21">
        <x:v>0</x:v>
      </x:c>
      <x:c r="H30" s="1"/>
    </x:row>
    <x:row r="31">
      <x:c r="A31" s="3" t="s">
        <x:v>62</x:v>
      </x:c>
      <x:c r="B31" s="24" t="n">
        <x:f>IFERROR(B27/Inputs!K93-1,0)</x:f>
        <x:v>-0.10299527062532854</x:v>
      </x:c>
      <x:c r="C31" s="24" t="n">
        <x:f>IFERROR(C27/Inputs!L93-1,0)</x:f>
        <x:v>0.018779342723004522</x:v>
      </x:c>
      <x:c r="D31" s="24" t="n">
        <x:f>IFERROR(D27/Inputs!M93-1,0)</x:f>
        <x:v>0.04231625835189301</x:v>
      </x:c>
      <x:c r="E31" s="24" t="n">
        <x:f>IFERROR(E27/Inputs!N93-1,0)</x:f>
        <x:v>-0.017073170731707332</x:v>
      </x:c>
      <x:c r="F31" s="24" t="n">
        <x:f>IFERROR(F27/Inputs!O93-1,0)</x:f>
        <x:v>-0.024154589371980673</x:v>
      </x:c>
      <x:c r="G31" s="15" t="n">
        <x:f>G27/C27-1</x:f>
        <x:v>-0.009216589861751112</x:v>
      </x:c>
      <x:c r="H31" s="1"/>
    </x:row>
    <x:row r="32">
      <x:c r="A32" s="3" t="s">
        <x:v>70</x:v>
      </x:c>
      <x:c r="B32" s="2"/>
      <x:c r="C32" s="16" t="n">
        <x:f>C27-Inputs!O93</x:f>
        <x:v>2</x:v>
      </x:c>
      <x:c r="D32" s="2" t="n">
        <x:f>D27-C27</x:f>
        <x:v>3.3999999999999986</x:v>
      </x:c>
      <x:c r="E32" s="2" t="n">
        <x:f>E27-D27</x:f>
        <x:v>-6.5</x:v>
      </x:c>
      <x:c r="F32" s="2" t="n">
        <x:f>F27-E27</x:f>
        <x:v>0.10000000000000142</x:v>
      </x:c>
      <x:c r="G32" s="4" t="n">
        <x:f>G27-F27</x:f>
        <x:v>2.6000000000000014</x:v>
      </x:c>
      <x:c r="H32" s="1"/>
    </x:row>
    <x:row r="33">
      <x:c r="A33" s="3" t="s">
        <x:v>71</x:v>
      </x:c>
      <x:c r="B33" s="2"/>
      <x:c r="C33" s="2"/>
      <x:c r="D33" s="2"/>
      <x:c r="E33" s="2"/>
      <x:c r="F33" s="2"/>
      <x:c r="G33" s="4" t="n">
        <x:f>G27-C27</x:f>
        <x:v>-0.3999999999999986</x:v>
      </x:c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 t="s">
        <x:v>74</x:v>
      </x:c>
      <x:c r="B36" s="10">
        <x:v>156.7</x:v>
      </x:c>
      <x:c r="C36" s="10">
        <x:v>52.9</x:v>
      </x:c>
      <x:c r="D36" s="10">
        <x:v>39.9</x:v>
      </x:c>
      <x:c r="E36" s="10">
        <x:v>40.7</x:v>
      </x:c>
      <x:c r="F36" s="10">
        <x:v>46.3</x:v>
      </x:c>
      <x:c r="G36" s="4" t="n">
        <x:f>C36*(1+G70)</x:f>
        <x:v>56.00000000000001</x:v>
      </x:c>
      <x:c r="H36" s="1"/>
    </x:row>
    <x:row r="37">
      <x:c r="A37" s="3" t="s">
        <x:v>68</x:v>
      </x:c>
      <x:c r="B37" s="15"/>
      <x:c r="C37" s="15"/>
      <x:c r="D37" s="15"/>
      <x:c r="E37" s="15"/>
      <x:c r="F37" s="15"/>
      <x:c r="G37" s="28" t="n">
        <x:f>IFERROR((1+G40)/((1+G38)*(1+G39))-1,0)</x:f>
        <x:v>0.05860113421550106</x:v>
      </x:c>
      <x:c r="H37" s="1"/>
    </x:row>
    <x:row r="38">
      <x:c r="A38" s="3" t="s">
        <x:v>69</x:v>
      </x:c>
      <x:c r="B38" s="15"/>
      <x:c r="C38" s="15"/>
      <x:c r="D38" s="15"/>
      <x:c r="E38" s="15"/>
      <x:c r="F38" s="15"/>
      <x:c r="G38" s="21">
        <x:v>0</x:v>
      </x:c>
      <x:c r="H38" s="1"/>
    </x:row>
    <x:row r="39">
      <x:c r="A39" s="3" t="s">
        <x:v>47</x:v>
      </x:c>
      <x:c r="B39" s="15"/>
      <x:c r="C39" s="15"/>
      <x:c r="D39" s="15"/>
      <x:c r="E39" s="15"/>
      <x:c r="F39" s="15"/>
      <x:c r="G39" s="21">
        <x:v>0</x:v>
      </x:c>
      <x:c r="H39" s="1"/>
    </x:row>
    <x:row r="40">
      <x:c r="A40" s="3" t="s">
        <x:v>62</x:v>
      </x:c>
      <x:c r="B40" s="24" t="n">
        <x:f>IFERROR(B36/Inputs!K94-1,0)</x:f>
        <x:v>-0.23895094706168052</x:v>
      </x:c>
      <x:c r="C40" s="24" t="n">
        <x:f>IFERROR(C36/Inputs!L94-1,0)</x:f>
        <x:v>-0.19604863221884494</x:v>
      </x:c>
      <x:c r="D40" s="24" t="n">
        <x:f>IFERROR(D36/Inputs!M94-1,0)</x:f>
        <x:v>0.2201834862385319</x:v>
      </x:c>
      <x:c r="E40" s="24" t="n">
        <x:f>IFERROR(E36/Inputs!N94-1,0)</x:f>
        <x:v>0.1432584269662922</x:v>
      </x:c>
      <x:c r="F40" s="24" t="n">
        <x:f>IFERROR(F36/Inputs!O94-1,0)</x:f>
        <x:v>0.3042253521126759</x:v>
      </x:c>
      <x:c r="G40" s="15" t="n">
        <x:f>G36/C36-1</x:f>
        <x:v>0.05860113421550106</x:v>
      </x:c>
      <x:c r="H40" s="1"/>
    </x:row>
    <x:row r="41">
      <x:c r="A41" s="3" t="s">
        <x:v>70</x:v>
      </x:c>
      <x:c r="B41" s="2"/>
      <x:c r="C41" s="16" t="n">
        <x:f>C36-Inputs!O94</x:f>
        <x:v>17.4</x:v>
      </x:c>
      <x:c r="D41" s="2" t="n">
        <x:f>D36-C36</x:f>
        <x:v>-13</x:v>
      </x:c>
      <x:c r="E41" s="2" t="n">
        <x:f>E36-D36</x:f>
        <x:v>0.8000000000000043</x:v>
      </x:c>
      <x:c r="F41" s="2" t="n">
        <x:f>F36-E36</x:f>
        <x:v>5.599999999999994</x:v>
      </x:c>
      <x:c r="G41" s="4" t="n">
        <x:f>G36-F36</x:f>
        <x:v>9.70000000000001</x:v>
      </x:c>
      <x:c r="H41" s="1"/>
    </x:row>
    <x:row r="42">
      <x:c r="A42" s="3" t="s">
        <x:v>71</x:v>
      </x:c>
      <x:c r="B42" s="2"/>
      <x:c r="C42" s="2"/>
      <x:c r="D42" s="2"/>
      <x:c r="E42" s="2"/>
      <x:c r="F42" s="2"/>
      <x:c r="G42" s="4" t="n">
        <x:f>G36-C36</x:f>
        <x:v>3.1000000000000085</x:v>
      </x:c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 t="s">
        <x:v>75</x:v>
      </x:c>
      <x:c r="B45" s="10">
        <x:v>226.6</x:v>
      </x:c>
      <x:c r="C45" s="10">
        <x:v>58.4</x:v>
      </x:c>
      <x:c r="D45" s="10">
        <x:v>51.7</x:v>
      </x:c>
      <x:c r="E45" s="10">
        <x:v>49.1</x:v>
      </x:c>
      <x:c r="F45" s="10">
        <x:v>54.6</x:v>
      </x:c>
      <x:c r="G45" s="4" t="n">
        <x:f>C45*(1+G71)</x:f>
        <x:v>52</x:v>
      </x:c>
      <x:c r="H45" s="1"/>
    </x:row>
    <x:row r="46">
      <x:c r="A46" s="3" t="s">
        <x:v>68</x:v>
      </x:c>
      <x:c r="B46" s="15"/>
      <x:c r="C46" s="15"/>
      <x:c r="D46" s="15"/>
      <x:c r="E46" s="15"/>
      <x:c r="F46" s="15"/>
      <x:c r="G46" s="28" t="n">
        <x:f>IFERROR((1+G49)/((1+G47)*(1+G48))-1,0)</x:f>
        <x:v>-0.1095890410958904</x:v>
      </x:c>
      <x:c r="H46" s="1"/>
    </x:row>
    <x:row r="47">
      <x:c r="A47" s="3" t="s">
        <x:v>69</x:v>
      </x:c>
      <x:c r="B47" s="15"/>
      <x:c r="C47" s="15"/>
      <x:c r="D47" s="15"/>
      <x:c r="E47" s="15"/>
      <x:c r="F47" s="15"/>
      <x:c r="G47" s="21">
        <x:v>0</x:v>
      </x:c>
      <x:c r="H47" s="1"/>
    </x:row>
    <x:row r="48">
      <x:c r="A48" s="3" t="s">
        <x:v>47</x:v>
      </x:c>
      <x:c r="B48" s="15"/>
      <x:c r="C48" s="15"/>
      <x:c r="D48" s="15"/>
      <x:c r="E48" s="15"/>
      <x:c r="F48" s="15"/>
      <x:c r="G48" s="21">
        <x:v>0</x:v>
      </x:c>
      <x:c r="H48" s="1"/>
    </x:row>
    <x:row r="49">
      <x:c r="A49" s="3" t="s">
        <x:v>62</x:v>
      </x:c>
      <x:c r="B49" s="24" t="n">
        <x:f>IFERROR(B45/Inputs!K95-1,0)</x:f>
        <x:v>-0.008315098468271387</x:v>
      </x:c>
      <x:c r="C49" s="24" t="n">
        <x:f>IFERROR(C45/Inputs!L95-1,0)</x:f>
        <x:v>-0.025041736227045086</x:v>
      </x:c>
      <x:c r="D49" s="24" t="n">
        <x:f>IFERROR(D45/Inputs!M95-1,0)</x:f>
        <x:v>-0.09773123909249559</x:v>
      </x:c>
      <x:c r="E49" s="24" t="n">
        <x:f>IFERROR(E45/Inputs!N95-1,0)</x:f>
        <x:v>-0.04474708171206221</x:v>
      </x:c>
      <x:c r="F49" s="24" t="n">
        <x:f>IFERROR(F45/Inputs!O95-1,0)</x:f>
        <x:v>-0.08235294117647052</x:v>
      </x:c>
      <x:c r="G49" s="15" t="n">
        <x:f>G45/C45-1</x:f>
        <x:v>-0.1095890410958904</x:v>
      </x:c>
      <x:c r="H49" s="1"/>
    </x:row>
    <x:row r="50">
      <x:c r="A50" s="3" t="s">
        <x:v>70</x:v>
      </x:c>
      <x:c r="B50" s="2"/>
      <x:c r="C50" s="16" t="n">
        <x:f>C45-Inputs!O95</x:f>
        <x:v>-1.1000000000000014</x:v>
      </x:c>
      <x:c r="D50" s="2" t="n">
        <x:f>D45-C45</x:f>
        <x:v>-6.699999999999996</x:v>
      </x:c>
      <x:c r="E50" s="2" t="n">
        <x:f>E45-D45</x:f>
        <x:v>-2.6000000000000014</x:v>
      </x:c>
      <x:c r="F50" s="2" t="n">
        <x:f>F45-E45</x:f>
        <x:v>5.5</x:v>
      </x:c>
      <x:c r="G50" s="4" t="n">
        <x:f>G45-F45</x:f>
        <x:v>-2.6000000000000014</x:v>
      </x:c>
      <x:c r="H50" s="1"/>
    </x:row>
    <x:row r="51">
      <x:c r="A51" s="3" t="s">
        <x:v>71</x:v>
      </x:c>
      <x:c r="B51" s="2"/>
      <x:c r="C51" s="2"/>
      <x:c r="D51" s="2"/>
      <x:c r="E51" s="2"/>
      <x:c r="F51" s="2"/>
      <x:c r="G51" s="4" t="n">
        <x:f>G45-C45</x:f>
        <x:v>-6.399999999999999</x:v>
      </x:c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5" t="s">
        <x:v>76</x:v>
      </x:c>
      <x:c r="B55" s="9" t="n">
        <x:f>SUM(B9,B18,B27,B36,B45)</x:f>
        <x:v>3612.2</x:v>
      </x:c>
      <x:c r="C55" s="9" t="n">
        <x:f>SUM(C9,C18,C27,C36,C45)</x:f>
        <x:v>962.3999999999999</x:v>
      </x:c>
      <x:c r="D55" s="9" t="n">
        <x:f>SUM(D9,D18,D27,D36,D45)</x:f>
        <x:v>895.0999999999999</x:v>
      </x:c>
      <x:c r="E55" s="9" t="n">
        <x:f>SUM(E9,E18,E27,E36,E45)</x:f>
        <x:v>817.4000000000001</x:v>
      </x:c>
      <x:c r="F55" s="9" t="n">
        <x:f>SUM(F9,F18,F27,F36,F45)</x:f>
        <x:v>905.1999999999999</x:v>
      </x:c>
      <x:c r="G55" s="39" t="n">
        <x:f>SUM(G9,G18,G27,G36,G45)</x:f>
        <x:v>965</x:v>
      </x:c>
      <x:c r="H55" s="1"/>
    </x:row>
    <x:row r="56">
      <x:c r="A56" s="3" t="s">
        <x:v>62</x:v>
      </x:c>
      <x:c r="B56" s="24" t="n">
        <x:f>IFERROR(B55/SUM(Inputs!K91:K95)-1,0)</x:f>
        <x:v>0.010858006380477958</x:v>
      </x:c>
      <x:c r="C56" s="24" t="n">
        <x:f>IFERROR(C55/SUM(Inputs!L91:L95)-1,0)</x:f>
        <x:v>0.007748691099476401</x:v>
      </x:c>
      <x:c r="D56" s="24" t="n">
        <x:f>IFERROR(D55/SUM(Inputs!M91:M95)-1,0)</x:f>
        <x:v>0.01027088036117374</x:v>
      </x:c>
      <x:c r="E56" s="24" t="n">
        <x:f>IFERROR(E55/SUM(Inputs!N91:N95)-1,0)</x:f>
        <x:v>-0.02759933380918378</x:v>
      </x:c>
      <x:c r="F56" s="24" t="n">
        <x:f>IFERROR(F55/SUM(Inputs!O91:O95)-1,0)</x:f>
        <x:v>-0.019497400346620397</x:v>
      </x:c>
      <x:c r="G56" s="28" t="n">
        <x:f>G55/C55-1</x:f>
        <x:v>0.0027015793848712555</x:v>
      </x:c>
      <x:c r="H56" s="1"/>
    </x:row>
    <x:row r="57">
      <x:c r="A57" s="3" t="s">
        <x:v>70</x:v>
      </x:c>
      <x:c r="B57" s="2"/>
      <x:c r="C57" s="16" t="n">
        <x:f>C55-SUM(Inputs!O91:O95)</x:f>
        <x:v>39.19999999999993</x:v>
      </x:c>
      <x:c r="D57" s="2" t="n">
        <x:f>D55-C55</x:f>
        <x:v>-67.29999999999995</x:v>
      </x:c>
      <x:c r="E57" s="2" t="n">
        <x:f>E55-D55</x:f>
        <x:v>-77.69999999999982</x:v>
      </x:c>
      <x:c r="F57" s="2" t="n">
        <x:f>F55-E55</x:f>
        <x:v>87.79999999999984</x:v>
      </x:c>
      <x:c r="G57" s="4" t="n">
        <x:f>G55-F55</x:f>
        <x:v>59.80000000000007</x:v>
      </x:c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5" t="s">
        <x:v>77</x:v>
      </x:c>
      <x:c r="B59" s="26">
        <x:v>590.6</x:v>
      </x:c>
      <x:c r="C59" s="26">
        <x:v>155.9</x:v>
      </x:c>
      <x:c r="D59" s="26">
        <x:v>149</x:v>
      </x:c>
      <x:c r="E59" s="26">
        <x:v>125.1</x:v>
      </x:c>
      <x:c r="F59" s="26">
        <x:v>160.6</x:v>
      </x:c>
      <x:c r="G59" s="39" t="n">
        <x:f>G55*G60</x:f>
        <x:v>170.80499999999998</x:v>
      </x:c>
      <x:c r="H59" s="1"/>
    </x:row>
    <x:row r="60">
      <x:c r="A60" s="3" t="s">
        <x:v>78</x:v>
      </x:c>
      <x:c r="B60" s="15" t="n">
        <x:f>B59/B55</x:f>
        <x:v>0.16350146724987544</x:v>
      </x:c>
      <x:c r="C60" s="15" t="n">
        <x:f>C59/C55</x:f>
        <x:v>0.16199085619285122</x:v>
      </x:c>
      <x:c r="D60" s="15" t="n">
        <x:f>D59/D55</x:f>
        <x:v>0.16646184783823037</x:v>
      </x:c>
      <x:c r="E60" s="15" t="n">
        <x:f>E59/E55</x:f>
        <x:v>0.1530462441888916</x:v>
      </x:c>
      <x:c r="F60" s="15" t="n">
        <x:f>F59/F55</x:f>
        <x:v>0.1774193548387097</x:v>
      </x:c>
      <x:c r="G60" s="21">
        <x:v>0.177</x:v>
      </x:c>
      <x:c r="H60" s="1"/>
    </x:row>
    <x:row r="61">
      <x:c r="A61" s="3" t="s">
        <x:v>79</x:v>
      </x:c>
      <x:c r="B61" s="2"/>
      <x:c r="C61" s="2"/>
      <x:c r="D61" s="2"/>
      <x:c r="E61" s="2"/>
      <x:c r="F61" s="2"/>
      <x:c r="G61" s="4" t="n">
        <x:f>(G60-F60)*10000</x:f>
        <x:v>-4.193548387096957</x:v>
      </x:c>
      <x:c r="H61" s="1"/>
    </x:row>
    <x:row r="62">
      <x:c r="A62" s="5" t="s">
        <x:v>80</x:v>
      </x:c>
      <x:c r="B62" s="9"/>
      <x:c r="C62" s="9"/>
      <x:c r="D62" s="9"/>
      <x:c r="E62" s="9"/>
      <x:c r="F62" s="26">
        <x:v>164.6</x:v>
      </x:c>
      <x:c r="G62" s="39" t="n">
        <x:f>G59+G63</x:f>
        <x:v>174.80499999999998</x:v>
      </x:c>
      <x:c r="H62" s="1"/>
    </x:row>
    <x:row r="63">
      <x:c r="A63" s="3" t="s">
        <x:v>81</x:v>
      </x:c>
      <x:c r="B63" s="2"/>
      <x:c r="C63" s="2"/>
      <x:c r="D63" s="2"/>
      <x:c r="E63" s="2"/>
      <x:c r="F63" s="2"/>
      <x:c r="G63" s="22">
        <x:v>4</x:v>
      </x:c>
      <x:c r="H63" s="1"/>
    </x:row>
    <x:row r="64">
      <x:c r="A64" s="3"/>
      <x:c r="B64" s="2"/>
      <x:c r="C64" s="2"/>
      <x:c r="D64" s="2"/>
      <x:c r="E64" s="2"/>
      <x:c r="F64" s="2"/>
      <x:c r="G64" s="4"/>
      <x:c r="H64" s="1" t="s">
        <x:v>82</x:v>
      </x:c>
    </x:row>
    <x:row r="65">
      <x:c r="A65" s="3" t="s">
        <x:v>83</x:v>
      </x:c>
      <x:c r="B65" s="2"/>
      <x:c r="C65" s="2"/>
      <x:c r="D65" s="2"/>
      <x:c r="E65" s="2"/>
      <x:c r="F65" s="15" t="n">
        <x:f>F62/F55</x:f>
        <x:v>0.1818382677861246</x:v>
      </x:c>
      <x:c r="G65" s="28" t="n">
        <x:f>G62/G55</x:f>
        <x:v>0.18114507772020724</x:v>
      </x:c>
      <x:c r="H65" s="1"/>
    </x:row>
    <x:row r="66">
      <x:c r="A66" s="3" t="s">
        <x:v>84</x:v>
      </x:c>
      <x:c r="B66" s="2"/>
      <x:c r="C66" s="2"/>
      <x:c r="D66" s="2"/>
      <x:c r="E66" s="2"/>
      <x:c r="F66" s="2"/>
      <x:c r="G66" s="4" t="n">
        <x:f>(G65-F65)*10000</x:f>
        <x:v>-6.931900659173651</x:v>
      </x:c>
      <x:c r="H66" s="1"/>
    </x:row>
    <x:row r="67">
      <x:c r="A67" s="3" t="s">
        <x:v>85</x:v>
      </x:c>
      <x:c r="B67" s="2"/>
      <x:c r="C67" s="2"/>
      <x:c r="D67" s="2"/>
      <x:c r="E67" s="2"/>
      <x:c r="F67" s="2"/>
      <x:c r="G67" s="21">
        <x:v>0.017938496583143504</x:v>
      </x:c>
      <x:c r="H67" s="1"/>
    </x:row>
    <x:row r="68">
      <x:c r="A68" s="3" t="s">
        <x:v>86</x:v>
      </x:c>
      <x:c r="B68" s="2"/>
      <x:c r="C68" s="2"/>
      <x:c r="D68" s="2"/>
      <x:c r="E68" s="2"/>
      <x:c r="F68" s="2"/>
      <x:c r="G68" s="21">
        <x:v>-0.05982905982905984</x:v>
      </x:c>
      <x:c r="H68" s="1"/>
    </x:row>
    <x:row r="69">
      <x:c r="A69" s="3" t="s">
        <x:v>87</x:v>
      </x:c>
      <x:c r="B69" s="2"/>
      <x:c r="C69" s="2"/>
      <x:c r="D69" s="2"/>
      <x:c r="E69" s="2"/>
      <x:c r="F69" s="2"/>
      <x:c r="G69" s="21">
        <x:v>-0.009216589861751112</x:v>
      </x:c>
      <x:c r="H69" s="1"/>
    </x:row>
    <x:row r="70">
      <x:c r="A70" s="3" t="s">
        <x:v>88</x:v>
      </x:c>
      <x:c r="B70" s="2"/>
      <x:c r="C70" s="2"/>
      <x:c r="D70" s="2"/>
      <x:c r="E70" s="2"/>
      <x:c r="F70" s="2"/>
      <x:c r="G70" s="21">
        <x:v>0.05860113421550106</x:v>
      </x:c>
      <x:c r="H70" s="1"/>
    </x:row>
    <x:row r="71">
      <x:c r="A71" s="3" t="s">
        <x:v>89</x:v>
      </x:c>
      <x:c r="B71" s="2"/>
      <x:c r="C71" s="2"/>
      <x:c r="D71" s="2"/>
      <x:c r="E71" s="2"/>
      <x:c r="F71" s="2"/>
      <x:c r="G71" s="21">
        <x:v>-0.1095890410958904</x:v>
      </x:c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 t="s">
        <x:v>90</x:v>
      </x:c>
      <x:c r="B73" s="2"/>
      <x:c r="C73" s="2"/>
      <x:c r="D73" s="2"/>
      <x:c r="E73" s="2"/>
      <x:c r="F73" s="2"/>
      <x:c r="G73" s="28" t="n">
        <x:f>(1+G76)/((1+G74)*(1+G75))-1</x:f>
        <x:v>0.0027015793848712555</x:v>
      </x:c>
      <x:c r="H73" s="1"/>
    </x:row>
    <x:row r="74">
      <x:c r="A74" s="3" t="s">
        <x:v>91</x:v>
      </x:c>
      <x:c r="B74" s="2"/>
      <x:c r="C74" s="2"/>
      <x:c r="D74" s="2"/>
      <x:c r="E74" s="2"/>
      <x:c r="F74" s="2"/>
      <x:c r="G74" s="38" t="n">
        <x:f>'Revenue summary'!G13</x:f>
        <x:v>0</x:v>
      </x:c>
      <x:c r="H74" s="1"/>
    </x:row>
    <x:row r="75">
      <x:c r="A75" s="3" t="s">
        <x:v>92</x:v>
      </x:c>
      <x:c r="B75" s="2"/>
      <x:c r="C75" s="2"/>
      <x:c r="D75" s="2"/>
      <x:c r="E75" s="2"/>
      <x:c r="F75" s="2"/>
      <x:c r="G75" s="38" t="n">
        <x:f>'Revenue summary'!G14</x:f>
        <x:v>0</x:v>
      </x:c>
      <x:c r="H75" s="1"/>
    </x:row>
    <x:row r="76">
      <x:c r="A76" s="3" t="s">
        <x:v>93</x:v>
      </x:c>
      <x:c r="B76" s="3"/>
      <x:c r="C76" s="3"/>
      <x:c r="D76" s="3"/>
      <x:c r="E76" s="3"/>
      <x:c r="F76" s="3"/>
      <x:c r="G76" s="28" t="n">
        <x:f>G56</x:f>
        <x:v>0.0027015793848712555</x:v>
      </x:c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  <x:col min="8" max="8" width="64" customWidth="1"/>
  </x:cols>
  <x:sheetData>
    <x:row r="1">
      <x:c r="A1" s="12" t="s">
        <x:v>0</x:v>
      </x:c>
      <x:c r="B1" s="12" t="s">
        <x:v>94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5" t="s">
        <x:v>95</x:v>
      </x:c>
      <x:c r="B9" s="26">
        <x:v>764.3</x:v>
      </x:c>
      <x:c r="C9" s="26">
        <x:v>255.2</x:v>
      </x:c>
      <x:c r="D9" s="26">
        <x:v>257.4</x:v>
      </x:c>
      <x:c r="E9" s="26">
        <x:v>248.1</x:v>
      </x:c>
      <x:c r="F9" s="26">
        <x:v>303.5</x:v>
      </x:c>
      <x:c r="G9" s="39" t="n">
        <x:f>C9*(1+G32)</x:f>
        <x:v>299</x:v>
      </x:c>
      <x:c r="H9" s="1"/>
    </x:row>
    <x:row r="10">
      <x:c r="A10" s="3" t="s">
        <x:v>96</x:v>
      </x:c>
      <x:c r="B10" s="15"/>
      <x:c r="C10" s="15"/>
      <x:c r="D10" s="15"/>
      <x:c r="E10" s="15"/>
      <x:c r="F10" s="15"/>
      <x:c r="G10" s="28" t="n">
        <x:f>(1+G13)/((1+G11)*(1+G12))-1</x:f>
        <x:v>0.1716300940438873</x:v>
      </x:c>
      <x:c r="H10" s="1"/>
    </x:row>
    <x:row r="11">
      <x:c r="A11" s="3" t="s">
        <x:v>97</x:v>
      </x:c>
      <x:c r="B11" s="15"/>
      <x:c r="C11" s="15"/>
      <x:c r="D11" s="15"/>
      <x:c r="E11" s="15"/>
      <x:c r="F11" s="15"/>
      <x:c r="G11" s="21">
        <x:v>0</x:v>
      </x:c>
      <x:c r="H11" s="1"/>
    </x:row>
    <x:row r="12">
      <x:c r="A12" s="3" t="s">
        <x:v>98</x:v>
      </x:c>
      <x:c r="B12" s="15"/>
      <x:c r="C12" s="15"/>
      <x:c r="D12" s="15"/>
      <x:c r="E12" s="15"/>
      <x:c r="F12" s="15"/>
      <x:c r="G12" s="21">
        <x:v>0</x:v>
      </x:c>
      <x:c r="H12" s="1"/>
    </x:row>
    <x:row r="13">
      <x:c r="A13" s="3" t="s">
        <x:v>62</x:v>
      </x:c>
      <x:c r="B13" s="24" t="n">
        <x:f>IFERROR(B9/Inputs!K96-1,0)</x:f>
        <x:v>1.6183624528948268</x:v>
      </x:c>
      <x:c r="C13" s="24" t="n">
        <x:f>IFERROR(C9/Inputs!L96-1,0)</x:f>
        <x:v>2.041716328963051</x:v>
      </x:c>
      <x:c r="D13" s="24" t="n">
        <x:f>IFERROR(D9/Inputs!M96-1,0)</x:f>
        <x:v>2.5020408163265304</x:v>
      </x:c>
      <x:c r="E13" s="24" t="n">
        <x:f>IFERROR(E9/Inputs!N96-1,0)</x:f>
        <x:v>0.44664723032069964</x:v>
      </x:c>
      <x:c r="F13" s="24" t="n">
        <x:f>IFERROR(F9/Inputs!O96-1,0)</x:f>
        <x:v>0.14918591442635365</x:v>
      </x:c>
      <x:c r="G13" s="28" t="n">
        <x:f>G9/C9-1</x:f>
        <x:v>0.1716300940438873</x:v>
      </x:c>
      <x:c r="H13" s="1"/>
    </x:row>
    <x:row r="14">
      <x:c r="A14" s="3" t="s">
        <x:v>70</x:v>
      </x:c>
      <x:c r="B14" s="2"/>
      <x:c r="C14" s="16" t="n">
        <x:f>C9-Inputs!O96</x:f>
        <x:v>-8.900000000000034</x:v>
      </x:c>
      <x:c r="D14" s="2" t="n">
        <x:f>D9-C9</x:f>
        <x:v>2.1999999999999886</x:v>
      </x:c>
      <x:c r="E14" s="2" t="n">
        <x:f>E9-D9</x:f>
        <x:v>-9.299999999999983</x:v>
      </x:c>
      <x:c r="F14" s="2" t="n">
        <x:f>F9-E9</x:f>
        <x:v>55.400000000000006</x:v>
      </x:c>
      <x:c r="G14" s="4" t="n">
        <x:f>G9-F9</x:f>
        <x:v>-4.5</x:v>
      </x:c>
      <x:c r="H14" s="1"/>
    </x:row>
    <x:row r="15">
      <x:c r="A15" s="3" t="s">
        <x:v>71</x:v>
      </x:c>
      <x:c r="B15" s="2"/>
      <x:c r="C15" s="2"/>
      <x:c r="D15" s="2"/>
      <x:c r="E15" s="2"/>
      <x:c r="F15" s="2"/>
      <x:c r="G15" s="4" t="n">
        <x:f>G9-C9</x:f>
        <x:v>43.80000000000001</x:v>
      </x:c>
      <x:c r="H15" s="1"/>
    </x:row>
    <x:row r="16">
      <x:c r="A16" s="3"/>
      <x:c r="B16" s="2"/>
      <x:c r="C16" s="2"/>
      <x:c r="D16" s="2"/>
      <x:c r="E16" s="2"/>
      <x:c r="F16" s="2"/>
      <x:c r="G16" s="4"/>
      <x:c r="H16" s="1"/>
    </x:row>
    <x:row r="17">
      <x:c r="A17" s="3" t="s">
        <x:v>99</x:v>
      </x:c>
      <x:c r="B17" s="2"/>
      <x:c r="C17" s="2"/>
      <x:c r="D17" s="2"/>
      <x:c r="E17" s="2"/>
      <x:c r="F17" s="2"/>
      <x:c r="G17" s="4"/>
      <x:c r="H17" s="1"/>
    </x:row>
    <x:row r="18">
      <x:c r="A18" s="3" t="s">
        <x:v>100</x:v>
      </x:c>
      <x:c r="B18" s="2"/>
      <x:c r="C18" s="2"/>
      <x:c r="D18" s="2"/>
      <x:c r="E18" s="2"/>
      <x:c r="F18" s="2"/>
      <x:c r="G18" s="4"/>
      <x:c r="H18" s="1"/>
    </x:row>
    <x:row r="19">
      <x:c r="A19" s="3" t="s">
        <x:v>101</x:v>
      </x:c>
      <x:c r="B19" s="2"/>
      <x:c r="C19" s="2"/>
      <x:c r="D19" s="2"/>
      <x:c r="E19" s="2"/>
      <x:c r="F19" s="2"/>
      <x:c r="G19" s="4"/>
      <x:c r="H19" s="1"/>
    </x:row>
    <x:row r="20">
      <x:c r="A20" s="3" t="s">
        <x:v>102</x:v>
      </x:c>
      <x:c r="B20" s="2"/>
      <x:c r="C20" s="2"/>
      <x:c r="D20" s="2"/>
      <x:c r="E20" s="2"/>
      <x:c r="F20" s="2"/>
      <x:c r="G20" s="4"/>
      <x:c r="H20" s="1"/>
    </x:row>
    <x:row r="21">
      <x:c r="A21" s="3"/>
      <x:c r="B21" s="2"/>
      <x:c r="C21" s="2"/>
      <x:c r="D21" s="2"/>
      <x:c r="E21" s="2"/>
      <x:c r="F21" s="2"/>
      <x:c r="G21" s="4"/>
      <x:c r="H21" s="1"/>
    </x:row>
    <x:row r="22">
      <x:c r="A22" s="3"/>
      <x:c r="B22" s="2"/>
      <x:c r="C22" s="2"/>
      <x:c r="D22" s="2"/>
      <x:c r="E22" s="2"/>
      <x:c r="F22" s="2"/>
      <x:c r="G22" s="4"/>
      <x:c r="H22" s="1"/>
    </x:row>
    <x:row r="23">
      <x:c r="A23" s="5" t="s">
        <x:v>77</x:v>
      </x:c>
      <x:c r="B23" s="26">
        <x:v>76.1</x:v>
      </x:c>
      <x:c r="C23" s="26">
        <x:v>25.4</x:v>
      </x:c>
      <x:c r="D23" s="26">
        <x:v>37</x:v>
      </x:c>
      <x:c r="E23" s="26">
        <x:v>28.3</x:v>
      </x:c>
      <x:c r="F23" s="26">
        <x:v>56.5</x:v>
      </x:c>
      <x:c r="G23" s="39" t="n">
        <x:f>G9*G24</x:f>
        <x:v>53.82</x:v>
      </x:c>
      <x:c r="H23" s="1"/>
    </x:row>
    <x:row r="24">
      <x:c r="A24" s="3" t="s">
        <x:v>78</x:v>
      </x:c>
      <x:c r="B24" s="15" t="n">
        <x:f>B23/B9</x:f>
        <x:v>0.09956823236948842</x:v>
      </x:c>
      <x:c r="C24" s="15" t="n">
        <x:f>C23/C9</x:f>
        <x:v>0.09952978056426331</x:v>
      </x:c>
      <x:c r="D24" s="15" t="n">
        <x:f>D23/D9</x:f>
        <x:v>0.14374514374514374</x:v>
      </x:c>
      <x:c r="E24" s="15" t="n">
        <x:f>E23/E9</x:f>
        <x:v>0.11406690850463523</x:v>
      </x:c>
      <x:c r="F24" s="15" t="n">
        <x:f>F23/F9</x:f>
        <x:v>0.18616144975288304</x:v>
      </x:c>
      <x:c r="G24" s="21">
        <x:v>0.18</x:v>
      </x:c>
      <x:c r="H24" s="1"/>
    </x:row>
    <x:row r="25">
      <x:c r="A25" s="3" t="s">
        <x:v>103</x:v>
      </x:c>
      <x:c r="B25" s="2"/>
      <x:c r="C25" s="2"/>
      <x:c r="D25" s="2"/>
      <x:c r="E25" s="2"/>
      <x:c r="F25" s="2"/>
      <x:c r="G25" s="4" t="n">
        <x:f>(G24-F24)*10000</x:f>
        <x:v>-61.61449752883047</x:v>
      </x:c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5" t="s">
        <x:v>80</x:v>
      </x:c>
      <x:c r="B27" s="9"/>
      <x:c r="C27" s="9"/>
      <x:c r="D27" s="9"/>
      <x:c r="E27" s="9"/>
      <x:c r="F27" s="26">
        <x:v>76.3</x:v>
      </x:c>
      <x:c r="G27" s="39" t="n">
        <x:f>G9*G28</x:f>
        <x:v>74.75</x:v>
      </x:c>
      <x:c r="H27" s="1"/>
    </x:row>
    <x:row r="28">
      <x:c r="A28" s="3" t="s">
        <x:v>104</x:v>
      </x:c>
      <x:c r="B28" s="15"/>
      <x:c r="C28" s="15"/>
      <x:c r="D28" s="15"/>
      <x:c r="E28" s="15"/>
      <x:c r="F28" s="15" t="n">
        <x:f>F27/F9</x:f>
        <x:v>0.2514003294892916</x:v>
      </x:c>
      <x:c r="G28" s="21">
        <x:v>0.25</x:v>
      </x:c>
      <x:c r="H28" s="1"/>
    </x:row>
    <x:row r="29">
      <x:c r="A29" s="3" t="s">
        <x:v>105</x:v>
      </x:c>
      <x:c r="B29" s="2"/>
      <x:c r="C29" s="2"/>
      <x:c r="D29" s="2"/>
      <x:c r="E29" s="2"/>
      <x:c r="F29" s="2"/>
      <x:c r="G29" s="4" t="n">
        <x:f>(G28-F28)*10000</x:f>
        <x:v>-14.003294892915852</x:v>
      </x:c>
      <x:c r="H29" s="1"/>
    </x:row>
    <x:row r="30">
      <x:c r="A30" s="3"/>
      <x:c r="B30" s="2"/>
      <x:c r="C30" s="2"/>
      <x:c r="D30" s="2"/>
      <x:c r="E30" s="2"/>
      <x:c r="F30" s="2"/>
      <x:c r="G30" s="4"/>
      <x:c r="H30" s="1" t="s">
        <x:v>106</x:v>
      </x:c>
    </x:row>
    <x:row r="31">
      <x:c r="A31" s="3"/>
      <x:c r="B31" s="2"/>
      <x:c r="C31" s="2"/>
      <x:c r="D31" s="2"/>
      <x:c r="E31" s="2"/>
      <x:c r="F31" s="2"/>
      <x:c r="G31" s="4"/>
      <x:c r="H31" s="1"/>
    </x:row>
    <x:row r="32">
      <x:c r="A32" s="3" t="s">
        <x:v>107</x:v>
      </x:c>
      <x:c r="B32" s="2"/>
      <x:c r="C32" s="2"/>
      <x:c r="D32" s="2"/>
      <x:c r="E32" s="2"/>
      <x:c r="F32" s="2"/>
      <x:c r="G32" s="21">
        <x:v>0.1716300940438873</x:v>
      </x:c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/>
      <x:c r="B36" s="2"/>
      <x:c r="C36" s="2"/>
      <x:c r="D36" s="2"/>
      <x:c r="E36" s="2"/>
      <x:c r="F36" s="2"/>
      <x:c r="G36" s="4"/>
      <x:c r="H36" s="1"/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  <x:col min="8" max="8" width="64" customWidth="1"/>
  </x:cols>
  <x:sheetData>
    <x:row r="1">
      <x:c r="A1" s="12" t="s">
        <x:v>0</x:v>
      </x:c>
      <x:c r="B1" s="12" t="s">
        <x:v>108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5" t="s">
        <x:v>109</x:v>
      </x:c>
      <x:c r="B9" s="13" t="n">
        <x:f>'Revenue summary'!B9</x:f>
        <x:v>4345.6</x:v>
      </x:c>
      <x:c r="C9" s="13" t="n">
        <x:f>'Revenue summary'!C9</x:f>
        <x:v>1209.1</x:v>
      </x:c>
      <x:c r="D9" s="13" t="n">
        <x:f>'Revenue summary'!D9</x:f>
        <x:v>1143.7</x:v>
      </x:c>
      <x:c r="E9" s="13" t="n">
        <x:f>'Revenue summary'!E9</x:f>
        <x:v>1055.7</x:v>
      </x:c>
      <x:c r="F9" s="13" t="n">
        <x:f>'Revenue summary'!F9</x:f>
        <x:v>1198</x:v>
      </x:c>
      <x:c r="G9" s="25" t="n">
        <x:f>'Revenue summary'!G9</x:f>
        <x:v>1254</x:v>
      </x:c>
      <x:c r="H9" s="1"/>
    </x:row>
    <x:row r="10">
      <x:c r="A10" s="3" t="s">
        <x:v>110</x:v>
      </x:c>
      <x:c r="B10" s="15"/>
      <x:c r="C10" s="15"/>
      <x:c r="D10" s="15"/>
      <x:c r="E10" s="15"/>
      <x:c r="F10" s="15"/>
      <x:c r="G10" s="28" t="n">
        <x:f>G9/C9-1</x:f>
        <x:v>0.03713505913489379</x:v>
      </x:c>
      <x:c r="H10" s="1"/>
    </x:row>
    <x:row r="11">
      <x:c r="A11" s="3"/>
      <x:c r="B11" s="2"/>
      <x:c r="C11" s="2"/>
      <x:c r="D11" s="2"/>
      <x:c r="E11" s="2"/>
      <x:c r="F11" s="2"/>
      <x:c r="G11" s="4"/>
      <x:c r="H11" s="1"/>
    </x:row>
    <x:row r="12">
      <x:c r="A12" s="3" t="s">
        <x:v>111</x:v>
      </x:c>
      <x:c r="B12" s="10">
        <x:v>2267.1</x:v>
      </x:c>
      <x:c r="C12" s="10">
        <x:v>618.1</x:v>
      </x:c>
      <x:c r="D12" s="10">
        <x:v>589.9</x:v>
      </x:c>
      <x:c r="E12" s="10">
        <x:v>535.3</x:v>
      </x:c>
      <x:c r="F12" s="10">
        <x:v>591.6</x:v>
      </x:c>
      <x:c r="G12" s="2" t="n">
        <x:f>G9*(1-G53)</x:f>
        <x:v>627</x:v>
      </x:c>
      <x:c r="H12" s="1"/>
    </x:row>
    <x:row r="13">
      <x:c r="A13" s="5" t="s">
        <x:v>112</x:v>
      </x:c>
      <x:c r="B13" s="9" t="n">
        <x:f>B9-B12</x:f>
        <x:v>2078.5000000000005</x:v>
      </x:c>
      <x:c r="C13" s="9" t="n">
        <x:f>C9-C12</x:f>
        <x:v>590.9999999999999</x:v>
      </x:c>
      <x:c r="D13" s="9" t="n">
        <x:f>D9-D12</x:f>
        <x:v>553.8000000000001</x:v>
      </x:c>
      <x:c r="E13" s="9" t="n">
        <x:f>E9-E12</x:f>
        <x:v>520.4000000000001</x:v>
      </x:c>
      <x:c r="F13" s="9" t="n">
        <x:f>F9-F12</x:f>
        <x:v>606.4</x:v>
      </x:c>
      <x:c r="G13" s="39" t="n">
        <x:f>G9-G12</x:f>
        <x:v>627</x:v>
      </x:c>
      <x:c r="H13" s="1"/>
    </x:row>
    <x:row r="14">
      <x:c r="A14" s="3" t="s">
        <x:v>113</x:v>
      </x:c>
      <x:c r="B14" s="15" t="n">
        <x:f>B13/B9</x:f>
        <x:v>0.4782998895434463</x:v>
      </x:c>
      <x:c r="C14" s="15" t="n">
        <x:f>C13/C9</x:f>
        <x:v>0.4887933173434786</x:v>
      </x:c>
      <x:c r="D14" s="15" t="n">
        <x:f>D13/D9</x:f>
        <x:v>0.4842178893066364</x:v>
      </x:c>
      <x:c r="E14" s="15" t="n">
        <x:f>E13/E9</x:f>
        <x:v>0.4929430709481861</x:v>
      </x:c>
      <x:c r="F14" s="15" t="n">
        <x:f>F13/F9</x:f>
        <x:v>0.5061769616026711</x:v>
      </x:c>
      <x:c r="G14" s="28" t="n">
        <x:f>G13/G9</x:f>
        <x:v>0.5</x:v>
      </x:c>
      <x:c r="H14" s="1"/>
    </x:row>
    <x:row r="15">
      <x:c r="A15" s="3"/>
      <x:c r="B15" s="2"/>
      <x:c r="C15" s="2"/>
      <x:c r="D15" s="2"/>
      <x:c r="E15" s="2"/>
      <x:c r="F15" s="2"/>
      <x:c r="G15" s="4"/>
      <x:c r="H15" s="1"/>
    </x:row>
    <x:row r="16">
      <x:c r="A16" s="3" t="s">
        <x:v>114</x:v>
      </x:c>
      <x:c r="B16" s="10">
        <x:v>1484.9</x:v>
      </x:c>
      <x:c r="C16" s="10">
        <x:v>410.4</x:v>
      </x:c>
      <x:c r="D16" s="10">
        <x:v>393.4</x:v>
      </x:c>
      <x:c r="E16" s="10">
        <x:v>381.5</x:v>
      </x:c>
      <x:c r="F16" s="10">
        <x:v>413.1</x:v>
      </x:c>
      <x:c r="G16" s="22">
        <x:v>424</x:v>
      </x:c>
      <x:c r="H16" s="1"/>
    </x:row>
    <x:row r="17">
      <x:c r="A17" s="3" t="s">
        <x:v>115</x:v>
      </x:c>
      <x:c r="B17" s="10">
        <x:v>29.7</x:v>
      </x:c>
      <x:c r="C17" s="10">
        <x:v>0</x:v>
      </x:c>
      <x:c r="D17" s="10">
        <x:v>0</x:v>
      </x:c>
      <x:c r="E17" s="10">
        <x:v>5.9</x:v>
      </x:c>
      <x:c r="F17" s="10">
        <x:v>0</x:v>
      </x:c>
      <x:c r="G17" s="22">
        <x:v>0</x:v>
      </x:c>
      <x:c r="H17" s="1"/>
    </x:row>
    <x:row r="18">
      <x:c r="A18" s="5" t="s">
        <x:v>116</x:v>
      </x:c>
      <x:c r="B18" s="9" t="n">
        <x:f>B13-B16-B17</x:f>
        <x:v>563.9000000000003</x:v>
      </x:c>
      <x:c r="C18" s="9" t="n">
        <x:f>C13-C16-C17</x:f>
        <x:v>180.5999999999999</x:v>
      </x:c>
      <x:c r="D18" s="9" t="n">
        <x:f>D13-D16-D17</x:f>
        <x:v>160.4000000000001</x:v>
      </x:c>
      <x:c r="E18" s="9" t="n">
        <x:f>E13-E16-E17</x:f>
        <x:v>133.00000000000009</x:v>
      </x:c>
      <x:c r="F18" s="9" t="n">
        <x:f>F13-F16-F17</x:f>
        <x:v>193.29999999999995</x:v>
      </x:c>
      <x:c r="G18" s="39" t="n">
        <x:f>G13-G16-G17</x:f>
        <x:v>203</x:v>
      </x:c>
      <x:c r="H18" s="1"/>
    </x:row>
    <x:row r="19">
      <x:c r="A19" s="3" t="s">
        <x:v>78</x:v>
      </x:c>
      <x:c r="B19" s="15" t="n">
        <x:f>B18/B9</x:f>
        <x:v>0.129763438880707</x:v>
      </x:c>
      <x:c r="C19" s="15" t="n">
        <x:f>C18/C9</x:f>
        <x:v>0.14936729799024062</x:v>
      </x:c>
      <x:c r="D19" s="15" t="n">
        <x:f>D18/D9</x:f>
        <x:v>0.14024656815598505</x:v>
      </x:c>
      <x:c r="E19" s="15" t="n">
        <x:f>E18/E9</x:f>
        <x:v>0.12598276025386007</x:v>
      </x:c>
      <x:c r="F19" s="15" t="n">
        <x:f>F18/F9</x:f>
        <x:v>0.1613522537562604</x:v>
      </x:c>
      <x:c r="G19" s="28" t="n">
        <x:f>G18/G9</x:f>
        <x:v>0.16188197767145135</x:v>
      </x:c>
      <x:c r="H19" s="1"/>
    </x:row>
    <x:row r="20">
      <x:c r="A20" s="3"/>
      <x:c r="B20" s="2"/>
      <x:c r="C20" s="2"/>
      <x:c r="D20" s="2"/>
      <x:c r="E20" s="2"/>
      <x:c r="F20" s="2"/>
      <x:c r="G20" s="4"/>
      <x:c r="H20" s="1"/>
    </x:row>
    <x:row r="21">
      <x:c r="A21" s="3" t="s">
        <x:v>117</x:v>
      </x:c>
      <x:c r="B21" s="10">
        <x:v>22</x:v>
      </x:c>
      <x:c r="C21" s="10">
        <x:v>7</x:v>
      </x:c>
      <x:c r="D21" s="10">
        <x:v>8.4</x:v>
      </x:c>
      <x:c r="E21" s="10">
        <x:v>7</x:v>
      </x:c>
      <x:c r="F21" s="10">
        <x:v>6.1</x:v>
      </x:c>
      <x:c r="G21" s="22">
        <x:v>5.8</x:v>
      </x:c>
      <x:c r="H21" s="1"/>
    </x:row>
    <x:row r="22">
      <x:c r="A22" s="3" t="s">
        <x:v>118</x:v>
      </x:c>
      <x:c r="B22" s="10">
        <x:v>41.7</x:v>
      </x:c>
      <x:c r="C22" s="10">
        <x:v>35.9</x:v>
      </x:c>
      <x:c r="D22" s="10">
        <x:v>-0.6</x:v>
      </x:c>
      <x:c r="E22" s="10">
        <x:v>3.1</x:v>
      </x:c>
      <x:c r="F22" s="10">
        <x:v>2</x:v>
      </x:c>
      <x:c r="G22" s="22">
        <x:v>2</x:v>
      </x:c>
      <x:c r="H22" s="1"/>
    </x:row>
    <x:row r="23">
      <x:c r="A23" s="5" t="s">
        <x:v>119</x:v>
      </x:c>
      <x:c r="B23" s="9" t="n">
        <x:f>B18-B21-B22</x:f>
        <x:v>500.20000000000033</x:v>
      </x:c>
      <x:c r="C23" s="9" t="n">
        <x:f>C18-C21-C22</x:f>
        <x:v>137.6999999999999</x:v>
      </x:c>
      <x:c r="D23" s="9" t="n">
        <x:f>D18-D21-D22</x:f>
        <x:v>152.60000000000008</x:v>
      </x:c>
      <x:c r="E23" s="9" t="n">
        <x:f>E18-E21-E22</x:f>
        <x:v>122.90000000000009</x:v>
      </x:c>
      <x:c r="F23" s="9" t="n">
        <x:f>F18-F21-F22</x:f>
        <x:v>185.19999999999996</x:v>
      </x:c>
      <x:c r="G23" s="39" t="n">
        <x:f>G18-G21-G22</x:f>
        <x:v>195.2</x:v>
      </x:c>
      <x:c r="H23" s="1"/>
    </x:row>
    <x:row r="24">
      <x:c r="A24" s="3" t="s">
        <x:v>120</x:v>
      </x:c>
      <x:c r="B24" s="10">
        <x:v>103.6</x:v>
      </x:c>
      <x:c r="C24" s="10">
        <x:v>23.7</x:v>
      </x:c>
      <x:c r="D24" s="10">
        <x:v>32.1</x:v>
      </x:c>
      <x:c r="E24" s="10">
        <x:v>26.1</x:v>
      </x:c>
      <x:c r="F24" s="10">
        <x:v>44.2</x:v>
      </x:c>
      <x:c r="G24" s="2" t="n">
        <x:f>G23*G25</x:f>
        <x:v>46.848</x:v>
      </x:c>
      <x:c r="H24" s="1"/>
    </x:row>
    <x:row r="25">
      <x:c r="A25" s="3" t="s">
        <x:v>121</x:v>
      </x:c>
      <x:c r="B25" s="15" t="n">
        <x:f>IFERROR(B24/B23,0)</x:f>
        <x:v>0.20711715313874435</x:v>
      </x:c>
      <x:c r="C25" s="15" t="n">
        <x:f>IFERROR(C24/C23,0)</x:f>
        <x:v>0.1721132897603487</x:v>
      </x:c>
      <x:c r="D25" s="15" t="n">
        <x:f>IFERROR(D24/D23,0)</x:f>
        <x:v>0.21035386631716896</x:v>
      </x:c>
      <x:c r="E25" s="15" t="n">
        <x:f>IFERROR(E24/E23,0)</x:f>
        <x:v>0.21236777868185502</x:v>
      </x:c>
      <x:c r="F25" s="15" t="n">
        <x:f>IFERROR(F24/F23,0)</x:f>
        <x:v>0.23866090712742988</x:v>
      </x:c>
      <x:c r="G25" s="21">
        <x:v>0.24</x:v>
      </x:c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5" t="s">
        <x:v>27</x:v>
      </x:c>
      <x:c r="B27" s="9" t="n">
        <x:f>B23-B24</x:f>
        <x:v>396.60000000000036</x:v>
      </x:c>
      <x:c r="C27" s="9" t="n">
        <x:f>C23-C24</x:f>
        <x:v>113.9999999999999</x:v>
      </x:c>
      <x:c r="D27" s="9" t="n">
        <x:f>D23-D24</x:f>
        <x:v>120.50000000000009</x:v>
      </x:c>
      <x:c r="E27" s="9" t="n">
        <x:f>E23-E24</x:f>
        <x:v>96.8000000000001</x:v>
      </x:c>
      <x:c r="F27" s="9" t="n">
        <x:f>F23-F24</x:f>
        <x:v>140.99999999999994</x:v>
      </x:c>
      <x:c r="G27" s="39" t="n">
        <x:f>G23-G24</x:f>
        <x:v>148.35199999999998</x:v>
      </x:c>
      <x:c r="H27" s="1"/>
    </x:row>
    <x:row r="28">
      <x:c r="A28" s="3" t="s">
        <x:v>122</x:v>
      </x:c>
      <x:c r="B28" s="15" t="n">
        <x:f>B27/B9</x:f>
        <x:v>0.09126472754050081</x:v>
      </x:c>
      <x:c r="C28" s="15" t="n">
        <x:f>C27/C9</x:f>
        <x:v>0.09428500537589936</x:v>
      </x:c>
      <x:c r="D28" s="15" t="n">
        <x:f>D27/D9</x:f>
        <x:v>0.10535979714960224</x:v>
      </x:c>
      <x:c r="E28" s="15" t="n">
        <x:f>E27/E9</x:f>
        <x:v>0.09169271573363653</x:v>
      </x:c>
      <x:c r="F28" s="15" t="n">
        <x:f>F27/F9</x:f>
        <x:v>0.1176961602671118</x:v>
      </x:c>
      <x:c r="G28" s="28" t="n">
        <x:f>G27/G9</x:f>
        <x:v>0.11830303030303028</x:v>
      </x:c>
      <x:c r="H28" s="1"/>
    </x:row>
    <x:row r="29">
      <x:c r="A29" s="5" t="s">
        <x:v>28</x:v>
      </x:c>
      <x:c r="B29" s="40">
        <x:v>12.53</x:v>
      </x:c>
      <x:c r="C29" s="37" t="n">
        <x:f>Inputs!E11</x:f>
        <x:v>3.61</x:v>
      </x:c>
      <x:c r="D29" s="33" t="n">
        <x:f>D27/D32</x:f>
        <x:v>3.818003231836763</x:v>
      </x:c>
      <x:c r="E29" s="33" t="n">
        <x:f>E27/E32</x:f>
        <x:v>3.0865378483515116</x:v>
      </x:c>
      <x:c r="F29" s="33" t="n">
        <x:f>F27/F32</x:f>
        <x:v>4.555146346191121</x:v>
      </x:c>
      <x:c r="G29" s="50" t="n">
        <x:f>G27/G32</x:f>
        <x:v>4.816623376623376</x:v>
      </x:c>
      <x:c r="H29" s="1"/>
    </x:row>
    <x:row r="30">
      <x:c r="A30" s="3"/>
      <x:c r="B30" s="2"/>
      <x:c r="C30" s="2"/>
      <x:c r="D30" s="2"/>
      <x:c r="E30" s="2"/>
      <x:c r="F30" s="2"/>
      <x:c r="G30" s="4"/>
      <x:c r="H30" s="1"/>
    </x:row>
    <x:row r="31">
      <x:c r="A31" s="3" t="s">
        <x:v>123</x:v>
      </x:c>
      <x:c r="B31" s="16" t="n">
        <x:f>'Share Count'!B9</x:f>
        <x:v>30.859</x:v>
      </x:c>
      <x:c r="C31" s="16" t="n">
        <x:f>'Share Count'!C9</x:f>
        <x:v>30.689</x:v>
      </x:c>
      <x:c r="D31" s="16" t="n">
        <x:f>'Share Count'!D9</x:f>
        <x:v>30.705</x:v>
      </x:c>
      <x:c r="E31" s="16" t="n">
        <x:f>'Share Count'!E9</x:f>
        <x:v>30.63</x:v>
      </x:c>
      <x:c r="F31" s="16" t="n">
        <x:f>'Share Count'!F9</x:f>
        <x:v>30.268</x:v>
      </x:c>
      <x:c r="G31" s="19" t="n">
        <x:f>'Share Count'!G9</x:f>
        <x:v>30.199875</x:v>
      </x:c>
      <x:c r="H31" s="1"/>
    </x:row>
    <x:row r="32">
      <x:c r="A32" s="3" t="s">
        <x:v>124</x:v>
      </x:c>
      <x:c r="B32" s="16" t="n">
        <x:f>'Share Count'!B10</x:f>
        <x:v>31.641</x:v>
      </x:c>
      <x:c r="C32" s="16" t="n">
        <x:f>'Share Count'!C10</x:f>
        <x:v>31.533</x:v>
      </x:c>
      <x:c r="D32" s="16" t="n">
        <x:f>'Share Count'!D10</x:f>
        <x:v>31.561</x:v>
      </x:c>
      <x:c r="E32" s="16" t="n">
        <x:f>'Share Count'!E10</x:f>
        <x:v>31.362</x:v>
      </x:c>
      <x:c r="F32" s="16" t="n">
        <x:f>'Share Count'!F10</x:f>
        <x:v>30.954</x:v>
      </x:c>
      <x:c r="G32" s="19" t="n">
        <x:f>'Share Count'!G10</x:f>
        <x:v>30.799999999999997</x:v>
      </x:c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 t="s">
        <x:v>125</x:v>
      </x:c>
      <x:c r="B34" s="10">
        <x:v>76.5</x:v>
      </x:c>
      <x:c r="C34" s="10">
        <x:v>31</x:v>
      </x:c>
      <x:c r="D34" s="10">
        <x:v>23.4</x:v>
      </x:c>
      <x:c r="E34" s="10">
        <x:v>24</x:v>
      </x:c>
      <x:c r="F34" s="10">
        <x:v>23</x:v>
      </x:c>
      <x:c r="G34" s="22">
        <x:v>23</x:v>
      </x:c>
      <x:c r="H34" s="1"/>
    </x:row>
    <x:row r="35">
      <x:c r="A35" s="3" t="s">
        <x:v>126</x:v>
      </x:c>
      <x:c r="B35" s="10">
        <x:v>45.1</x:v>
      </x:c>
      <x:c r="C35" s="10">
        <x:v>11.1</x:v>
      </x:c>
      <x:c r="D35" s="10">
        <x:v>12.5</x:v>
      </x:c>
      <x:c r="E35" s="10">
        <x:v>13.1</x:v>
      </x:c>
      <x:c r="F35" s="10">
        <x:v>13.6</x:v>
      </x:c>
      <x:c r="G35" s="22">
        <x:v>14</x:v>
      </x:c>
      <x:c r="H35" s="1"/>
    </x:row>
    <x:row r="36">
      <x:c r="A36" s="3" t="s">
        <x:v>127</x:v>
      </x:c>
      <x:c r="B36" s="10">
        <x:v>23.8</x:v>
      </x:c>
      <x:c r="C36" s="10">
        <x:v>2.6</x:v>
      </x:c>
      <x:c r="D36" s="10">
        <x:v>0</x:v>
      </x:c>
      <x:c r="E36" s="10">
        <x:v>0</x:v>
      </x:c>
      <x:c r="F36" s="10">
        <x:v>0</x:v>
      </x:c>
      <x:c r="G36" s="22">
        <x:v>0</x:v>
      </x:c>
      <x:c r="H36" s="1"/>
    </x:row>
    <x:row r="37">
      <x:c r="A37" s="3" t="s">
        <x:v>128</x:v>
      </x:c>
      <x:c r="B37" s="10">
        <x:v>29.6</x:v>
      </x:c>
      <x:c r="C37" s="10">
        <x:v>0</x:v>
      </x:c>
      <x:c r="D37" s="10">
        <x:v>0</x:v>
      </x:c>
      <x:c r="E37" s="10">
        <x:v>0</x:v>
      </x:c>
      <x:c r="F37" s="10">
        <x:v>0</x:v>
      </x:c>
      <x:c r="G37" s="22">
        <x:v>0</x:v>
      </x:c>
      <x:c r="H37" s="1"/>
    </x:row>
    <x:row r="38">
      <x:c r="A38" s="3" t="s">
        <x:v>129</x:v>
      </x:c>
      <x:c r="B38" s="10">
        <x:v>29.7</x:v>
      </x:c>
      <x:c r="C38" s="10">
        <x:v>0</x:v>
      </x:c>
      <x:c r="D38" s="10">
        <x:v>0</x:v>
      </x:c>
      <x:c r="E38" s="10">
        <x:v>5.9</x:v>
      </x:c>
      <x:c r="F38" s="10">
        <x:v>0</x:v>
      </x:c>
      <x:c r="G38" s="22" t="n">
        <x:f>G17</x:f>
        <x:v>0</x:v>
      </x:c>
      <x:c r="H38" s="1"/>
    </x:row>
    <x:row r="39">
      <x:c r="A39" s="3" t="s">
        <x:v>130</x:v>
      </x:c>
      <x:c r="B39" s="10">
        <x:v>30.9</x:v>
      </x:c>
      <x:c r="C39" s="10">
        <x:v>30.9</x:v>
      </x:c>
      <x:c r="D39" s="10">
        <x:v>0</x:v>
      </x:c>
      <x:c r="E39" s="10">
        <x:v>0</x:v>
      </x:c>
      <x:c r="F39" s="10">
        <x:v>0</x:v>
      </x:c>
      <x:c r="G39" s="22">
        <x:v>0</x:v>
      </x:c>
      <x:c r="H39" s="1"/>
    </x:row>
    <x:row r="40">
      <x:c r="A40" s="3" t="s">
        <x:v>131</x:v>
      </x:c>
      <x:c r="B40" s="10">
        <x:v>0</x:v>
      </x:c>
      <x:c r="C40" s="10">
        <x:v>0</x:v>
      </x:c>
      <x:c r="D40" s="10">
        <x:v>0</x:v>
      </x:c>
      <x:c r="E40" s="10">
        <x:v>0</x:v>
      </x:c>
      <x:c r="F40" s="10">
        <x:v>-6.4</x:v>
      </x:c>
      <x:c r="G40" s="22">
        <x:v>0</x:v>
      </x:c>
      <x:c r="H40" s="1"/>
    </x:row>
    <x:row r="41">
      <x:c r="A41" s="3" t="s">
        <x:v>132</x:v>
      </x:c>
      <x:c r="B41" s="10">
        <x:v>-54.2</x:v>
      </x:c>
      <x:c r="C41" s="10">
        <x:v>-17.4</x:v>
      </x:c>
      <x:c r="D41" s="10">
        <x:v>-8.3</x:v>
      </x:c>
      <x:c r="E41" s="10">
        <x:v>-9.9</x:v>
      </x:c>
      <x:c r="F41" s="10">
        <x:v>-6.9</x:v>
      </x:c>
      <x:c r="G41" s="4" t="n">
        <x:f>-SUM(G34:G40)*G25</x:f>
        <x:v>-8.879999999999999</x:v>
      </x:c>
      <x:c r="H41" s="1"/>
    </x:row>
    <x:row r="42">
      <x:c r="A42" s="3" t="s">
        <x:v>133</x:v>
      </x:c>
      <x:c r="B42" s="10">
        <x:v>-8.2</x:v>
      </x:c>
      <x:c r="C42" s="10">
        <x:v>-8.2</x:v>
      </x:c>
      <x:c r="D42" s="10">
        <x:v>0</x:v>
      </x:c>
      <x:c r="E42" s="10">
        <x:v>0</x:v>
      </x:c>
      <x:c r="F42" s="10">
        <x:v>0</x:v>
      </x:c>
      <x:c r="G42" s="22">
        <x:v>0</x:v>
      </x:c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5" t="s">
        <x:v>24</x:v>
      </x:c>
      <x:c r="B44" s="9" t="n">
        <x:f>SUM(B27,B34:B42)</x:f>
        <x:v>569.8000000000004</x:v>
      </x:c>
      <x:c r="C44" s="9" t="n">
        <x:f>SUM(C27,C34:C42)</x:f>
        <x:v>163.9999999999999</x:v>
      </x:c>
      <x:c r="D44" s="9" t="n">
        <x:f>SUM(D27,D34:D42)</x:f>
        <x:v>148.10000000000008</x:v>
      </x:c>
      <x:c r="E44" s="9" t="n">
        <x:f>SUM(E27,E34:E42)</x:f>
        <x:v>129.9000000000001</x:v>
      </x:c>
      <x:c r="F44" s="9" t="n">
        <x:f>SUM(F27,F34:F42)</x:f>
        <x:v>164.29999999999995</x:v>
      </x:c>
      <x:c r="G44" s="39" t="n">
        <x:f>SUM(G27,G34:G42)</x:f>
        <x:v>176.47199999999998</x:v>
      </x:c>
      <x:c r="H44" s="1"/>
    </x:row>
    <x:row r="45">
      <x:c r="A45" s="5" t="s">
        <x:v>134</x:v>
      </x:c>
      <x:c r="B45" s="33" t="n">
        <x:f>B44/B32</x:f>
        <x:v>18.00828039568915</x:v>
      </x:c>
      <x:c r="C45" s="33" t="n">
        <x:f>C44/C32</x:f>
        <x:v>5.200900643770015</x:v>
      </x:c>
      <x:c r="D45" s="33" t="n">
        <x:f>D44/D32</x:f>
        <x:v>4.692500237635058</x:v>
      </x:c>
      <x:c r="E45" s="33" t="n">
        <x:f>E44/E32</x:f>
        <x:v>4.1419552324469135</x:v>
      </x:c>
      <x:c r="F45" s="33" t="n">
        <x:f>F44/F32</x:f>
        <x:v>5.30787620339859</x:v>
      </x:c>
      <x:c r="G45" s="50" t="n">
        <x:f>G44/G32</x:f>
        <x:v>5.729610389610389</x:v>
      </x:c>
      <x:c r="H45" s="1"/>
    </x:row>
    <x:row r="46">
      <x:c r="A46" s="3" t="s">
        <x:v>135</x:v>
      </x:c>
      <x:c r="B46" s="2" t="n">
        <x:f>B45-B44/B32</x:f>
        <x:v>0</x:v>
      </x:c>
      <x:c r="C46" s="2" t="n">
        <x:f>C45-C44/C32</x:f>
        <x:v>0</x:v>
      </x:c>
      <x:c r="D46" s="2" t="n">
        <x:f>D45-D44/D32</x:f>
        <x:v>0</x:v>
      </x:c>
      <x:c r="E46" s="2" t="n">
        <x:f>E45-E44/E32</x:f>
        <x:v>0</x:v>
      </x:c>
      <x:c r="F46" s="2" t="n">
        <x:f>F45-F44/F32</x:f>
        <x:v>0</x:v>
      </x:c>
      <x:c r="G46" s="4" t="n">
        <x:f>G45-G44/G32</x:f>
        <x:v>0</x:v>
      </x:c>
      <x:c r="H46" s="1"/>
    </x:row>
    <x:row r="47">
      <x:c r="A47" s="3" t="s">
        <x:v>136</x:v>
      </x:c>
      <x:c r="B47" s="15"/>
      <x:c r="C47" s="15"/>
      <x:c r="D47" s="15"/>
      <x:c r="E47" s="15"/>
      <x:c r="F47" s="15"/>
      <x:c r="G47" s="28" t="n">
        <x:f>G45/C45-1</x:f>
        <x:v>0.10165734399746662</x:v>
      </x:c>
      <x:c r="H47" s="1"/>
    </x:row>
    <x:row r="48">
      <x:c r="A48" s="3" t="s">
        <x:v>137</x:v>
      </x:c>
      <x:c r="B48" s="36"/>
      <x:c r="C48" s="35" t="n">
        <x:f>Inputs!C11</x:f>
        <x:v>5.2</x:v>
      </x:c>
      <x:c r="D48" s="35" t="n">
        <x:f>Inputs!C12</x:f>
        <x:v>4.69</x:v>
      </x:c>
      <x:c r="E48" s="35" t="n">
        <x:f>Inputs!C13</x:f>
        <x:v>4.14</x:v>
      </x:c>
      <x:c r="F48" s="35" t="n">
        <x:f>Inputs!C14</x:f>
        <x:v>5.31</x:v>
      </x:c>
      <x:c r="G48" s="34"/>
      <x:c r="H48" s="1"/>
    </x:row>
    <x:row r="49">
      <x:c r="A49" s="3" t="s">
        <x:v>138</x:v>
      </x:c>
      <x:c r="B49" s="36"/>
      <x:c r="C49" s="35" t="n">
        <x:f>Inputs!E11</x:f>
        <x:v>3.61</x:v>
      </x:c>
      <x:c r="D49" s="35" t="n">
        <x:f>Inputs!E12</x:f>
        <x:v>3.82</x:v>
      </x:c>
      <x:c r="E49" s="35" t="n">
        <x:f>Inputs!E13</x:f>
        <x:v>3.09</x:v>
      </x:c>
      <x:c r="F49" s="35" t="n">
        <x:f>Inputs!E14</x:f>
        <x:v>4.56</x:v>
      </x:c>
      <x:c r="G49" s="34"/>
      <x:c r="H49" s="1"/>
    </x:row>
    <x:row r="50">
      <x:c r="A50" s="3" t="s">
        <x:v>139</x:v>
      </x:c>
      <x:c r="B50" s="36"/>
      <x:c r="C50" s="35" t="n">
        <x:f>Inputs!B11</x:f>
        <x:v>4.84</x:v>
      </x:c>
      <x:c r="D50" s="35" t="n">
        <x:f>Inputs!B12</x:f>
        <x:v>4.59</x:v>
      </x:c>
      <x:c r="E50" s="35" t="n">
        <x:f>Inputs!B13</x:f>
        <x:v>4</x:v>
      </x:c>
      <x:c r="F50" s="35" t="n">
        <x:f>Inputs!B14</x:f>
        <x:v>5.19</x:v>
      </x:c>
      <x:c r="G50" s="34"/>
      <x:c r="H50" s="1"/>
    </x:row>
    <x:row r="51">
      <x:c r="A51" s="3" t="s">
        <x:v>140</x:v>
      </x:c>
      <x:c r="B51" s="36"/>
      <x:c r="C51" s="36" t="n">
        <x:f>C45-C48</x:f>
        <x:v>0.0009006437700147529</x:v>
      </x:c>
      <x:c r="D51" s="36" t="n">
        <x:f>D45-D48</x:f>
        <x:v>0.0025002376350578004</x:v>
      </x:c>
      <x:c r="E51" s="36" t="n">
        <x:f>E45-E48</x:f>
        <x:v>0.001955232446913868</x:v>
      </x:c>
      <x:c r="F51" s="36" t="n">
        <x:f>F45-F48</x:f>
        <x:v>-0.002123796601409822</x:v>
      </x:c>
      <x:c r="G51" s="34"/>
      <x:c r="H51" s="1"/>
    </x:row>
    <x:row r="52">
      <x:c r="A52" s="3"/>
      <x:c r="B52" s="2"/>
      <x:c r="C52" s="2"/>
      <x:c r="D52" s="2"/>
      <x:c r="E52" s="2"/>
      <x:c r="F52" s="2"/>
      <x:c r="G52" s="4"/>
      <x:c r="H52" s="1" t="s">
        <x:v>141</x:v>
      </x:c>
    </x:row>
    <x:row r="53">
      <x:c r="A53" s="1" t="s">
        <x:v>142</x:v>
      </x:c>
      <x:c r="B53" s="30"/>
      <x:c r="C53" s="30"/>
      <x:c r="D53" s="30"/>
      <x:c r="E53" s="30"/>
      <x:c r="F53" s="30"/>
      <x:c r="G53" s="45">
        <x:v>0.5</x:v>
      </x:c>
      <x:c r="H53" s="1"/>
    </x:row>
    <x:row r="54">
      <x:c r="A54" s="1"/>
      <x:c r="B54" s="30"/>
      <x:c r="C54" s="30"/>
      <x:c r="D54" s="30"/>
      <x:c r="E54" s="30"/>
      <x:c r="F54" s="30"/>
      <x:c r="G54" s="31"/>
      <x:c r="H54" s="1"/>
    </x:row>
    <x:row r="55">
      <x:c r="A55" s="1"/>
      <x:c r="B55" s="30"/>
      <x:c r="C55" s="30"/>
      <x:c r="D55" s="30"/>
      <x:c r="E55" s="30"/>
      <x:c r="F55" s="30"/>
      <x:c r="G55" s="31"/>
      <x:c r="H55" s="1"/>
    </x:row>
    <x:row r="56">
      <x:c r="A56" s="1"/>
      <x:c r="B56" s="30"/>
      <x:c r="C56" s="30"/>
      <x:c r="D56" s="30"/>
      <x:c r="E56" s="30"/>
      <x:c r="F56" s="30"/>
      <x:c r="G56" s="31"/>
      <x:c r="H56" s="1"/>
    </x:row>
    <x:row r="57">
      <x:c r="A57" s="1"/>
      <x:c r="B57" s="30"/>
      <x:c r="C57" s="30"/>
      <x:c r="D57" s="30"/>
      <x:c r="E57" s="30"/>
      <x:c r="F57" s="30"/>
      <x:c r="G57" s="31"/>
      <x:c r="H57" s="1"/>
    </x:row>
    <x:row r="58">
      <x:c r="A58" s="1"/>
      <x:c r="B58" s="30"/>
      <x:c r="C58" s="30"/>
      <x:c r="D58" s="30"/>
      <x:c r="E58" s="30"/>
      <x:c r="F58" s="30"/>
      <x:c r="G58" s="31"/>
      <x:c r="H58" s="1"/>
    </x:row>
    <x:row r="59">
      <x:c r="A59" s="1"/>
      <x:c r="B59" s="30"/>
      <x:c r="C59" s="30"/>
      <x:c r="D59" s="30"/>
      <x:c r="E59" s="30"/>
      <x:c r="F59" s="30"/>
      <x:c r="G59" s="31"/>
      <x:c r="H59" s="1"/>
    </x:row>
    <x:row r="60">
      <x:c r="A60" s="1"/>
      <x:c r="B60" s="30"/>
      <x:c r="C60" s="30"/>
      <x:c r="D60" s="30"/>
      <x:c r="E60" s="30"/>
      <x:c r="F60" s="30"/>
      <x:c r="G60" s="31"/>
      <x:c r="H60" s="1"/>
    </x:row>
    <x:row r="61">
      <x:c r="A61" s="1"/>
      <x:c r="B61" s="30"/>
      <x:c r="C61" s="30"/>
      <x:c r="D61" s="30"/>
      <x:c r="E61" s="30"/>
      <x:c r="F61" s="30"/>
      <x:c r="G61" s="31"/>
      <x:c r="H61" s="1"/>
    </x:row>
    <x:row r="62">
      <x:c r="A62" s="1"/>
      <x:c r="B62" s="30"/>
      <x:c r="C62" s="30"/>
      <x:c r="D62" s="30"/>
      <x:c r="E62" s="30"/>
      <x:c r="F62" s="30"/>
      <x:c r="G62" s="31"/>
      <x:c r="H62" s="1"/>
    </x:row>
    <x:row r="63">
      <x:c r="A63" s="1"/>
      <x:c r="B63" s="30"/>
      <x:c r="C63" s="30"/>
      <x:c r="D63" s="30"/>
      <x:c r="E63" s="30"/>
      <x:c r="F63" s="30"/>
      <x:c r="G63" s="31"/>
      <x:c r="H63" s="1"/>
    </x:row>
    <x:row r="64">
      <x:c r="A64" s="1"/>
      <x:c r="B64" s="30"/>
      <x:c r="C64" s="30"/>
      <x:c r="D64" s="30"/>
      <x:c r="E64" s="30"/>
      <x:c r="F64" s="30"/>
      <x:c r="G64" s="31"/>
      <x:c r="H64" s="1"/>
    </x:row>
    <x:row r="65">
      <x:c r="A65" s="1"/>
      <x:c r="B65" s="30"/>
      <x:c r="C65" s="30"/>
      <x:c r="D65" s="30"/>
      <x:c r="E65" s="30"/>
      <x:c r="F65" s="30"/>
      <x:c r="G65" s="31"/>
      <x:c r="H65" s="1"/>
    </x:row>
    <x:row r="66">
      <x:c r="A66" s="1"/>
      <x:c r="B66" s="30"/>
      <x:c r="C66" s="30"/>
      <x:c r="D66" s="30"/>
      <x:c r="E66" s="30"/>
      <x:c r="F66" s="30"/>
      <x:c r="G66" s="31"/>
      <x:c r="H66" s="1"/>
    </x:row>
    <x:row r="67">
      <x:c r="A67" s="1"/>
      <x:c r="B67" s="30"/>
      <x:c r="C67" s="30"/>
      <x:c r="D67" s="30"/>
      <x:c r="E67" s="30"/>
      <x:c r="F67" s="30"/>
      <x:c r="G67" s="31"/>
      <x:c r="H67" s="1"/>
    </x:row>
    <x:row r="68">
      <x:c r="A68" s="1"/>
      <x:c r="B68" s="30"/>
      <x:c r="C68" s="30"/>
      <x:c r="D68" s="30"/>
      <x:c r="E68" s="30"/>
      <x:c r="F68" s="30"/>
      <x:c r="G68" s="31"/>
      <x:c r="H68" s="1"/>
    </x:row>
    <x:row r="69">
      <x:c r="A69" s="1"/>
      <x:c r="B69" s="30"/>
      <x:c r="C69" s="30"/>
      <x:c r="D69" s="30"/>
      <x:c r="E69" s="30"/>
      <x:c r="F69" s="30"/>
      <x:c r="G69" s="31"/>
      <x:c r="H69" s="1"/>
    </x:row>
    <x:row r="70">
      <x:c r="A70" s="1"/>
      <x:c r="B70" s="30"/>
      <x:c r="C70" s="30"/>
      <x:c r="D70" s="30"/>
      <x:c r="E70" s="30"/>
      <x:c r="F70" s="30"/>
      <x:c r="G70" s="31"/>
      <x:c r="H70" s="1"/>
    </x:row>
    <x:row r="71">
      <x:c r="A71" s="1"/>
      <x:c r="B71" s="30"/>
      <x:c r="C71" s="30"/>
      <x:c r="D71" s="30"/>
      <x:c r="E71" s="30"/>
      <x:c r="F71" s="30"/>
      <x:c r="G71" s="31"/>
      <x:c r="H71" s="1"/>
    </x:row>
    <x:row r="72">
      <x:c r="A72" s="1"/>
      <x:c r="B72" s="30"/>
      <x:c r="C72" s="30"/>
      <x:c r="D72" s="30"/>
      <x:c r="E72" s="30"/>
      <x:c r="F72" s="30"/>
      <x:c r="G72" s="31"/>
      <x:c r="H72" s="1"/>
    </x:row>
    <x:row r="73">
      <x:c r="A73" s="1"/>
      <x:c r="B73" s="30"/>
      <x:c r="C73" s="30"/>
      <x:c r="D73" s="30"/>
      <x:c r="E73" s="30"/>
      <x:c r="F73" s="30"/>
      <x:c r="G73" s="31"/>
      <x:c r="H73" s="1"/>
    </x:row>
    <x:row r="74">
      <x:c r="A74" s="1"/>
      <x:c r="B74" s="30"/>
      <x:c r="C74" s="30"/>
      <x:c r="D74" s="30"/>
      <x:c r="E74" s="30"/>
      <x:c r="F74" s="30"/>
      <x:c r="G74" s="31"/>
      <x:c r="H74" s="1"/>
    </x:row>
    <x:row r="75">
      <x:c r="A75" s="1"/>
      <x:c r="B75" s="30"/>
      <x:c r="C75" s="30"/>
      <x:c r="D75" s="30"/>
      <x:c r="E75" s="30"/>
      <x:c r="F75" s="30"/>
      <x:c r="G75" s="31"/>
      <x:c r="H75" s="1"/>
    </x:row>
    <x:row r="76">
      <x:c r="G76" s="8"/>
    </x:row>
    <x:row r="77">
      <x:c r="G77" s="8"/>
    </x:row>
    <x:row r="78">
      <x:c r="G78" s="8"/>
    </x:row>
    <x:row r="79">
      <x:c r="G79" s="8"/>
    </x:row>
    <x:row r="80">
      <x:c r="G80" s="8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  <x:col min="8" max="8" width="64" customWidth="1"/>
  </x:cols>
  <x:sheetData>
    <x:row r="1">
      <x:c r="A1" s="12" t="s">
        <x:v>0</x:v>
      </x:c>
      <x:c r="B1" s="12" t="s">
        <x:v>143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3" t="s">
        <x:v>144</x:v>
      </x:c>
      <x:c r="B9" s="10">
        <x:v>422.5</x:v>
      </x:c>
      <x:c r="C9" s="10">
        <x:v>422.5</x:v>
      </x:c>
      <x:c r="D9" s="10">
        <x:v>376.1</x:v>
      </x:c>
      <x:c r="E9" s="10">
        <x:v>272.5</x:v>
      </x:c>
      <x:c r="F9" s="10">
        <x:v>411.9</x:v>
      </x:c>
      <x:c r="G9" s="16" t="n">
        <x:f>'Cash Flow Statement'!G18</x:f>
        <x:v>429.90000000000015</x:v>
      </x:c>
      <x:c r="H9" s="1" t="s">
        <x:v>145</x:v>
      </x:c>
    </x:row>
    <x:row r="10">
      <x:c r="A10" s="3" t="s">
        <x:v>146</x:v>
      </x:c>
      <x:c r="B10" s="10">
        <x:v>593.9</x:v>
      </x:c>
      <x:c r="C10" s="10">
        <x:v>593.9</x:v>
      </x:c>
      <x:c r="D10" s="10">
        <x:v>565.3</x:v>
      </x:c>
      <x:c r="E10" s="10">
        <x:v>579</x:v>
      </x:c>
      <x:c r="F10" s="10">
        <x:v>610.9</x:v>
      </x:c>
      <x:c r="G10" s="22">
        <x:v>620</x:v>
      </x:c>
      <x:c r="H10" s="1"/>
    </x:row>
    <x:row r="11">
      <x:c r="A11" s="3" t="s">
        <x:v>147</x:v>
      </x:c>
      <x:c r="B11" s="10">
        <x:v>526.7</x:v>
      </x:c>
      <x:c r="C11" s="10">
        <x:v>526.7</x:v>
      </x:c>
      <x:c r="D11" s="10">
        <x:v>518.1</x:v>
      </x:c>
      <x:c r="E11" s="10">
        <x:v>515.2</x:v>
      </x:c>
      <x:c r="F11" s="10">
        <x:v>458.3</x:v>
      </x:c>
      <x:c r="G11" s="22">
        <x:v>455</x:v>
      </x:c>
      <x:c r="H11" s="1"/>
    </x:row>
    <x:row r="12">
      <x:c r="A12" s="3" t="s">
        <x:v>148</x:v>
      </x:c>
      <x:c r="B12" s="10">
        <x:v>108.4</x:v>
      </x:c>
      <x:c r="C12" s="10">
        <x:v>108.4</x:v>
      </x:c>
      <x:c r="D12" s="10">
        <x:v>122</x:v>
      </x:c>
      <x:c r="E12" s="10">
        <x:v>138.5</x:v>
      </x:c>
      <x:c r="F12" s="10">
        <x:v>137.4</x:v>
      </x:c>
      <x:c r="G12" s="22">
        <x:v>135</x:v>
      </x:c>
      <x:c r="H12" s="1"/>
    </x:row>
    <x:row r="13">
      <x:c r="A13" s="5" t="s">
        <x:v>149</x:v>
      </x:c>
      <x:c r="B13" s="9" t="n">
        <x:f>SUM(B9:B12)</x:f>
        <x:v>1651.5</x:v>
      </x:c>
      <x:c r="C13" s="9" t="n">
        <x:f>SUM(C9:C12)</x:f>
        <x:v>1651.5</x:v>
      </x:c>
      <x:c r="D13" s="9" t="n">
        <x:f>SUM(D9:D12)</x:f>
        <x:v>1581.5</x:v>
      </x:c>
      <x:c r="E13" s="9" t="n">
        <x:f>SUM(E9:E12)</x:f>
        <x:v>1505.2</x:v>
      </x:c>
      <x:c r="F13" s="9" t="n">
        <x:f>SUM(F9:F12)</x:f>
        <x:v>1618.5</x:v>
      </x:c>
      <x:c r="G13" s="39" t="n">
        <x:f>SUM(G9:G12)</x:f>
        <x:v>1639.9</x:v>
      </x:c>
      <x:c r="H13" s="1"/>
    </x:row>
    <x:row r="14">
      <x:c r="A14" s="3"/>
      <x:c r="B14" s="2"/>
      <x:c r="C14" s="2"/>
      <x:c r="D14" s="2"/>
      <x:c r="E14" s="2"/>
      <x:c r="F14" s="2"/>
      <x:c r="G14" s="4"/>
      <x:c r="H14" s="1"/>
    </x:row>
    <x:row r="15">
      <x:c r="A15" s="3" t="s">
        <x:v>150</x:v>
      </x:c>
      <x:c r="B15" s="10">
        <x:v>343.2</x:v>
      </x:c>
      <x:c r="C15" s="10">
        <x:v>343.2</x:v>
      </x:c>
      <x:c r="D15" s="10">
        <x:v>345</x:v>
      </x:c>
      <x:c r="E15" s="10">
        <x:v>350.3</x:v>
      </x:c>
      <x:c r="F15" s="10">
        <x:v>345.9</x:v>
      </x:c>
      <x:c r="G15" s="22">
        <x:v>348</x:v>
      </x:c>
      <x:c r="H15" s="1"/>
    </x:row>
    <x:row r="16">
      <x:c r="A16" s="3" t="s">
        <x:v>151</x:v>
      </x:c>
      <x:c r="B16" s="10">
        <x:v>97.4</x:v>
      </x:c>
      <x:c r="C16" s="10">
        <x:v>97.4</x:v>
      </x:c>
      <x:c r="D16" s="10">
        <x:v>103.6</x:v>
      </x:c>
      <x:c r="E16" s="10">
        <x:v>101.9</x:v>
      </x:c>
      <x:c r="F16" s="10">
        <x:v>96.8</x:v>
      </x:c>
      <x:c r="G16" s="22">
        <x:v>96</x:v>
      </x:c>
      <x:c r="H16" s="1"/>
    </x:row>
    <x:row r="17">
      <x:c r="A17" s="3" t="s">
        <x:v>152</x:v>
      </x:c>
      <x:c r="B17" s="10">
        <x:v>1495.5</x:v>
      </x:c>
      <x:c r="C17" s="10">
        <x:v>1495.5</x:v>
      </x:c>
      <x:c r="D17" s="10">
        <x:v>1492.6</x:v>
      </x:c>
      <x:c r="E17" s="10">
        <x:v>1497.4</x:v>
      </x:c>
      <x:c r="F17" s="10">
        <x:v>1494.6</x:v>
      </x:c>
      <x:c r="G17" s="22">
        <x:v>1495</x:v>
      </x:c>
      <x:c r="H17" s="1"/>
    </x:row>
    <x:row r="18">
      <x:c r="A18" s="3" t="s">
        <x:v>153</x:v>
      </x:c>
      <x:c r="B18" s="10">
        <x:v>1099</x:v>
      </x:c>
      <x:c r="C18" s="10">
        <x:v>1099</x:v>
      </x:c>
      <x:c r="D18" s="10">
        <x:v>1074.8</x:v>
      </x:c>
      <x:c r="E18" s="10">
        <x:v>1056.4</x:v>
      </x:c>
      <x:c r="F18" s="10">
        <x:v>1028.9</x:v>
      </x:c>
      <x:c r="G18" s="22">
        <x:v>1005</x:v>
      </x:c>
      <x:c r="H18" s="1"/>
    </x:row>
    <x:row r="19">
      <x:c r="A19" s="3" t="s">
        <x:v>154</x:v>
      </x:c>
      <x:c r="B19" s="10">
        <x:v>23.4</x:v>
      </x:c>
      <x:c r="C19" s="10">
        <x:v>23.4</x:v>
      </x:c>
      <x:c r="D19" s="10">
        <x:v>12.3</x:v>
      </x:c>
      <x:c r="E19" s="10">
        <x:v>3.2</x:v>
      </x:c>
      <x:c r="F19" s="10">
        <x:v>4.8</x:v>
      </x:c>
      <x:c r="G19" s="22">
        <x:v>5</x:v>
      </x:c>
      <x:c r="H19" s="1"/>
    </x:row>
    <x:row r="20">
      <x:c r="A20" s="3" t="s">
        <x:v>155</x:v>
      </x:c>
      <x:c r="B20" s="10">
        <x:v>45.2</x:v>
      </x:c>
      <x:c r="C20" s="10">
        <x:v>45.2</x:v>
      </x:c>
      <x:c r="D20" s="10">
        <x:v>42.3</x:v>
      </x:c>
      <x:c r="E20" s="10">
        <x:v>44.1</x:v>
      </x:c>
      <x:c r="F20" s="10">
        <x:v>45.9</x:v>
      </x:c>
      <x:c r="G20" s="22">
        <x:v>46</x:v>
      </x:c>
      <x:c r="H20" s="1"/>
    </x:row>
    <x:row r="21">
      <x:c r="A21" s="5" t="s">
        <x:v>156</x:v>
      </x:c>
      <x:c r="B21" s="9" t="n">
        <x:f>SUM(B13,B15:B20)</x:f>
        <x:v>4755.2</x:v>
      </x:c>
      <x:c r="C21" s="9" t="n">
        <x:f>SUM(C13,C15:C20)</x:f>
        <x:v>4755.2</x:v>
      </x:c>
      <x:c r="D21" s="9" t="n">
        <x:f>SUM(D13,D15:D20)</x:f>
        <x:v>4652.1</x:v>
      </x:c>
      <x:c r="E21" s="9" t="n">
        <x:f>SUM(E13,E15:E20)</x:f>
        <x:v>4558.5</x:v>
      </x:c>
      <x:c r="F21" s="9" t="n">
        <x:f>SUM(F13,F15:F20)</x:f>
        <x:v>4635.4</x:v>
      </x:c>
      <x:c r="G21" s="39" t="n">
        <x:f>SUM(G13,G15:G20)</x:f>
        <x:v>4634.9</x:v>
      </x:c>
      <x:c r="H21" s="1"/>
    </x:row>
    <x:row r="22">
      <x:c r="A22" s="3"/>
      <x:c r="B22" s="2"/>
      <x:c r="C22" s="2"/>
      <x:c r="D22" s="2"/>
      <x:c r="E22" s="2"/>
      <x:c r="F22" s="2"/>
      <x:c r="G22" s="4"/>
      <x:c r="H22" s="1"/>
    </x:row>
    <x:row r="23">
      <x:c r="A23" s="3" t="s">
        <x:v>157</x:v>
      </x:c>
      <x:c r="B23" s="10">
        <x:v>454.5</x:v>
      </x:c>
      <x:c r="C23" s="10">
        <x:v>454.5</x:v>
      </x:c>
      <x:c r="D23" s="10">
        <x:v>396.2</x:v>
      </x:c>
      <x:c r="E23" s="10">
        <x:v>354.6</x:v>
      </x:c>
      <x:c r="F23" s="10">
        <x:v>363.9</x:v>
      </x:c>
      <x:c r="G23" s="22">
        <x:v>373</x:v>
      </x:c>
      <x:c r="H23" s="1"/>
    </x:row>
    <x:row r="24">
      <x:c r="A24" s="3" t="s">
        <x:v>158</x:v>
      </x:c>
      <x:c r="B24" s="10">
        <x:v>23.3</x:v>
      </x:c>
      <x:c r="C24" s="10">
        <x:v>23.3</x:v>
      </x:c>
      <x:c r="D24" s="10">
        <x:v>25.4</x:v>
      </x:c>
      <x:c r="E24" s="10">
        <x:v>26.3</x:v>
      </x:c>
      <x:c r="F24" s="10">
        <x:v>27</x:v>
      </x:c>
      <x:c r="G24" s="22">
        <x:v>27</x:v>
      </x:c>
      <x:c r="H24" s="1"/>
    </x:row>
    <x:row r="25">
      <x:c r="A25" s="3" t="s">
        <x:v>159</x:v>
      </x:c>
      <x:c r="B25" s="10">
        <x:v>110</x:v>
      </x:c>
      <x:c r="C25" s="10">
        <x:v>110</x:v>
      </x:c>
      <x:c r="D25" s="10">
        <x:v>86.2</x:v>
      </x:c>
      <x:c r="E25" s="10">
        <x:v>106.2</x:v>
      </x:c>
      <x:c r="F25" s="10">
        <x:v>126.4</x:v>
      </x:c>
      <x:c r="G25" s="22">
        <x:v>129</x:v>
      </x:c>
      <x:c r="H25" s="1"/>
    </x:row>
    <x:row r="26">
      <x:c r="A26" s="3" t="s">
        <x:v>160</x:v>
      </x:c>
      <x:c r="B26" s="10">
        <x:v>258</x:v>
      </x:c>
      <x:c r="C26" s="10">
        <x:v>258</x:v>
      </x:c>
      <x:c r="D26" s="10">
        <x:v>254.6</x:v>
      </x:c>
      <x:c r="E26" s="10">
        <x:v>241</x:v>
      </x:c>
      <x:c r="F26" s="10">
        <x:v>271</x:v>
      </x:c>
      <x:c r="G26" s="22">
        <x:v>272</x:v>
      </x:c>
      <x:c r="H26" s="1"/>
    </x:row>
    <x:row r="27">
      <x:c r="A27" s="5" t="s">
        <x:v>161</x:v>
      </x:c>
      <x:c r="B27" s="9" t="n">
        <x:f>SUM(B23:B26)</x:f>
        <x:v>845.8</x:v>
      </x:c>
      <x:c r="C27" s="9" t="n">
        <x:f>SUM(C23:C26)</x:f>
        <x:v>845.8</x:v>
      </x:c>
      <x:c r="D27" s="9" t="n">
        <x:f>SUM(D23:D26)</x:f>
        <x:v>762.4</x:v>
      </x:c>
      <x:c r="E27" s="9" t="n">
        <x:f>SUM(E23:E26)</x:f>
        <x:v>728.1</x:v>
      </x:c>
      <x:c r="F27" s="9" t="n">
        <x:f>SUM(F23:F26)</x:f>
        <x:v>788.3</x:v>
      </x:c>
      <x:c r="G27" s="39" t="n">
        <x:f>SUM(G23:G26)</x:f>
        <x:v>801</x:v>
      </x:c>
      <x:c r="H27" s="1"/>
    </x:row>
    <x:row r="28">
      <x:c r="A28" s="3" t="s">
        <x:v>162</x:v>
      </x:c>
      <x:c r="B28" s="10">
        <x:v>896.8</x:v>
      </x:c>
      <x:c r="C28" s="10">
        <x:v>896.8</x:v>
      </x:c>
      <x:c r="D28" s="10">
        <x:v>797</x:v>
      </x:c>
      <x:c r="E28" s="10">
        <x:v>697.1</x:v>
      </x:c>
      <x:c r="F28" s="10">
        <x:v>697.3</x:v>
      </x:c>
      <x:c r="G28" s="22">
        <x:v>697</x:v>
      </x:c>
      <x:c r="H28" s="1"/>
    </x:row>
    <x:row r="29">
      <x:c r="A29" s="3" t="s">
        <x:v>163</x:v>
      </x:c>
      <x:c r="B29" s="10">
        <x:v>84.3</x:v>
      </x:c>
      <x:c r="C29" s="10">
        <x:v>84.3</x:v>
      </x:c>
      <x:c r="D29" s="10">
        <x:v>87.7</x:v>
      </x:c>
      <x:c r="E29" s="10">
        <x:v>84.8</x:v>
      </x:c>
      <x:c r="F29" s="10">
        <x:v>80</x:v>
      </x:c>
      <x:c r="G29" s="22">
        <x:v>78</x:v>
      </x:c>
      <x:c r="H29" s="1"/>
    </x:row>
    <x:row r="30">
      <x:c r="A30" s="3" t="s">
        <x:v>164</x:v>
      </x:c>
      <x:c r="B30" s="10">
        <x:v>39.2</x:v>
      </x:c>
      <x:c r="C30" s="10">
        <x:v>39.2</x:v>
      </x:c>
      <x:c r="D30" s="10">
        <x:v>39.6</x:v>
      </x:c>
      <x:c r="E30" s="10">
        <x:v>39.9</x:v>
      </x:c>
      <x:c r="F30" s="10">
        <x:v>40.1</x:v>
      </x:c>
      <x:c r="G30" s="22">
        <x:v>40</x:v>
      </x:c>
      <x:c r="H30" s="1"/>
    </x:row>
    <x:row r="31">
      <x:c r="A31" s="3" t="s">
        <x:v>165</x:v>
      </x:c>
      <x:c r="B31" s="10">
        <x:v>24.9</x:v>
      </x:c>
      <x:c r="C31" s="10">
        <x:v>24.9</x:v>
      </x:c>
      <x:c r="D31" s="10">
        <x:v>24.6</x:v>
      </x:c>
      <x:c r="E31" s="10">
        <x:v>27.2</x:v>
      </x:c>
      <x:c r="F31" s="10">
        <x:v>40.2</x:v>
      </x:c>
      <x:c r="G31" s="22">
        <x:v>40</x:v>
      </x:c>
      <x:c r="H31" s="1"/>
    </x:row>
    <x:row r="32">
      <x:c r="A32" s="3" t="s">
        <x:v>166</x:v>
      </x:c>
      <x:c r="B32" s="10">
        <x:v>139.3</x:v>
      </x:c>
      <x:c r="C32" s="10">
        <x:v>139.3</x:v>
      </x:c>
      <x:c r="D32" s="10">
        <x:v>146.8</x:v>
      </x:c>
      <x:c r="E32" s="10">
        <x:v>140.6</x:v>
      </x:c>
      <x:c r="F32" s="10">
        <x:v>138</x:v>
      </x:c>
      <x:c r="G32" s="22">
        <x:v>139</x:v>
      </x:c>
      <x:c r="H32" s="1"/>
    </x:row>
    <x:row r="33">
      <x:c r="A33" s="5" t="s">
        <x:v>167</x:v>
      </x:c>
      <x:c r="B33" s="9" t="n">
        <x:f>SUM(B27:B32)</x:f>
        <x:v>2030.3</x:v>
      </x:c>
      <x:c r="C33" s="9" t="n">
        <x:f>SUM(C27:C32)</x:f>
        <x:v>2030.3</x:v>
      </x:c>
      <x:c r="D33" s="9" t="n">
        <x:f>SUM(D27:D32)</x:f>
        <x:v>1858.1</x:v>
      </x:c>
      <x:c r="E33" s="9" t="n">
        <x:f>SUM(E27:E32)</x:f>
        <x:v>1717.7</x:v>
      </x:c>
      <x:c r="F33" s="9" t="n">
        <x:f>SUM(F27:F32)</x:f>
        <x:v>1783.8999999999999</x:v>
      </x:c>
      <x:c r="G33" s="39" t="n">
        <x:f>SUM(G27:G32)</x:f>
        <x:v>1795</x:v>
      </x:c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5" t="s">
        <x:v>168</x:v>
      </x:c>
      <x:c r="B35" s="26">
        <x:v>2724.9</x:v>
      </x:c>
      <x:c r="C35" s="9" t="n">
        <x:f>B35</x:f>
        <x:v>2724.9</x:v>
      </x:c>
      <x:c r="D35" s="26">
        <x:v>2794</x:v>
      </x:c>
      <x:c r="E35" s="26">
        <x:v>2840.8</x:v>
      </x:c>
      <x:c r="F35" s="26">
        <x:v>2851.5</x:v>
      </x:c>
      <x:c r="G35" s="39" t="n">
        <x:f>G21-G33</x:f>
        <x:v>2839.8999999999996</x:v>
      </x:c>
      <x:c r="H35" s="1" t="s">
        <x:v>169</x:v>
      </x:c>
    </x:row>
    <x:row r="36">
      <x:c r="A36" s="5" t="s">
        <x:v>170</x:v>
      </x:c>
      <x:c r="B36" s="9" t="n">
        <x:f>B21-B33-B35</x:f>
        <x:v>-4.547473508864641e-13</x:v>
      </x:c>
      <x:c r="C36" s="9" t="n">
        <x:f>C21-C33-C35</x:f>
        <x:v>-4.547473508864641e-13</x:v>
      </x:c>
      <x:c r="D36" s="9" t="n">
        <x:f>D21-D33-D35</x:f>
        <x:v>4.547473508864641e-13</x:v>
      </x:c>
      <x:c r="E36" s="9" t="n">
        <x:f>E21-E33-E35</x:f>
        <x:v>0</x:v>
      </x:c>
      <x:c r="F36" s="9" t="n">
        <x:f>F21-F33-F35</x:f>
        <x:v>0</x:v>
      </x:c>
      <x:c r="G36" s="39" t="n">
        <x:f>G21-G33-G35</x:f>
        <x:v>0</x:v>
      </x:c>
      <x:c r="H36" s="1" t="s">
        <x:v>171</x:v>
      </x:c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</x:cols>
  <x:sheetData>
    <x:row r="1">
      <x:c r="A1" s="12" t="s">
        <x:v>0</x:v>
      </x:c>
      <x:c r="B1" s="12" t="s">
        <x:v>172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3" t="s">
        <x:v>27</x:v>
      </x:c>
      <x:c r="B9" s="16" t="n">
        <x:f>'Income Statement'!B27</x:f>
        <x:v>396.60000000000036</x:v>
      </x:c>
      <x:c r="C9" s="16" t="n">
        <x:f>'Income Statement'!C27</x:f>
        <x:v>113.9999999999999</x:v>
      </x:c>
      <x:c r="D9" s="16" t="n">
        <x:f>'Income Statement'!D27</x:f>
        <x:v>120.50000000000009</x:v>
      </x:c>
      <x:c r="E9" s="16" t="n">
        <x:f>'Income Statement'!E27</x:f>
        <x:v>96.8000000000001</x:v>
      </x:c>
      <x:c r="F9" s="16" t="n">
        <x:f>'Income Statement'!F27</x:f>
        <x:v>140.99999999999994</x:v>
      </x:c>
      <x:c r="G9" s="19" t="n">
        <x:f>'Income Statement'!G27</x:f>
        <x:v>148.35199999999998</x:v>
      </x:c>
      <x:c r="H9" s="1"/>
    </x:row>
    <x:row r="10">
      <x:c r="A10" s="5" t="s">
        <x:v>173</x:v>
      </x:c>
      <x:c r="B10" s="26">
        <x:v>601.4</x:v>
      </x:c>
      <x:c r="C10" s="13" t="n">
        <x:f>B10-Inputs!K81</x:f>
        <x:v>202.5</x:v>
      </x:c>
      <x:c r="D10" s="26">
        <x:v>140.8</x:v>
      </x:c>
      <x:c r="E10" s="26">
        <x:v>89.1</x:v>
      </x:c>
      <x:c r="F10" s="26">
        <x:v>290.3</x:v>
      </x:c>
      <x:c r="G10" s="47">
        <x:v>125</x:v>
      </x:c>
      <x:c r="H10" s="1"/>
    </x:row>
    <x:row r="11">
      <x:c r="A11" s="3" t="s">
        <x:v>174</x:v>
      </x:c>
      <x:c r="B11" s="10">
        <x:v>-68.4</x:v>
      </x:c>
      <x:c r="C11" s="16" t="n">
        <x:f>B11-Inputs!K85</x:f>
        <x:v>-24.800000000000004</x:v>
      </x:c>
      <x:c r="D11" s="10">
        <x:v>-26</x:v>
      </x:c>
      <x:c r="E11" s="10">
        <x:v>-15.8</x:v>
      </x:c>
      <x:c r="F11" s="10">
        <x:v>-16.7</x:v>
      </x:c>
      <x:c r="G11" s="22">
        <x:v>-22</x:v>
      </x:c>
      <x:c r="H11" s="1"/>
    </x:row>
    <x:row r="12">
      <x:c r="A12" s="3" t="s">
        <x:v>175</x:v>
      </x:c>
      <x:c r="B12" s="10">
        <x:v>-1212.3</x:v>
      </x:c>
      <x:c r="C12" s="10" t="n">
        <x:f>B12-(Inputs!K82-Inputs!K85)</x:f>
        <x:v>-6.599999999999909</x:v>
      </x:c>
      <x:c r="D12" s="10">
        <x:v>-0.3</x:v>
      </x:c>
      <x:c r="E12" s="10">
        <x:v>-0.5</x:v>
      </x:c>
      <x:c r="F12" s="10">
        <x:v>1.1</x:v>
      </x:c>
      <x:c r="G12" s="22">
        <x:v>0</x:v>
      </x:c>
      <x:c r="H12" s="1"/>
    </x:row>
    <x:row r="13">
      <x:c r="A13" s="5" t="s">
        <x:v>176</x:v>
      </x:c>
      <x:c r="B13" s="9" t="n">
        <x:f>SUM(B11:B12)</x:f>
        <x:v>-1280.7</x:v>
      </x:c>
      <x:c r="C13" s="9" t="n">
        <x:f>SUM(C11:C12)</x:f>
        <x:v>-31.399999999999913</x:v>
      </x:c>
      <x:c r="D13" s="9" t="n">
        <x:f>SUM(D11:D12)</x:f>
        <x:v>-26.3</x:v>
      </x:c>
      <x:c r="E13" s="9" t="n">
        <x:f>SUM(E11:E12)</x:f>
        <x:v>-16.3</x:v>
      </x:c>
      <x:c r="F13" s="9" t="n">
        <x:f>SUM(F11:F12)</x:f>
        <x:v>-15.6</x:v>
      </x:c>
      <x:c r="G13" s="39" t="n">
        <x:f>SUM(G11:G12)</x:f>
        <x:v>-22</x:v>
      </x:c>
      <x:c r="H13" s="1"/>
    </x:row>
    <x:row r="14">
      <x:c r="A14" s="3" t="s">
        <x:v>177</x:v>
      </x:c>
      <x:c r="B14" s="10">
        <x:v>255.4</x:v>
      </x:c>
      <x:c r="C14" s="16" t="n">
        <x:f>B14-Inputs!K83</x:f>
        <x:v>-122.20000000000002</x:v>
      </x:c>
      <x:c r="D14" s="10">
        <x:v>-160.7</x:v>
      </x:c>
      <x:c r="E14" s="10">
        <x:v>-181.3</x:v>
      </x:c>
      <x:c r="F14" s="10">
        <x:v>-134.7</x:v>
      </x:c>
      <x:c r="G14" s="22">
        <x:v>-85</x:v>
      </x:c>
      <x:c r="H14" s="1"/>
    </x:row>
    <x:row r="15">
      <x:c r="A15" s="3" t="s">
        <x:v>178</x:v>
      </x:c>
      <x:c r="B15" s="10">
        <x:v>0.6</x:v>
      </x:c>
      <x:c r="C15" s="16" t="n">
        <x:f>B15-Inputs!K84</x:f>
        <x:v>1.7999999999999998</x:v>
      </x:c>
      <x:c r="D15" s="10">
        <x:v>-0.2</x:v>
      </x:c>
      <x:c r="E15" s="10">
        <x:v>4.9</x:v>
      </x:c>
      <x:c r="F15" s="10">
        <x:v>-0.6</x:v>
      </x:c>
      <x:c r="G15" s="22">
        <x:v>0</x:v>
      </x:c>
      <x:c r="H15" s="1"/>
    </x:row>
    <x:row r="16">
      <x:c r="A16" s="5" t="s">
        <x:v>179</x:v>
      </x:c>
      <x:c r="B16" s="9" t="n">
        <x:f>SUM(B10,B13:B15)</x:f>
        <x:v>-423.30000000000007</x:v>
      </x:c>
      <x:c r="C16" s="9" t="n">
        <x:f>SUM(C10,C13:C15)</x:f>
        <x:v>50.700000000000074</x:v>
      </x:c>
      <x:c r="D16" s="9" t="n">
        <x:f>SUM(D10,D13:D15)</x:f>
        <x:v>-46.39999999999998</x:v>
      </x:c>
      <x:c r="E16" s="9" t="n">
        <x:f>SUM(E10,E13:E15)</x:f>
        <x:v>-103.60000000000002</x:v>
      </x:c>
      <x:c r="F16" s="9" t="n">
        <x:f>SUM(F10,F13:F15)</x:f>
        <x:v>139.40000000000003</x:v>
      </x:c>
      <x:c r="G16" s="39" t="n">
        <x:f>SUM(G10,G13:G15)</x:f>
        <x:v>18</x:v>
      </x:c>
      <x:c r="H16" s="1"/>
    </x:row>
    <x:row r="17">
      <x:c r="A17" s="3" t="s">
        <x:v>180</x:v>
      </x:c>
      <x:c r="B17" s="10">
        <x:v>845.8</x:v>
      </x:c>
      <x:c r="C17" s="10">
        <x:v>371.8</x:v>
      </x:c>
      <x:c r="D17" s="10" t="n">
        <x:f>C18</x:f>
        <x:v>422.5000000000001</x:v>
      </x:c>
      <x:c r="E17" s="10" t="n">
        <x:f>D18</x:f>
        <x:v>376.10000000000014</x:v>
      </x:c>
      <x:c r="F17" s="10" t="n">
        <x:f>E18</x:f>
        <x:v>272.5000000000001</x:v>
      </x:c>
      <x:c r="G17" s="2" t="n">
        <x:f>F18</x:f>
        <x:v>411.90000000000015</x:v>
      </x:c>
      <x:c r="H17" s="1"/>
    </x:row>
    <x:row r="18">
      <x:c r="A18" s="5" t="s">
        <x:v>181</x:v>
      </x:c>
      <x:c r="B18" s="9" t="n">
        <x:f>B17+B16</x:f>
        <x:v>422.4999999999999</x:v>
      </x:c>
      <x:c r="C18" s="9" t="n">
        <x:f>C17+C16</x:f>
        <x:v>422.5000000000001</x:v>
      </x:c>
      <x:c r="D18" s="9" t="n">
        <x:f>D17+D16</x:f>
        <x:v>376.10000000000014</x:v>
      </x:c>
      <x:c r="E18" s="9" t="n">
        <x:f>E17+E16</x:f>
        <x:v>272.5000000000001</x:v>
      </x:c>
      <x:c r="F18" s="9" t="n">
        <x:f>F17+F16</x:f>
        <x:v>411.90000000000015</x:v>
      </x:c>
      <x:c r="G18" s="39" t="n">
        <x:f>G17+G16</x:f>
        <x:v>429.90000000000015</x:v>
      </x:c>
      <x:c r="H18" s="1"/>
    </x:row>
    <x:row r="19">
      <x:c r="A19" s="3"/>
      <x:c r="B19" s="2"/>
      <x:c r="C19" s="2"/>
      <x:c r="D19" s="2"/>
      <x:c r="E19" s="2"/>
      <x:c r="F19" s="2"/>
      <x:c r="G19" s="4"/>
      <x:c r="H19" s="1"/>
    </x:row>
    <x:row r="20">
      <x:c r="A20" s="5" t="s">
        <x:v>182</x:v>
      </x:c>
      <x:c r="B20" s="13" t="n">
        <x:f>B18-'Balance Sheet'!B9</x:f>
        <x:v>-1.1368683772161603e-13</x:v>
      </x:c>
      <x:c r="C20" s="13" t="n">
        <x:f>C18-'Balance Sheet'!C9</x:f>
        <x:v>1.1368683772161603e-13</x:v>
      </x:c>
      <x:c r="D20" s="13" t="n">
        <x:f>D18-'Balance Sheet'!D9</x:f>
        <x:v>1.1368683772161603e-13</x:v>
      </x:c>
      <x:c r="E20" s="13" t="n">
        <x:f>E18-'Balance Sheet'!E9</x:f>
        <x:v>1.1368683772161603e-13</x:v>
      </x:c>
      <x:c r="F20" s="13" t="n">
        <x:f>F18-'Balance Sheet'!F9</x:f>
        <x:v>1.7053025658242404e-13</x:v>
      </x:c>
      <x:c r="G20" s="25" t="n">
        <x:f>G18-'Balance Sheet'!G9</x:f>
        <x:v>0</x:v>
      </x:c>
      <x:c r="H20" s="1"/>
    </x:row>
    <x:row r="21">
      <x:c r="A21" s="5" t="s">
        <x:v>183</x:v>
      </x:c>
      <x:c r="B21" s="9" t="n">
        <x:f>SUM(B10:B11)</x:f>
        <x:v>533</x:v>
      </x:c>
      <x:c r="C21" s="9" t="n">
        <x:f>SUM(C10:C11)</x:f>
        <x:v>177.7</x:v>
      </x:c>
      <x:c r="D21" s="9" t="n">
        <x:f>SUM(D10:D11)</x:f>
        <x:v>114.80000000000001</x:v>
      </x:c>
      <x:c r="E21" s="9" t="n">
        <x:f>SUM(E10:E11)</x:f>
        <x:v>73.3</x:v>
      </x:c>
      <x:c r="F21" s="9" t="n">
        <x:f>SUM(F10:F11)</x:f>
        <x:v>273.6</x:v>
      </x:c>
      <x:c r="G21" s="39" t="n">
        <x:f>SUM(G10:G11)</x:f>
        <x:v>103</x:v>
      </x:c>
      <x:c r="H21" s="1"/>
    </x:row>
    <x:row r="22">
      <x:c r="A22" s="3" t="s">
        <x:v>184</x:v>
      </x:c>
      <x:c r="B22" s="2"/>
      <x:c r="C22" s="2"/>
      <x:c r="D22" s="2"/>
      <x:c r="E22" s="2"/>
      <x:c r="F22" s="2"/>
      <x:c r="G22" s="4" t="n">
        <x:f>MAX(ABS(C20),ABS(D20),ABS(E20),ABS(F20))</x:f>
        <x:v>1.7053025658242404e-13</x:v>
      </x:c>
      <x:c r="H22" s="1"/>
    </x:row>
    <x:row r="23">
      <x:c r="A23" s="3"/>
      <x:c r="B23" s="2"/>
      <x:c r="C23" s="2"/>
      <x:c r="D23" s="2"/>
      <x:c r="E23" s="2"/>
      <x:c r="F23" s="2"/>
      <x:c r="G23" s="4"/>
      <x:c r="H23" s="1"/>
    </x:row>
    <x:row r="24">
      <x:c r="A24" s="3"/>
      <x:c r="B24" s="2"/>
      <x:c r="C24" s="2"/>
      <x:c r="D24" s="2"/>
      <x:c r="E24" s="2"/>
      <x:c r="F24" s="2"/>
      <x:c r="G24" s="4"/>
      <x:c r="H24" s="1"/>
    </x:row>
    <x:row r="25">
      <x:c r="A25" s="3"/>
      <x:c r="B25" s="2"/>
      <x:c r="C25" s="2"/>
      <x:c r="D25" s="2"/>
      <x:c r="E25" s="2"/>
      <x:c r="F25" s="2"/>
      <x:c r="G25" s="4"/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3"/>
      <x:c r="B27" s="2"/>
      <x:c r="C27" s="2"/>
      <x:c r="D27" s="2"/>
      <x:c r="E27" s="2"/>
      <x:c r="F27" s="2"/>
      <x:c r="G27" s="4"/>
      <x:c r="H27" s="1"/>
    </x:row>
    <x:row r="28">
      <x:c r="A28" s="3"/>
      <x:c r="B28" s="2"/>
      <x:c r="C28" s="2"/>
      <x:c r="D28" s="2"/>
      <x:c r="E28" s="2"/>
      <x:c r="F28" s="2"/>
      <x:c r="G28" s="4"/>
      <x:c r="H28" s="1"/>
    </x:row>
    <x:row r="29">
      <x:c r="A29" s="3"/>
      <x:c r="B29" s="2"/>
      <x:c r="C29" s="2"/>
      <x:c r="D29" s="2"/>
      <x:c r="E29" s="2"/>
      <x:c r="F29" s="2"/>
      <x:c r="G29" s="4"/>
      <x:c r="H29" s="1"/>
    </x:row>
    <x:row r="30">
      <x:c r="A30" s="3"/>
      <x:c r="B30" s="2"/>
      <x:c r="C30" s="2"/>
      <x:c r="D30" s="2"/>
      <x:c r="E30" s="2"/>
      <x:c r="F30" s="2"/>
      <x:c r="G30" s="4"/>
      <x:c r="H30" s="1"/>
    </x:row>
    <x:row r="31">
      <x:c r="A31" s="3"/>
      <x:c r="B31" s="2"/>
      <x:c r="C31" s="2"/>
      <x:c r="D31" s="2"/>
      <x:c r="E31" s="2"/>
      <x:c r="F31" s="2"/>
      <x:c r="G31" s="4"/>
      <x:c r="H31" s="1"/>
    </x:row>
    <x:row r="32">
      <x:c r="A32" s="3"/>
      <x:c r="B32" s="2"/>
      <x:c r="C32" s="2"/>
      <x:c r="D32" s="2"/>
      <x:c r="E32" s="2"/>
      <x:c r="F32" s="2"/>
      <x:c r="G32" s="4"/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/>
      <x:c r="B36" s="2"/>
      <x:c r="C36" s="2"/>
      <x:c r="D36" s="2"/>
      <x:c r="E36" s="2"/>
      <x:c r="F36" s="2"/>
      <x:c r="G36" s="4"/>
      <x:c r="H36" s="1"/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  <x:col min="8" max="8" width="64" customWidth="1"/>
  </x:cols>
  <x:sheetData>
    <x:row r="1">
      <x:c r="A1" s="12" t="s">
        <x:v>0</x:v>
      </x:c>
      <x:c r="B1" s="12" t="s">
        <x:v>185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 t="s">
        <x:v>186</x:v>
      </x:c>
      <x:c r="B8" s="17">
        <x:v>0.14</x:v>
      </x:c>
      <x:c r="C8" s="15"/>
      <x:c r="D8" s="15"/>
      <x:c r="E8" s="15"/>
      <x:c r="F8" s="15"/>
      <x:c r="G8" s="28" t="n">
        <x:f>B8</x:f>
        <x:v>0.14</x:v>
      </x:c>
      <x:c r="H8" s="1"/>
    </x:row>
    <x:row r="9">
      <x:c r="A9" s="3" t="s">
        <x:v>187</x:v>
      </x:c>
      <x:c r="B9" s="16" t="n">
        <x:f>'Revenue summary'!B9*(1-B8)</x:f>
        <x:v>3737.2160000000003</x:v>
      </x:c>
      <x:c r="C9" s="2"/>
      <x:c r="D9" s="2"/>
      <x:c r="E9" s="2"/>
      <x:c r="F9" s="2"/>
      <x:c r="G9" s="19" t="n">
        <x:f>'Revenue summary'!G9*(1-G8)</x:f>
        <x:v>1078.44</x:v>
      </x:c>
      <x:c r="H9" s="1"/>
    </x:row>
    <x:row r="10">
      <x:c r="A10" s="3" t="s">
        <x:v>188</x:v>
      </x:c>
      <x:c r="B10" s="16" t="n">
        <x:f>'Revenue summary'!B9*B8</x:f>
        <x:v>608.3840000000001</x:v>
      </x:c>
      <x:c r="C10" s="2"/>
      <x:c r="D10" s="2"/>
      <x:c r="E10" s="2"/>
      <x:c r="F10" s="2"/>
      <x:c r="G10" s="19" t="n">
        <x:f>'Revenue summary'!G9*G8</x:f>
        <x:v>175.56000000000003</x:v>
      </x:c>
      <x:c r="H10" s="1"/>
    </x:row>
    <x:row r="11">
      <x:c r="A11" s="5" t="s">
        <x:v>189</x:v>
      </x:c>
      <x:c r="B11" s="9" t="n">
        <x:f>SUM(B9:B10)</x:f>
        <x:v>4345.6</x:v>
      </x:c>
      <x:c r="C11" s="57" t="s">
        <x:v>190</x:v>
      </x:c>
      <x:c r="D11" s="57" t="s">
        <x:v>190</x:v>
      </x:c>
      <x:c r="E11" s="57" t="s">
        <x:v>190</x:v>
      </x:c>
      <x:c r="F11" s="57" t="s">
        <x:v>190</x:v>
      </x:c>
      <x:c r="G11" s="39" t="n">
        <x:f>SUM(G9:G10)</x:f>
        <x:v>1254</x:v>
      </x:c>
      <x:c r="H11" s="1"/>
    </x:row>
    <x:row r="12">
      <x:c r="A12" s="3" t="s">
        <x:v>191</x:v>
      </x:c>
      <x:c r="B12" s="15" t="n">
        <x:f>B10/B11</x:f>
        <x:v>0.14</x:v>
      </x:c>
      <x:c r="C12" s="15"/>
      <x:c r="D12" s="15"/>
      <x:c r="E12" s="15"/>
      <x:c r="F12" s="15"/>
      <x:c r="G12" s="28" t="n">
        <x:f>G10/G11</x:f>
        <x:v>0.14</x:v>
      </x:c>
      <x:c r="H12" s="1"/>
    </x:row>
    <x:row r="13">
      <x:c r="A13" s="5" t="s">
        <x:v>192</x:v>
      </x:c>
      <x:c r="B13" s="13" t="n">
        <x:f>B11-'Revenue summary'!B9</x:f>
        <x:v>0</x:v>
      </x:c>
      <x:c r="C13" s="9"/>
      <x:c r="D13" s="9"/>
      <x:c r="E13" s="9"/>
      <x:c r="F13" s="9"/>
      <x:c r="G13" s="25" t="n">
        <x:f>G11-'Revenue summary'!G9</x:f>
        <x:v>0</x:v>
      </x:c>
      <x:c r="H13" s="1"/>
    </x:row>
    <x:row r="14">
      <x:c r="A14" s="3"/>
      <x:c r="B14" s="2"/>
      <x:c r="C14" s="2"/>
      <x:c r="D14" s="2"/>
      <x:c r="E14" s="2"/>
      <x:c r="F14" s="2"/>
      <x:c r="G14" s="4"/>
      <x:c r="H14" s="1"/>
    </x:row>
    <x:row r="15">
      <x:c r="A15" s="3"/>
      <x:c r="B15" s="2"/>
      <x:c r="C15" s="2"/>
      <x:c r="D15" s="2"/>
      <x:c r="E15" s="2"/>
      <x:c r="F15" s="2"/>
      <x:c r="G15" s="4"/>
      <x:c r="H15" s="1"/>
    </x:row>
    <x:row r="16">
      <x:c r="A16" s="3"/>
      <x:c r="B16" s="2"/>
      <x:c r="C16" s="2"/>
      <x:c r="D16" s="2"/>
      <x:c r="E16" s="2"/>
      <x:c r="F16" s="2"/>
      <x:c r="G16" s="4"/>
      <x:c r="H16" s="1" t="s">
        <x:v>193</x:v>
      </x:c>
    </x:row>
    <x:row r="17">
      <x:c r="A17" s="3"/>
      <x:c r="B17" s="2"/>
      <x:c r="C17" s="2"/>
      <x:c r="D17" s="2"/>
      <x:c r="E17" s="2"/>
      <x:c r="F17" s="2"/>
      <x:c r="G17" s="4"/>
      <x:c r="H17" s="1" t="s">
        <x:v>194</x:v>
      </x:c>
    </x:row>
    <x:row r="18">
      <x:c r="A18" s="3"/>
      <x:c r="B18" s="2"/>
      <x:c r="C18" s="2"/>
      <x:c r="D18" s="2"/>
      <x:c r="E18" s="2"/>
      <x:c r="F18" s="2"/>
      <x:c r="G18" s="4"/>
      <x:c r="H18" s="1"/>
    </x:row>
    <x:row r="19">
      <x:c r="A19" s="3"/>
      <x:c r="B19" s="2"/>
      <x:c r="C19" s="2"/>
      <x:c r="D19" s="2"/>
      <x:c r="E19" s="2"/>
      <x:c r="F19" s="2"/>
      <x:c r="G19" s="4"/>
      <x:c r="H19" s="1"/>
    </x:row>
    <x:row r="20">
      <x:c r="A20" s="3"/>
      <x:c r="B20" s="2"/>
      <x:c r="C20" s="2"/>
      <x:c r="D20" s="2"/>
      <x:c r="E20" s="2"/>
      <x:c r="F20" s="2"/>
      <x:c r="G20" s="4"/>
      <x:c r="H20" s="1"/>
    </x:row>
    <x:row r="21">
      <x:c r="A21" s="3"/>
      <x:c r="B21" s="2"/>
      <x:c r="C21" s="2"/>
      <x:c r="D21" s="2"/>
      <x:c r="E21" s="2"/>
      <x:c r="F21" s="2"/>
      <x:c r="G21" s="4"/>
      <x:c r="H21" s="1"/>
    </x:row>
    <x:row r="22">
      <x:c r="A22" s="3"/>
      <x:c r="B22" s="2"/>
      <x:c r="C22" s="2"/>
      <x:c r="D22" s="2"/>
      <x:c r="E22" s="2"/>
      <x:c r="F22" s="2"/>
      <x:c r="G22" s="4"/>
      <x:c r="H22" s="1"/>
    </x:row>
    <x:row r="23">
      <x:c r="A23" s="3"/>
      <x:c r="B23" s="2"/>
      <x:c r="C23" s="2"/>
      <x:c r="D23" s="2"/>
      <x:c r="E23" s="2"/>
      <x:c r="F23" s="2"/>
      <x:c r="G23" s="4"/>
      <x:c r="H23" s="1"/>
    </x:row>
    <x:row r="24">
      <x:c r="A24" s="3"/>
      <x:c r="B24" s="2"/>
      <x:c r="C24" s="2"/>
      <x:c r="D24" s="2"/>
      <x:c r="E24" s="2"/>
      <x:c r="F24" s="2"/>
      <x:c r="G24" s="4"/>
      <x:c r="H24" s="1"/>
    </x:row>
    <x:row r="25">
      <x:c r="A25" s="3"/>
      <x:c r="B25" s="2"/>
      <x:c r="C25" s="2"/>
      <x:c r="D25" s="2"/>
      <x:c r="E25" s="2"/>
      <x:c r="F25" s="2"/>
      <x:c r="G25" s="4"/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3"/>
      <x:c r="B27" s="2"/>
      <x:c r="C27" s="2"/>
      <x:c r="D27" s="2"/>
      <x:c r="E27" s="2"/>
      <x:c r="F27" s="2"/>
      <x:c r="G27" s="4"/>
      <x:c r="H27" s="1"/>
    </x:row>
    <x:row r="28">
      <x:c r="A28" s="3"/>
      <x:c r="B28" s="2"/>
      <x:c r="C28" s="2"/>
      <x:c r="D28" s="2"/>
      <x:c r="E28" s="2"/>
      <x:c r="F28" s="2"/>
      <x:c r="G28" s="4"/>
      <x:c r="H28" s="1"/>
    </x:row>
    <x:row r="29">
      <x:c r="A29" s="3"/>
      <x:c r="B29" s="2"/>
      <x:c r="C29" s="2"/>
      <x:c r="D29" s="2"/>
      <x:c r="E29" s="2"/>
      <x:c r="F29" s="2"/>
      <x:c r="G29" s="4"/>
      <x:c r="H29" s="1"/>
    </x:row>
    <x:row r="30">
      <x:c r="A30" s="3"/>
      <x:c r="B30" s="2"/>
      <x:c r="C30" s="2"/>
      <x:c r="D30" s="2"/>
      <x:c r="E30" s="2"/>
      <x:c r="F30" s="2"/>
      <x:c r="G30" s="4"/>
      <x:c r="H30" s="1"/>
    </x:row>
    <x:row r="31">
      <x:c r="A31" s="3"/>
      <x:c r="B31" s="2"/>
      <x:c r="C31" s="2"/>
      <x:c r="D31" s="2"/>
      <x:c r="E31" s="2"/>
      <x:c r="F31" s="2"/>
      <x:c r="G31" s="4"/>
      <x:c r="H31" s="1"/>
    </x:row>
    <x:row r="32">
      <x:c r="A32" s="3"/>
      <x:c r="B32" s="2"/>
      <x:c r="C32" s="2"/>
      <x:c r="D32" s="2"/>
      <x:c r="E32" s="2"/>
      <x:c r="F32" s="2"/>
      <x:c r="G32" s="4"/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/>
      <x:c r="B36" s="2"/>
      <x:c r="C36" s="2"/>
      <x:c r="D36" s="2"/>
      <x:c r="E36" s="2"/>
      <x:c r="F36" s="2"/>
      <x:c r="G36" s="4"/>
      <x:c r="H36" s="1"/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2.5" customWidth="1"/>
  </x:cols>
  <x:sheetData>
    <x:row r="1">
      <x:c r="A1" s="12" t="s">
        <x:v>0</x:v>
      </x:c>
      <x:c r="B1" s="12" t="s">
        <x:v>195</x:v>
      </x:c>
      <x:c r="C1" s="12"/>
      <x:c r="D1" s="12"/>
      <x:c r="E1" s="12"/>
      <x:c r="F1" s="12"/>
      <x:c r="G1" s="12"/>
      <x:c r="H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</x:row>
    <x:row r="6">
      <x:c r="A6" s="1"/>
      <x:c r="B6" s="1"/>
      <x:c r="C6" s="1"/>
      <x:c r="D6" s="1"/>
      <x:c r="E6" s="1"/>
      <x:c r="F6" s="1"/>
      <x:c r="G6" s="23"/>
      <x:c r="H6" s="1"/>
    </x:row>
    <x:row r="7">
      <x:c r="A7" s="3"/>
      <x:c r="B7" s="2"/>
      <x:c r="C7" s="2"/>
      <x:c r="D7" s="2"/>
      <x:c r="E7" s="2"/>
      <x:c r="F7" s="2"/>
      <x:c r="G7" s="4"/>
      <x:c r="H7" s="1"/>
    </x:row>
    <x:row r="8">
      <x:c r="A8" s="3"/>
      <x:c r="B8" s="2"/>
      <x:c r="C8" s="2"/>
      <x:c r="D8" s="2"/>
      <x:c r="E8" s="2"/>
      <x:c r="F8" s="2"/>
      <x:c r="G8" s="4"/>
      <x:c r="H8" s="1"/>
    </x:row>
    <x:row r="9">
      <x:c r="A9" s="5" t="s">
        <x:v>196</x:v>
      </x:c>
      <x:c r="B9" s="26">
        <x:v>30.859</x:v>
      </x:c>
      <x:c r="C9" s="26">
        <x:v>30.689</x:v>
      </x:c>
      <x:c r="D9" s="26">
        <x:v>30.705</x:v>
      </x:c>
      <x:c r="E9" s="26">
        <x:v>30.63</x:v>
      </x:c>
      <x:c r="F9" s="26">
        <x:v>30.268</x:v>
      </x:c>
      <x:c r="G9" s="9" t="n">
        <x:f>G16</x:f>
        <x:v>30.199875</x:v>
      </x:c>
      <x:c r="H9" s="1"/>
    </x:row>
    <x:row r="10">
      <x:c r="A10" s="5" t="s">
        <x:v>197</x:v>
      </x:c>
      <x:c r="B10" s="26">
        <x:v>31.641</x:v>
      </x:c>
      <x:c r="C10" s="26">
        <x:v>31.533</x:v>
      </x:c>
      <x:c r="D10" s="26">
        <x:v>31.561</x:v>
      </x:c>
      <x:c r="E10" s="26">
        <x:v>31.362</x:v>
      </x:c>
      <x:c r="F10" s="26">
        <x:v>30.954</x:v>
      </x:c>
      <x:c r="G10" s="9" t="n">
        <x:f>G9+G17</x:f>
        <x:v>30.799999999999997</x:v>
      </x:c>
      <x:c r="H10" s="1"/>
    </x:row>
    <x:row r="11">
      <x:c r="A11" s="3"/>
      <x:c r="B11" s="2"/>
      <x:c r="C11" s="2"/>
      <x:c r="D11" s="2"/>
      <x:c r="E11" s="2"/>
      <x:c r="F11" s="2"/>
      <x:c r="G11" s="4"/>
      <x:c r="H11" s="1"/>
    </x:row>
    <x:row r="12">
      <x:c r="A12" s="3" t="s">
        <x:v>198</x:v>
      </x:c>
      <x:c r="B12" s="2"/>
      <x:c r="C12" s="2"/>
      <x:c r="D12" s="2"/>
      <x:c r="E12" s="2"/>
      <x:c r="F12" s="2"/>
      <x:c r="G12" s="4" t="n">
        <x:f>F9</x:f>
        <x:v>30.268</x:v>
      </x:c>
      <x:c r="H12" s="1"/>
    </x:row>
    <x:row r="13">
      <x:c r="A13" s="3" t="s">
        <x:v>199</x:v>
      </x:c>
      <x:c r="B13" s="2"/>
      <x:c r="C13" s="2"/>
      <x:c r="D13" s="2"/>
      <x:c r="E13" s="2"/>
      <x:c r="F13" s="2"/>
      <x:c r="G13" s="4" t="n">
        <x:f>G19/G20</x:f>
        <x:v>0.15625</x:v>
      </x:c>
      <x:c r="H13" s="1"/>
    </x:row>
    <x:row r="14">
      <x:c r="A14" s="3" t="s">
        <x:v>200</x:v>
      </x:c>
      <x:c r="B14" s="2"/>
      <x:c r="C14" s="2"/>
      <x:c r="D14" s="2"/>
      <x:c r="E14" s="2"/>
      <x:c r="F14" s="2"/>
      <x:c r="G14" s="22">
        <x:v>0.02</x:v>
      </x:c>
      <x:c r="H14" s="1"/>
    </x:row>
    <x:row r="15">
      <x:c r="A15" s="5" t="s">
        <x:v>201</x:v>
      </x:c>
      <x:c r="B15" s="9"/>
      <x:c r="C15" s="9"/>
      <x:c r="D15" s="9"/>
      <x:c r="E15" s="9"/>
      <x:c r="F15" s="9"/>
      <x:c r="G15" s="39" t="n">
        <x:f>G12-G13+G14</x:f>
        <x:v>30.13175</x:v>
      </x:c>
      <x:c r="H15" s="1"/>
    </x:row>
    <x:row r="16">
      <x:c r="A16" s="3" t="s">
        <x:v>202</x:v>
      </x:c>
      <x:c r="B16" s="2"/>
      <x:c r="C16" s="2"/>
      <x:c r="D16" s="2"/>
      <x:c r="E16" s="2"/>
      <x:c r="F16" s="2"/>
      <x:c r="G16" s="4" t="n">
        <x:f>AVERAGE(G12,G15)</x:f>
        <x:v>30.199875</x:v>
      </x:c>
      <x:c r="H16" s="1"/>
    </x:row>
    <x:row r="17">
      <x:c r="A17" s="3" t="s">
        <x:v>203</x:v>
      </x:c>
      <x:c r="B17" s="2" t="n">
        <x:f>B10-B9</x:f>
        <x:v>0.7819999999999965</x:v>
      </x:c>
      <x:c r="C17" s="2" t="n">
        <x:f>C10-C9</x:f>
        <x:v>0.8440000000000012</x:v>
      </x:c>
      <x:c r="D17" s="2" t="n">
        <x:f>D10-D9</x:f>
        <x:v>0.8560000000000016</x:v>
      </x:c>
      <x:c r="E17" s="2" t="n">
        <x:f>E10-E9</x:f>
        <x:v>0.7319999999999993</x:v>
      </x:c>
      <x:c r="F17" s="2" t="n">
        <x:f>F10-F9</x:f>
        <x:v>0.6859999999999999</x:v>
      </x:c>
      <x:c r="G17" s="22">
        <x:v>0.600125</x:v>
      </x:c>
      <x:c r="H17" s="1"/>
    </x:row>
    <x:row r="18">
      <x:c r="A18" s="3"/>
      <x:c r="B18" s="2"/>
      <x:c r="C18" s="2"/>
      <x:c r="D18" s="2"/>
      <x:c r="E18" s="2"/>
      <x:c r="F18" s="2"/>
      <x:c r="G18" s="4"/>
      <x:c r="H18" s="1"/>
    </x:row>
    <x:row r="19">
      <x:c r="A19" s="3" t="s">
        <x:v>204</x:v>
      </x:c>
      <x:c r="B19" s="10">
        <x:v>118.5</x:v>
      </x:c>
      <x:c r="C19" s="10">
        <x:v>27.2</x:v>
      </x:c>
      <x:c r="D19" s="10">
        <x:v>27.1</x:v>
      </x:c>
      <x:c r="E19" s="10">
        <x:v>75.9</x:v>
      </x:c>
      <x:c r="F19" s="10">
        <x:v>126.9</x:v>
      </x:c>
      <x:c r="G19" s="22">
        <x:v>50</x:v>
      </x:c>
      <x:c r="H19" s="1"/>
    </x:row>
    <x:row r="20">
      <x:c r="A20" s="3" t="s">
        <x:v>205</x:v>
      </x:c>
      <x:c r="B20" s="2"/>
      <x:c r="C20" s="2"/>
      <x:c r="D20" s="2"/>
      <x:c r="E20" s="2"/>
      <x:c r="F20" s="2"/>
      <x:c r="G20" s="22">
        <x:v>320</x:v>
      </x:c>
      <x:c r="H20" s="1"/>
    </x:row>
    <x:row r="21">
      <x:c r="A21" s="3" t="s">
        <x:v>206</x:v>
      </x:c>
      <x:c r="B21" s="10">
        <x:v>28.4</x:v>
      </x:c>
      <x:c r="C21" s="10">
        <x:v>0</x:v>
      </x:c>
      <x:c r="D21" s="10">
        <x:v>1.4</x:v>
      </x:c>
      <x:c r="E21" s="10">
        <x:v>0.7</x:v>
      </x:c>
      <x:c r="F21" s="10">
        <x:v>0.8</x:v>
      </x:c>
      <x:c r="G21" s="22">
        <x:v>1</x:v>
      </x:c>
      <x:c r="H21" s="1"/>
    </x:row>
    <x:row r="22">
      <x:c r="A22" s="3"/>
      <x:c r="B22" s="2"/>
      <x:c r="C22" s="2"/>
      <x:c r="D22" s="2"/>
      <x:c r="E22" s="2"/>
      <x:c r="F22" s="2"/>
      <x:c r="G22" s="4"/>
      <x:c r="H22" s="1"/>
    </x:row>
    <x:row r="23">
      <x:c r="A23" s="3" t="s">
        <x:v>207</x:v>
      </x:c>
      <x:c r="B23" s="2"/>
      <x:c r="C23" s="2"/>
      <x:c r="D23" s="2"/>
      <x:c r="E23" s="2"/>
      <x:c r="F23" s="2"/>
      <x:c r="G23" s="19" t="n">
        <x:f>G10-'Income Statement'!G32</x:f>
        <x:v>0</x:v>
      </x:c>
      <x:c r="H23" s="1"/>
    </x:row>
    <x:row r="24">
      <x:c r="A24" s="3"/>
      <x:c r="B24" s="2"/>
      <x:c r="C24" s="2"/>
      <x:c r="D24" s="2"/>
      <x:c r="E24" s="2"/>
      <x:c r="F24" s="2"/>
      <x:c r="G24" s="4"/>
      <x:c r="H24" s="1"/>
    </x:row>
    <x:row r="25">
      <x:c r="A25" s="3"/>
      <x:c r="B25" s="2"/>
      <x:c r="C25" s="2"/>
      <x:c r="D25" s="2"/>
      <x:c r="E25" s="2"/>
      <x:c r="F25" s="2"/>
      <x:c r="G25" s="4"/>
      <x:c r="H25" s="1"/>
    </x:row>
    <x:row r="26">
      <x:c r="A26" s="3"/>
      <x:c r="B26" s="2"/>
      <x:c r="C26" s="2"/>
      <x:c r="D26" s="2"/>
      <x:c r="E26" s="2"/>
      <x:c r="F26" s="2"/>
      <x:c r="G26" s="4"/>
      <x:c r="H26" s="1"/>
    </x:row>
    <x:row r="27">
      <x:c r="A27" s="3"/>
      <x:c r="B27" s="2"/>
      <x:c r="C27" s="2"/>
      <x:c r="D27" s="2"/>
      <x:c r="E27" s="2"/>
      <x:c r="F27" s="2"/>
      <x:c r="G27" s="4"/>
      <x:c r="H27" s="1"/>
    </x:row>
    <x:row r="28">
      <x:c r="A28" s="3"/>
      <x:c r="B28" s="2"/>
      <x:c r="C28" s="2"/>
      <x:c r="D28" s="2"/>
      <x:c r="E28" s="2"/>
      <x:c r="F28" s="2"/>
      <x:c r="G28" s="4"/>
      <x:c r="H28" s="1"/>
    </x:row>
    <x:row r="29">
      <x:c r="A29" s="3"/>
      <x:c r="B29" s="2"/>
      <x:c r="C29" s="2"/>
      <x:c r="D29" s="2"/>
      <x:c r="E29" s="2"/>
      <x:c r="F29" s="2"/>
      <x:c r="G29" s="4"/>
      <x:c r="H29" s="1"/>
    </x:row>
    <x:row r="30">
      <x:c r="A30" s="3"/>
      <x:c r="B30" s="2"/>
      <x:c r="C30" s="2"/>
      <x:c r="D30" s="2"/>
      <x:c r="E30" s="2"/>
      <x:c r="F30" s="2"/>
      <x:c r="G30" s="4"/>
      <x:c r="H30" s="1"/>
    </x:row>
    <x:row r="31">
      <x:c r="A31" s="3"/>
      <x:c r="B31" s="2"/>
      <x:c r="C31" s="2"/>
      <x:c r="D31" s="2"/>
      <x:c r="E31" s="2"/>
      <x:c r="F31" s="2"/>
      <x:c r="G31" s="4"/>
      <x:c r="H31" s="1"/>
    </x:row>
    <x:row r="32">
      <x:c r="A32" s="3"/>
      <x:c r="B32" s="2"/>
      <x:c r="C32" s="2"/>
      <x:c r="D32" s="2"/>
      <x:c r="E32" s="2"/>
      <x:c r="F32" s="2"/>
      <x:c r="G32" s="4"/>
      <x:c r="H32" s="1"/>
    </x:row>
    <x:row r="33">
      <x:c r="A33" s="3"/>
      <x:c r="B33" s="2"/>
      <x:c r="C33" s="2"/>
      <x:c r="D33" s="2"/>
      <x:c r="E33" s="2"/>
      <x:c r="F33" s="2"/>
      <x:c r="G33" s="4"/>
      <x:c r="H33" s="1"/>
    </x:row>
    <x:row r="34">
      <x:c r="A34" s="3"/>
      <x:c r="B34" s="2"/>
      <x:c r="C34" s="2"/>
      <x:c r="D34" s="2"/>
      <x:c r="E34" s="2"/>
      <x:c r="F34" s="2"/>
      <x:c r="G34" s="4"/>
      <x:c r="H34" s="1"/>
    </x:row>
    <x:row r="35">
      <x:c r="A35" s="3"/>
      <x:c r="B35" s="2"/>
      <x:c r="C35" s="2"/>
      <x:c r="D35" s="2"/>
      <x:c r="E35" s="2"/>
      <x:c r="F35" s="2"/>
      <x:c r="G35" s="4"/>
      <x:c r="H35" s="1"/>
    </x:row>
    <x:row r="36">
      <x:c r="A36" s="3"/>
      <x:c r="B36" s="2"/>
      <x:c r="C36" s="2"/>
      <x:c r="D36" s="2"/>
      <x:c r="E36" s="2"/>
      <x:c r="F36" s="2"/>
      <x:c r="G36" s="4"/>
      <x:c r="H36" s="1"/>
    </x:row>
    <x:row r="37">
      <x:c r="A37" s="3"/>
      <x:c r="B37" s="2"/>
      <x:c r="C37" s="2"/>
      <x:c r="D37" s="2"/>
      <x:c r="E37" s="2"/>
      <x:c r="F37" s="2"/>
      <x:c r="G37" s="4"/>
      <x:c r="H37" s="1"/>
    </x:row>
    <x:row r="38">
      <x:c r="A38" s="3"/>
      <x:c r="B38" s="2"/>
      <x:c r="C38" s="2"/>
      <x:c r="D38" s="2"/>
      <x:c r="E38" s="2"/>
      <x:c r="F38" s="2"/>
      <x:c r="G38" s="4"/>
      <x:c r="H38" s="1"/>
    </x:row>
    <x:row r="39">
      <x:c r="A39" s="3"/>
      <x:c r="B39" s="2"/>
      <x:c r="C39" s="2"/>
      <x:c r="D39" s="2"/>
      <x:c r="E39" s="2"/>
      <x:c r="F39" s="2"/>
      <x:c r="G39" s="4"/>
      <x:c r="H39" s="1"/>
    </x:row>
    <x:row r="40">
      <x:c r="A40" s="3"/>
      <x:c r="B40" s="2"/>
      <x:c r="C40" s="2"/>
      <x:c r="D40" s="2"/>
      <x:c r="E40" s="2"/>
      <x:c r="F40" s="2"/>
      <x:c r="G40" s="4"/>
      <x:c r="H40" s="1"/>
    </x:row>
    <x:row r="41">
      <x:c r="A41" s="3"/>
      <x:c r="B41" s="2"/>
      <x:c r="C41" s="2"/>
      <x:c r="D41" s="2"/>
      <x:c r="E41" s="2"/>
      <x:c r="F41" s="2"/>
      <x:c r="G41" s="4"/>
      <x:c r="H41" s="1"/>
    </x:row>
    <x:row r="42">
      <x:c r="A42" s="3"/>
      <x:c r="B42" s="2"/>
      <x:c r="C42" s="2"/>
      <x:c r="D42" s="2"/>
      <x:c r="E42" s="2"/>
      <x:c r="F42" s="2"/>
      <x:c r="G42" s="4"/>
      <x:c r="H42" s="1"/>
    </x:row>
    <x:row r="43">
      <x:c r="A43" s="3"/>
      <x:c r="B43" s="2"/>
      <x:c r="C43" s="2"/>
      <x:c r="D43" s="2"/>
      <x:c r="E43" s="2"/>
      <x:c r="F43" s="2"/>
      <x:c r="G43" s="4"/>
      <x:c r="H43" s="1"/>
    </x:row>
    <x:row r="44">
      <x:c r="A44" s="3"/>
      <x:c r="B44" s="2"/>
      <x:c r="C44" s="2"/>
      <x:c r="D44" s="2"/>
      <x:c r="E44" s="2"/>
      <x:c r="F44" s="2"/>
      <x:c r="G44" s="4"/>
      <x:c r="H44" s="1"/>
    </x:row>
    <x:row r="45">
      <x:c r="A45" s="3"/>
      <x:c r="B45" s="2"/>
      <x:c r="C45" s="2"/>
      <x:c r="D45" s="2"/>
      <x:c r="E45" s="2"/>
      <x:c r="F45" s="2"/>
      <x:c r="G45" s="4"/>
      <x:c r="H45" s="1"/>
    </x:row>
    <x:row r="46">
      <x:c r="A46" s="3"/>
      <x:c r="B46" s="2"/>
      <x:c r="C46" s="2"/>
      <x:c r="D46" s="2"/>
      <x:c r="E46" s="2"/>
      <x:c r="F46" s="2"/>
      <x:c r="G46" s="4"/>
      <x:c r="H46" s="1"/>
    </x:row>
    <x:row r="47">
      <x:c r="A47" s="3"/>
      <x:c r="B47" s="2"/>
      <x:c r="C47" s="2"/>
      <x:c r="D47" s="2"/>
      <x:c r="E47" s="2"/>
      <x:c r="F47" s="2"/>
      <x:c r="G47" s="4"/>
      <x:c r="H47" s="1"/>
    </x:row>
    <x:row r="48">
      <x:c r="A48" s="3"/>
      <x:c r="B48" s="2"/>
      <x:c r="C48" s="2"/>
      <x:c r="D48" s="2"/>
      <x:c r="E48" s="2"/>
      <x:c r="F48" s="2"/>
      <x:c r="G48" s="4"/>
      <x:c r="H48" s="1"/>
    </x:row>
    <x:row r="49">
      <x:c r="A49" s="3"/>
      <x:c r="B49" s="2"/>
      <x:c r="C49" s="2"/>
      <x:c r="D49" s="2"/>
      <x:c r="E49" s="2"/>
      <x:c r="F49" s="2"/>
      <x:c r="G49" s="4"/>
      <x:c r="H49" s="1"/>
    </x:row>
    <x:row r="50">
      <x:c r="A50" s="3"/>
      <x:c r="B50" s="2"/>
      <x:c r="C50" s="2"/>
      <x:c r="D50" s="2"/>
      <x:c r="E50" s="2"/>
      <x:c r="F50" s="2"/>
      <x:c r="G50" s="4"/>
      <x:c r="H50" s="1"/>
    </x:row>
    <x:row r="51">
      <x:c r="A51" s="3"/>
      <x:c r="B51" s="2"/>
      <x:c r="C51" s="2"/>
      <x:c r="D51" s="2"/>
      <x:c r="E51" s="2"/>
      <x:c r="F51" s="2"/>
      <x:c r="G51" s="4"/>
      <x:c r="H51" s="1"/>
    </x:row>
    <x:row r="52">
      <x:c r="A52" s="3"/>
      <x:c r="B52" s="2"/>
      <x:c r="C52" s="2"/>
      <x:c r="D52" s="2"/>
      <x:c r="E52" s="2"/>
      <x:c r="F52" s="2"/>
      <x:c r="G52" s="4"/>
      <x:c r="H52" s="1"/>
    </x:row>
    <x:row r="53">
      <x:c r="A53" s="3"/>
      <x:c r="B53" s="2"/>
      <x:c r="C53" s="2"/>
      <x:c r="D53" s="2"/>
      <x:c r="E53" s="2"/>
      <x:c r="F53" s="2"/>
      <x:c r="G53" s="4"/>
      <x:c r="H53" s="1"/>
    </x:row>
    <x:row r="54">
      <x:c r="A54" s="3"/>
      <x:c r="B54" s="2"/>
      <x:c r="C54" s="2"/>
      <x:c r="D54" s="2"/>
      <x:c r="E54" s="2"/>
      <x:c r="F54" s="2"/>
      <x:c r="G54" s="4"/>
      <x:c r="H54" s="1"/>
    </x:row>
    <x:row r="55">
      <x:c r="A55" s="3"/>
      <x:c r="B55" s="2"/>
      <x:c r="C55" s="2"/>
      <x:c r="D55" s="2"/>
      <x:c r="E55" s="2"/>
      <x:c r="F55" s="2"/>
      <x:c r="G55" s="4"/>
      <x:c r="H55" s="1"/>
    </x:row>
    <x:row r="56">
      <x:c r="A56" s="3"/>
      <x:c r="B56" s="2"/>
      <x:c r="C56" s="2"/>
      <x:c r="D56" s="2"/>
      <x:c r="E56" s="2"/>
      <x:c r="F56" s="2"/>
      <x:c r="G56" s="4"/>
      <x:c r="H56" s="1"/>
    </x:row>
    <x:row r="57">
      <x:c r="A57" s="3"/>
      <x:c r="B57" s="2"/>
      <x:c r="C57" s="2"/>
      <x:c r="D57" s="2"/>
      <x:c r="E57" s="2"/>
      <x:c r="F57" s="2"/>
      <x:c r="G57" s="4"/>
      <x:c r="H57" s="1"/>
    </x:row>
    <x:row r="58">
      <x:c r="A58" s="3"/>
      <x:c r="B58" s="2"/>
      <x:c r="C58" s="2"/>
      <x:c r="D58" s="2"/>
      <x:c r="E58" s="2"/>
      <x:c r="F58" s="2"/>
      <x:c r="G58" s="4"/>
      <x:c r="H58" s="1"/>
    </x:row>
    <x:row r="59">
      <x:c r="A59" s="3"/>
      <x:c r="B59" s="2"/>
      <x:c r="C59" s="2"/>
      <x:c r="D59" s="2"/>
      <x:c r="E59" s="2"/>
      <x:c r="F59" s="2"/>
      <x:c r="G59" s="4"/>
      <x:c r="H59" s="1"/>
    </x:row>
    <x:row r="60">
      <x:c r="A60" s="3"/>
      <x:c r="B60" s="2"/>
      <x:c r="C60" s="2"/>
      <x:c r="D60" s="2"/>
      <x:c r="E60" s="2"/>
      <x:c r="F60" s="2"/>
      <x:c r="G60" s="4"/>
      <x:c r="H60" s="1"/>
    </x:row>
    <x:row r="61">
      <x:c r="A61" s="3"/>
      <x:c r="B61" s="2"/>
      <x:c r="C61" s="2"/>
      <x:c r="D61" s="2"/>
      <x:c r="E61" s="2"/>
      <x:c r="F61" s="2"/>
      <x:c r="G61" s="4"/>
      <x:c r="H61" s="1"/>
    </x:row>
    <x:row r="62">
      <x:c r="A62" s="3"/>
      <x:c r="B62" s="2"/>
      <x:c r="C62" s="2"/>
      <x:c r="D62" s="2"/>
      <x:c r="E62" s="2"/>
      <x:c r="F62" s="2"/>
      <x:c r="G62" s="4"/>
      <x:c r="H62" s="1"/>
    </x:row>
    <x:row r="63">
      <x:c r="A63" s="3"/>
      <x:c r="B63" s="2"/>
      <x:c r="C63" s="2"/>
      <x:c r="D63" s="2"/>
      <x:c r="E63" s="2"/>
      <x:c r="F63" s="2"/>
      <x:c r="G63" s="4"/>
      <x:c r="H63" s="1"/>
    </x:row>
    <x:row r="64">
      <x:c r="A64" s="3"/>
      <x:c r="B64" s="2"/>
      <x:c r="C64" s="2"/>
      <x:c r="D64" s="2"/>
      <x:c r="E64" s="2"/>
      <x:c r="F64" s="2"/>
      <x:c r="G64" s="4"/>
      <x:c r="H64" s="1"/>
    </x:row>
    <x:row r="65">
      <x:c r="A65" s="3"/>
      <x:c r="B65" s="2"/>
      <x:c r="C65" s="2"/>
      <x:c r="D65" s="2"/>
      <x:c r="E65" s="2"/>
      <x:c r="F65" s="2"/>
      <x:c r="G65" s="4"/>
      <x:c r="H65" s="1"/>
    </x:row>
    <x:row r="66">
      <x:c r="A66" s="3"/>
      <x:c r="B66" s="2"/>
      <x:c r="C66" s="2"/>
      <x:c r="D66" s="2"/>
      <x:c r="E66" s="2"/>
      <x:c r="F66" s="2"/>
      <x:c r="G66" s="4"/>
      <x:c r="H66" s="1"/>
    </x:row>
    <x:row r="67">
      <x:c r="A67" s="3"/>
      <x:c r="B67" s="2"/>
      <x:c r="C67" s="2"/>
      <x:c r="D67" s="2"/>
      <x:c r="E67" s="2"/>
      <x:c r="F67" s="2"/>
      <x:c r="G67" s="4"/>
      <x:c r="H67" s="1"/>
    </x:row>
    <x:row r="68">
      <x:c r="A68" s="3"/>
      <x:c r="B68" s="2"/>
      <x:c r="C68" s="2"/>
      <x:c r="D68" s="2"/>
      <x:c r="E68" s="2"/>
      <x:c r="F68" s="2"/>
      <x:c r="G68" s="4"/>
      <x:c r="H68" s="1"/>
    </x:row>
    <x:row r="69">
      <x:c r="A69" s="3"/>
      <x:c r="B69" s="2"/>
      <x:c r="C69" s="2"/>
      <x:c r="D69" s="2"/>
      <x:c r="E69" s="2"/>
      <x:c r="F69" s="2"/>
      <x:c r="G69" s="4"/>
      <x:c r="H69" s="1"/>
    </x:row>
    <x:row r="70">
      <x:c r="A70" s="3"/>
      <x:c r="B70" s="2"/>
      <x:c r="C70" s="2"/>
      <x:c r="D70" s="2"/>
      <x:c r="E70" s="2"/>
      <x:c r="F70" s="2"/>
      <x:c r="G70" s="4"/>
      <x:c r="H70" s="1"/>
    </x:row>
    <x:row r="71">
      <x:c r="A71" s="3"/>
      <x:c r="B71" s="2"/>
      <x:c r="C71" s="2"/>
      <x:c r="D71" s="2"/>
      <x:c r="E71" s="2"/>
      <x:c r="F71" s="2"/>
      <x:c r="G71" s="4"/>
      <x:c r="H71" s="1"/>
    </x:row>
    <x:row r="72">
      <x:c r="A72" s="3"/>
      <x:c r="B72" s="2"/>
      <x:c r="C72" s="2"/>
      <x:c r="D72" s="2"/>
      <x:c r="E72" s="2"/>
      <x:c r="F72" s="2"/>
      <x:c r="G72" s="4"/>
      <x:c r="H72" s="1"/>
    </x:row>
    <x:row r="73">
      <x:c r="A73" s="3"/>
      <x:c r="B73" s="2"/>
      <x:c r="C73" s="2"/>
      <x:c r="D73" s="2"/>
      <x:c r="E73" s="2"/>
      <x:c r="F73" s="2"/>
      <x:c r="G73" s="4"/>
      <x:c r="H73" s="1"/>
    </x:row>
    <x:row r="74">
      <x:c r="A74" s="3"/>
      <x:c r="B74" s="2"/>
      <x:c r="C74" s="2"/>
      <x:c r="D74" s="2"/>
      <x:c r="E74" s="2"/>
      <x:c r="F74" s="2"/>
      <x:c r="G74" s="4"/>
      <x:c r="H74" s="1"/>
    </x:row>
    <x:row r="75">
      <x:c r="A75" s="3"/>
      <x:c r="B75" s="2"/>
      <x:c r="C75" s="2"/>
      <x:c r="D75" s="2"/>
      <x:c r="E75" s="2"/>
      <x:c r="F75" s="2"/>
      <x:c r="G75" s="4"/>
      <x:c r="H75" s="1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7" customWidth="1"/>
    <x:col min="2" max="2" width="30" customWidth="1"/>
    <x:col min="3" max="3" width="12" customWidth="1"/>
    <x:col min="4" max="6" width="15" customWidth="1"/>
    <x:col min="7" max="7" width="18" customWidth="1"/>
    <x:col min="8" max="8" width="16" customWidth="1"/>
    <x:col min="9" max="9" width="42" customWidth="1"/>
    <x:col min="10" max="10" width="34" customWidth="1"/>
  </x:cols>
  <x:sheetData>
    <x:row r="1">
      <x:c r="A1" s="12" t="s">
        <x:v>0</x:v>
      </x:c>
      <x:c r="B1" s="12" t="s">
        <x:v>208</x:v>
      </x:c>
      <x:c r="C1" s="12"/>
      <x:c r="D1" s="12"/>
      <x:c r="E1" s="12"/>
      <x:c r="F1" s="12"/>
      <x:c r="G1" s="12"/>
      <x:c r="H1" s="1"/>
      <x:c r="I1" s="1"/>
      <x:c r="J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  <x:c r="I2" s="1"/>
      <x:c r="J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  <x:c r="I3" s="1"/>
      <x:c r="J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  <x:c r="I4" s="1"/>
      <x:c r="J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23"/>
      <x:c r="H6" s="1"/>
      <x:c r="I6" s="1"/>
      <x:c r="J6" s="1"/>
    </x:row>
    <x:row r="7">
      <x:c r="A7" s="3"/>
      <x:c r="B7" s="3"/>
      <x:c r="C7" s="3"/>
      <x:c r="D7" s="3"/>
      <x:c r="E7" s="3"/>
      <x:c r="F7" s="3"/>
      <x:c r="G7" s="6"/>
      <x:c r="H7" s="1"/>
      <x:c r="I7" s="1"/>
      <x:c r="J7" s="1"/>
    </x:row>
    <x:row r="8">
      <x:c r="A8" s="5" t="s">
        <x:v>209</x:v>
      </x:c>
      <x:c r="B8" s="60" t="s">
        <x:v>210</x:v>
      </x:c>
      <x:c r="C8" s="5" t="s">
        <x:v>211</x:v>
      </x:c>
      <x:c r="D8" s="60" t="s">
        <x:v>212</x:v>
      </x:c>
      <x:c r="E8" s="60" t="s">
        <x:v>213</x:v>
      </x:c>
      <x:c r="F8" s="60" t="s">
        <x:v>214</x:v>
      </x:c>
      <x:c r="G8" s="61" t="s">
        <x:v>215</x:v>
      </x:c>
      <x:c r="H8" s="62" t="s">
        <x:v>216</x:v>
      </x:c>
      <x:c r="I8" s="1" t="s">
        <x:v>217</x:v>
      </x:c>
      <x:c r="J8" s="1" t="s">
        <x:v>36</x:v>
      </x:c>
    </x:row>
    <x:row r="9">
      <x:c r="A9" s="5" t="s">
        <x:v>218</x:v>
      </x:c>
      <x:c r="B9" s="48">
        <x:v>45931</x:v>
      </x:c>
      <x:c r="C9" s="5" t="s">
        <x:v>219</x:v>
      </x:c>
      <x:c r="D9" s="26">
        <x:v>4700</x:v>
      </x:c>
      <x:c r="E9" s="26">
        <x:v>4900</x:v>
      </x:c>
      <x:c r="F9" s="9" t="n">
        <x:f>AVERAGE(D9:E9)</x:f>
        <x:v>4800</x:v>
      </x:c>
      <x:c r="G9" s="25" t="n">
        <x:f>SUM('Revenue summary'!D9:G9)</x:f>
        <x:v>4651.4</x:v>
      </x:c>
      <x:c r="H9" s="30" t="n">
        <x:f>G9-F9</x:f>
        <x:v>-148.60000000000036</x:v>
      </x:c>
      <x:c r="I9" s="1" t="s">
        <x:v>220</x:v>
      </x:c>
      <x:c r="J9" s="1"/>
    </x:row>
    <x:row r="10">
      <x:c r="A10" s="5" t="s">
        <x:v>221</x:v>
      </x:c>
      <x:c r="B10" s="46" t="n">
        <x:f>B9</x:f>
        <x:v>45931</x:v>
      </x:c>
      <x:c r="C10" s="5" t="s">
        <x:v>222</x:v>
      </x:c>
      <x:c r="D10" s="13" t="n">
        <x:f>D9-SUM('Revenue summary'!D9:F9)</x:f>
        <x:v>1302.6</x:v>
      </x:c>
      <x:c r="E10" s="13" t="n">
        <x:f>E9-SUM('Revenue summary'!D9:F9)</x:f>
        <x:v>1502.6</x:v>
      </x:c>
      <x:c r="F10" s="9" t="n">
        <x:f>AVERAGE(D10:E10)</x:f>
        <x:v>1402.6</x:v>
      </x:c>
      <x:c r="G10" s="25" t="n">
        <x:f>'Revenue summary'!G9</x:f>
        <x:v>1254</x:v>
      </x:c>
      <x:c r="H10" s="30" t="n">
        <x:f>G10-F10</x:f>
        <x:v>-148.5999999999999</x:v>
      </x:c>
      <x:c r="I10" s="1"/>
      <x:c r="J10" s="1"/>
    </x:row>
    <x:row r="11">
      <x:c r="A11" s="5" t="s">
        <x:v>223</x:v>
      </x:c>
      <x:c r="B11" s="46" t="n">
        <x:f>B9</x:f>
        <x:v>45931</x:v>
      </x:c>
      <x:c r="C11" s="33" t="s">
        <x:v>219</x:v>
      </x:c>
      <x:c r="D11" s="40">
        <x:v>19</x:v>
      </x:c>
      <x:c r="E11" s="40">
        <x:v>20.5</x:v>
      </x:c>
      <x:c r="F11" s="33" t="n">
        <x:f>AVERAGE(D11:E11)</x:f>
        <x:v>19.75</x:v>
      </x:c>
      <x:c r="G11" s="29" t="n">
        <x:f>SUM('Income Statement'!D44:G44)/(SUMPRODUCT('Income Statement'!D32:G32,'Income Statement'!D5:G5)/SUM('Income Statement'!D5:G5))</x:f>
        <x:v>19.853357933663677</x:v>
      </x:c>
      <x:c r="H11" s="44" t="n">
        <x:f>G11-F11</x:f>
        <x:v>0.10335793366367696</x:v>
      </x:c>
      <x:c r="I11" s="1"/>
      <x:c r="J11" s="1" t="s">
        <x:v>224</x:v>
      </x:c>
    </x:row>
    <x:row r="12">
      <x:c r="A12" s="5" t="s">
        <x:v>225</x:v>
      </x:c>
      <x:c r="B12" s="46" t="n">
        <x:f>B9</x:f>
        <x:v>45931</x:v>
      </x:c>
      <x:c r="C12" s="33" t="s">
        <x:v>222</x:v>
      </x:c>
      <x:c r="D12" s="37" t="n">
        <x:f>D11-SUM('Income Statement'!D45:F45)</x:f>
        <x:v>4.857668326519438</x:v>
      </x:c>
      <x:c r="E12" s="37" t="n">
        <x:f>E11-SUM('Income Statement'!D45:F45)</x:f>
        <x:v>6.357668326519438</x:v>
      </x:c>
      <x:c r="F12" s="33" t="n">
        <x:f>AVERAGE(D12:E12)</x:f>
        <x:v>5.607668326519438</x:v>
      </x:c>
      <x:c r="G12" s="29" t="n">
        <x:f>'Income Statement'!G45</x:f>
        <x:v>5.729610389610389</x:v>
      </x:c>
      <x:c r="H12" s="44" t="n">
        <x:f>G12-F12</x:f>
        <x:v>0.12194206309095179</x:v>
      </x:c>
      <x:c r="I12" s="1"/>
      <x:c r="J12" s="1" t="s">
        <x:v>226</x:v>
      </x:c>
    </x:row>
    <x:row r="13">
      <x:c r="A13" s="3"/>
      <x:c r="B13" s="3"/>
      <x:c r="C13" s="3"/>
      <x:c r="D13" s="3"/>
      <x:c r="E13" s="3"/>
      <x:c r="F13" s="3"/>
      <x:c r="G13" s="6"/>
      <x:c r="H13" s="1"/>
      <x:c r="I13" s="1"/>
      <x:c r="J13" s="1"/>
    </x:row>
    <x:row r="14">
      <x:c r="A14" s="3" t="s">
        <x:v>227</x:v>
      </x:c>
      <x:c r="B14" s="3"/>
      <x:c r="C14" s="3"/>
      <x:c r="D14" s="3"/>
      <x:c r="E14" s="3"/>
      <x:c r="F14" s="3"/>
      <x:c r="G14" s="6"/>
      <x:c r="H14" s="1"/>
      <x:c r="I14" s="1"/>
      <x:c r="J14" s="1"/>
    </x:row>
    <x:row r="15">
      <x:c r="A15" s="3" t="s">
        <x:v>228</x:v>
      </x:c>
      <x:c r="B15" s="3"/>
      <x:c r="C15" s="3"/>
      <x:c r="D15" s="3"/>
      <x:c r="E15" s="3"/>
      <x:c r="F15" s="3"/>
      <x:c r="G15" s="6"/>
      <x:c r="H15" s="1"/>
      <x:c r="I15" s="1"/>
      <x:c r="J15" s="1"/>
    </x:row>
    <x:row r="16">
      <x:c r="A16" s="3"/>
      <x:c r="B16" s="3"/>
      <x:c r="C16" s="3"/>
      <x:c r="D16" s="3"/>
      <x:c r="E16" s="3"/>
      <x:c r="F16" s="3"/>
      <x:c r="G16" s="6"/>
      <x:c r="H16" s="1"/>
      <x:c r="I16" s="1"/>
      <x:c r="J16" s="1"/>
    </x:row>
    <x:row r="17">
      <x:c r="A17" s="3"/>
      <x:c r="B17" s="3"/>
      <x:c r="C17" s="3"/>
      <x:c r="D17" s="3"/>
      <x:c r="E17" s="3"/>
      <x:c r="F17" s="3"/>
      <x:c r="G17" s="6"/>
      <x:c r="H17" s="1"/>
      <x:c r="I17" s="1"/>
      <x:c r="J17" s="1"/>
    </x:row>
    <x:row r="18">
      <x:c r="A18" s="3"/>
      <x:c r="B18" s="3"/>
      <x:c r="C18" s="3"/>
      <x:c r="D18" s="3"/>
      <x:c r="E18" s="3"/>
      <x:c r="F18" s="3"/>
      <x:c r="G18" s="6"/>
      <x:c r="H18" s="1"/>
      <x:c r="I18" s="1"/>
      <x:c r="J18" s="1"/>
    </x:row>
    <x:row r="19">
      <x:c r="A19" s="3"/>
      <x:c r="B19" s="3"/>
      <x:c r="C19" s="3"/>
      <x:c r="D19" s="3"/>
      <x:c r="E19" s="3"/>
      <x:c r="F19" s="3"/>
      <x:c r="G19" s="6"/>
      <x:c r="H19" s="1"/>
      <x:c r="I19" s="1"/>
      <x:c r="J19" s="1"/>
    </x:row>
    <x:row r="20">
      <x:c r="A20" s="3"/>
      <x:c r="B20" s="3"/>
      <x:c r="C20" s="3"/>
      <x:c r="D20" s="3"/>
      <x:c r="E20" s="3"/>
      <x:c r="F20" s="3"/>
      <x:c r="G20" s="6"/>
      <x:c r="H20" s="1"/>
      <x:c r="I20" s="1"/>
      <x:c r="J20" s="1"/>
    </x:row>
    <x:row r="21">
      <x:c r="A21" s="3"/>
      <x:c r="B21" s="3"/>
      <x:c r="C21" s="3"/>
      <x:c r="D21" s="3"/>
      <x:c r="E21" s="3"/>
      <x:c r="F21" s="3"/>
      <x:c r="G21" s="6"/>
    </x:row>
    <x:row r="22">
      <x:c r="A22" s="3"/>
      <x:c r="B22" s="3"/>
      <x:c r="C22" s="3"/>
      <x:c r="D22" s="3"/>
      <x:c r="E22" s="3"/>
      <x:c r="F22" s="3"/>
      <x:c r="G22" s="6"/>
    </x:row>
    <x:row r="23">
      <x:c r="A23" s="3"/>
      <x:c r="B23" s="3"/>
      <x:c r="C23" s="3"/>
      <x:c r="D23" s="3"/>
      <x:c r="E23" s="3"/>
      <x:c r="F23" s="3"/>
      <x:c r="G23" s="6"/>
    </x:row>
    <x:row r="24">
      <x:c r="A24" s="3"/>
      <x:c r="B24" s="3"/>
      <x:c r="C24" s="3"/>
      <x:c r="D24" s="3"/>
      <x:c r="E24" s="3"/>
      <x:c r="F24" s="3"/>
      <x:c r="G24" s="6"/>
    </x:row>
    <x:row r="25">
      <x:c r="A25" s="3"/>
      <x:c r="B25" s="3"/>
      <x:c r="C25" s="3"/>
      <x:c r="D25" s="3"/>
      <x:c r="E25" s="3"/>
      <x:c r="F25" s="3"/>
      <x:c r="G25" s="6"/>
    </x:row>
    <x:row r="26">
      <x:c r="A26" s="3"/>
      <x:c r="B26" s="3"/>
      <x:c r="C26" s="3"/>
      <x:c r="D26" s="3"/>
      <x:c r="E26" s="3"/>
      <x:c r="F26" s="3"/>
      <x:c r="G26" s="6"/>
    </x:row>
    <x:row r="27">
      <x:c r="A27" s="3"/>
      <x:c r="B27" s="3"/>
      <x:c r="C27" s="3"/>
      <x:c r="D27" s="3"/>
      <x:c r="E27" s="3"/>
      <x:c r="F27" s="3"/>
      <x:c r="G27" s="6"/>
    </x:row>
    <x:row r="28">
      <x:c r="A28" s="3"/>
      <x:c r="B28" s="3"/>
      <x:c r="C28" s="3"/>
      <x:c r="D28" s="3"/>
      <x:c r="E28" s="3"/>
      <x:c r="F28" s="3"/>
      <x:c r="G28" s="6"/>
    </x:row>
    <x:row r="29">
      <x:c r="A29" s="3"/>
      <x:c r="B29" s="3"/>
      <x:c r="C29" s="3"/>
      <x:c r="D29" s="3"/>
      <x:c r="E29" s="3"/>
      <x:c r="F29" s="3"/>
      <x:c r="G29" s="6"/>
    </x:row>
    <x:row r="30">
      <x:c r="A30" s="3"/>
      <x:c r="B30" s="3"/>
      <x:c r="C30" s="3"/>
      <x:c r="D30" s="3"/>
      <x:c r="E30" s="3"/>
      <x:c r="F30" s="3"/>
      <x:c r="G30" s="6"/>
    </x:row>
    <x:row r="31">
      <x:c r="A31" s="3"/>
      <x:c r="B31" s="3"/>
      <x:c r="C31" s="3"/>
      <x:c r="D31" s="3"/>
      <x:c r="E31" s="3"/>
      <x:c r="F31" s="3"/>
      <x:c r="G31" s="6"/>
    </x:row>
    <x:row r="32">
      <x:c r="A32" s="3"/>
      <x:c r="B32" s="3"/>
      <x:c r="C32" s="3"/>
      <x:c r="D32" s="3"/>
      <x:c r="E32" s="3"/>
      <x:c r="F32" s="3"/>
      <x:c r="G32" s="6"/>
    </x:row>
    <x:row r="33">
      <x:c r="A33" s="3"/>
      <x:c r="B33" s="3"/>
      <x:c r="C33" s="3"/>
      <x:c r="D33" s="3"/>
      <x:c r="E33" s="3"/>
      <x:c r="F33" s="3"/>
      <x:c r="G33" s="6"/>
    </x:row>
    <x:row r="34">
      <x:c r="A34" s="3"/>
      <x:c r="B34" s="3"/>
      <x:c r="C34" s="3"/>
      <x:c r="D34" s="3"/>
      <x:c r="E34" s="3"/>
      <x:c r="F34" s="3"/>
      <x:c r="G34" s="6"/>
    </x:row>
    <x:row r="35">
      <x:c r="A35" s="3"/>
      <x:c r="B35" s="3"/>
      <x:c r="C35" s="3"/>
      <x:c r="D35" s="3"/>
      <x:c r="E35" s="3"/>
      <x:c r="F35" s="3"/>
      <x:c r="G35" s="6"/>
    </x:row>
    <x:row r="36">
      <x:c r="A36" s="3"/>
      <x:c r="B36" s="3"/>
      <x:c r="C36" s="3"/>
      <x:c r="D36" s="3"/>
      <x:c r="E36" s="3"/>
      <x:c r="F36" s="3"/>
      <x:c r="G36" s="6"/>
    </x:row>
    <x:row r="37">
      <x:c r="A37" s="3"/>
      <x:c r="B37" s="3"/>
      <x:c r="C37" s="3"/>
      <x:c r="D37" s="3"/>
      <x:c r="E37" s="3"/>
      <x:c r="F37" s="3"/>
      <x:c r="G37" s="6"/>
    </x:row>
    <x:row r="38">
      <x:c r="A38" s="3"/>
      <x:c r="B38" s="3"/>
      <x:c r="C38" s="3"/>
      <x:c r="D38" s="3"/>
      <x:c r="E38" s="3"/>
      <x:c r="F38" s="3"/>
      <x:c r="G38" s="6"/>
    </x:row>
    <x:row r="39">
      <x:c r="A39" s="3"/>
      <x:c r="B39" s="3"/>
      <x:c r="C39" s="3"/>
      <x:c r="D39" s="3"/>
      <x:c r="E39" s="3"/>
      <x:c r="F39" s="3"/>
      <x:c r="G39" s="6"/>
    </x:row>
    <x:row r="40">
      <x:c r="A40" s="3"/>
      <x:c r="B40" s="3"/>
      <x:c r="C40" s="3"/>
      <x:c r="D40" s="3"/>
      <x:c r="E40" s="3"/>
      <x:c r="F40" s="3"/>
      <x:c r="G40" s="6"/>
    </x:row>
    <x:row r="41">
      <x:c r="A41" s="3"/>
      <x:c r="B41" s="3"/>
      <x:c r="C41" s="3"/>
      <x:c r="D41" s="3"/>
      <x:c r="E41" s="3"/>
      <x:c r="F41" s="3"/>
      <x:c r="G41" s="6"/>
    </x:row>
    <x:row r="42">
      <x:c r="A42" s="3"/>
      <x:c r="B42" s="3"/>
      <x:c r="C42" s="3"/>
      <x:c r="D42" s="3"/>
      <x:c r="E42" s="3"/>
      <x:c r="F42" s="3"/>
      <x:c r="G42" s="6"/>
    </x:row>
    <x:row r="43">
      <x:c r="A43" s="3"/>
      <x:c r="B43" s="3"/>
      <x:c r="C43" s="3"/>
      <x:c r="D43" s="3"/>
      <x:c r="E43" s="3"/>
      <x:c r="F43" s="3"/>
      <x:c r="G43" s="6"/>
    </x:row>
    <x:row r="44">
      <x:c r="A44" s="3"/>
      <x:c r="B44" s="3"/>
      <x:c r="C44" s="3"/>
      <x:c r="D44" s="3"/>
      <x:c r="E44" s="3"/>
      <x:c r="F44" s="3"/>
      <x:c r="G44" s="6"/>
    </x:row>
    <x:row r="45">
      <x:c r="A45" s="3"/>
      <x:c r="B45" s="3"/>
      <x:c r="C45" s="3"/>
      <x:c r="D45" s="3"/>
      <x:c r="E45" s="3"/>
      <x:c r="F45" s="3"/>
      <x:c r="G45" s="6"/>
    </x:row>
    <x:row r="46">
      <x:c r="A46" s="3"/>
      <x:c r="B46" s="3"/>
      <x:c r="C46" s="3"/>
      <x:c r="D46" s="3"/>
      <x:c r="E46" s="3"/>
      <x:c r="F46" s="3"/>
      <x:c r="G46" s="6"/>
    </x:row>
    <x:row r="47">
      <x:c r="A47" s="3"/>
      <x:c r="B47" s="3"/>
      <x:c r="C47" s="3"/>
      <x:c r="D47" s="3"/>
      <x:c r="E47" s="3"/>
      <x:c r="F47" s="3"/>
      <x:c r="G47" s="6"/>
    </x:row>
    <x:row r="48">
      <x:c r="A48" s="3"/>
      <x:c r="B48" s="3"/>
      <x:c r="C48" s="3"/>
      <x:c r="D48" s="3"/>
      <x:c r="E48" s="3"/>
      <x:c r="F48" s="3"/>
      <x:c r="G48" s="6"/>
    </x:row>
    <x:row r="49">
      <x:c r="A49" s="3"/>
      <x:c r="B49" s="3"/>
      <x:c r="C49" s="3"/>
      <x:c r="D49" s="3"/>
      <x:c r="E49" s="3"/>
      <x:c r="F49" s="3"/>
      <x:c r="G49" s="6"/>
    </x:row>
    <x:row r="50">
      <x:c r="A50" s="3"/>
      <x:c r="B50" s="3"/>
      <x:c r="C50" s="3"/>
      <x:c r="D50" s="3"/>
      <x:c r="E50" s="3"/>
      <x:c r="F50" s="3"/>
      <x:c r="G50" s="6"/>
    </x:row>
    <x:row r="51">
      <x:c r="A51" s="3"/>
      <x:c r="B51" s="3"/>
      <x:c r="C51" s="3"/>
      <x:c r="D51" s="3"/>
      <x:c r="E51" s="3"/>
      <x:c r="F51" s="3"/>
      <x:c r="G51" s="6"/>
    </x:row>
    <x:row r="52">
      <x:c r="A52" s="3"/>
      <x:c r="B52" s="3"/>
      <x:c r="C52" s="3"/>
      <x:c r="D52" s="3"/>
      <x:c r="E52" s="3"/>
      <x:c r="F52" s="3"/>
      <x:c r="G52" s="6"/>
    </x:row>
    <x:row r="53">
      <x:c r="A53" s="3"/>
      <x:c r="B53" s="3"/>
      <x:c r="C53" s="3"/>
      <x:c r="D53" s="3"/>
      <x:c r="E53" s="3"/>
      <x:c r="F53" s="3"/>
      <x:c r="G53" s="6"/>
    </x:row>
    <x:row r="54">
      <x:c r="A54" s="3"/>
      <x:c r="B54" s="3"/>
      <x:c r="C54" s="3"/>
      <x:c r="D54" s="3"/>
      <x:c r="E54" s="3"/>
      <x:c r="F54" s="3"/>
      <x:c r="G54" s="6"/>
    </x:row>
    <x:row r="55">
      <x:c r="A55" s="3"/>
      <x:c r="B55" s="3"/>
      <x:c r="C55" s="3"/>
      <x:c r="D55" s="3"/>
      <x:c r="E55" s="3"/>
      <x:c r="F55" s="3"/>
      <x:c r="G55" s="6"/>
    </x:row>
    <x:row r="56">
      <x:c r="A56" s="3"/>
      <x:c r="B56" s="3"/>
      <x:c r="C56" s="3"/>
      <x:c r="D56" s="3"/>
      <x:c r="E56" s="3"/>
      <x:c r="F56" s="3"/>
      <x:c r="G56" s="6"/>
    </x:row>
    <x:row r="57">
      <x:c r="A57" s="3"/>
      <x:c r="B57" s="3"/>
      <x:c r="C57" s="3"/>
      <x:c r="D57" s="3"/>
      <x:c r="E57" s="3"/>
      <x:c r="F57" s="3"/>
      <x:c r="G57" s="6"/>
    </x:row>
    <x:row r="58">
      <x:c r="A58" s="3"/>
      <x:c r="B58" s="3"/>
      <x:c r="C58" s="3"/>
      <x:c r="D58" s="3"/>
      <x:c r="E58" s="3"/>
      <x:c r="F58" s="3"/>
      <x:c r="G58" s="6"/>
    </x:row>
    <x:row r="59">
      <x:c r="A59" s="3"/>
      <x:c r="B59" s="3"/>
      <x:c r="C59" s="3"/>
      <x:c r="D59" s="3"/>
      <x:c r="E59" s="3"/>
      <x:c r="F59" s="3"/>
      <x:c r="G59" s="6"/>
    </x:row>
    <x:row r="60">
      <x:c r="A60" s="3"/>
      <x:c r="B60" s="3"/>
      <x:c r="C60" s="3"/>
      <x:c r="D60" s="3"/>
      <x:c r="E60" s="3"/>
      <x:c r="F60" s="3"/>
      <x:c r="G60" s="6"/>
    </x:row>
    <x:row r="61">
      <x:c r="A61" s="3"/>
      <x:c r="B61" s="3"/>
      <x:c r="C61" s="3"/>
      <x:c r="D61" s="3"/>
      <x:c r="E61" s="3"/>
      <x:c r="F61" s="3"/>
      <x:c r="G61" s="6"/>
    </x:row>
    <x:row r="62">
      <x:c r="A62" s="3"/>
      <x:c r="B62" s="3"/>
      <x:c r="C62" s="3"/>
      <x:c r="D62" s="3"/>
      <x:c r="E62" s="3"/>
      <x:c r="F62" s="3"/>
      <x:c r="G62" s="6"/>
    </x:row>
    <x:row r="63">
      <x:c r="A63" s="3"/>
      <x:c r="B63" s="3"/>
      <x:c r="C63" s="3"/>
      <x:c r="D63" s="3"/>
      <x:c r="E63" s="3"/>
      <x:c r="F63" s="3"/>
      <x:c r="G63" s="6"/>
    </x:row>
    <x:row r="64">
      <x:c r="A64" s="3"/>
      <x:c r="B64" s="3"/>
      <x:c r="C64" s="3"/>
      <x:c r="D64" s="3"/>
      <x:c r="E64" s="3"/>
      <x:c r="F64" s="3"/>
      <x:c r="G64" s="6"/>
    </x:row>
    <x:row r="65">
      <x:c r="A65" s="3"/>
      <x:c r="B65" s="3"/>
      <x:c r="C65" s="3"/>
      <x:c r="D65" s="3"/>
      <x:c r="E65" s="3"/>
      <x:c r="F65" s="3"/>
      <x:c r="G65" s="6"/>
    </x:row>
    <x:row r="66">
      <x:c r="A66" s="3"/>
      <x:c r="B66" s="3"/>
      <x:c r="C66" s="3"/>
      <x:c r="D66" s="3"/>
      <x:c r="E66" s="3"/>
      <x:c r="F66" s="3"/>
      <x:c r="G66" s="6"/>
    </x:row>
    <x:row r="67">
      <x:c r="A67" s="3"/>
      <x:c r="B67" s="3"/>
      <x:c r="C67" s="3"/>
      <x:c r="D67" s="3"/>
      <x:c r="E67" s="3"/>
      <x:c r="F67" s="3"/>
      <x:c r="G67" s="6"/>
    </x:row>
    <x:row r="68">
      <x:c r="A68" s="3"/>
      <x:c r="B68" s="3"/>
      <x:c r="C68" s="3"/>
      <x:c r="D68" s="3"/>
      <x:c r="E68" s="3"/>
      <x:c r="F68" s="3"/>
      <x:c r="G68" s="6"/>
    </x:row>
    <x:row r="69">
      <x:c r="A69" s="3"/>
      <x:c r="B69" s="3"/>
      <x:c r="C69" s="3"/>
      <x:c r="D69" s="3"/>
      <x:c r="E69" s="3"/>
      <x:c r="F69" s="3"/>
      <x:c r="G69" s="6"/>
    </x:row>
    <x:row r="70">
      <x:c r="A70" s="3"/>
      <x:c r="B70" s="3"/>
      <x:c r="C70" s="3"/>
      <x:c r="D70" s="3"/>
      <x:c r="E70" s="3"/>
      <x:c r="F70" s="3"/>
      <x:c r="G70" s="6"/>
    </x:row>
    <x:row r="71">
      <x:c r="A71" s="3"/>
      <x:c r="B71" s="3"/>
      <x:c r="C71" s="3"/>
      <x:c r="D71" s="3"/>
      <x:c r="E71" s="3"/>
      <x:c r="F71" s="3"/>
      <x:c r="G71" s="6"/>
    </x:row>
    <x:row r="72">
      <x:c r="A72" s="3"/>
      <x:c r="B72" s="3"/>
      <x:c r="C72" s="3"/>
      <x:c r="D72" s="3"/>
      <x:c r="E72" s="3"/>
      <x:c r="F72" s="3"/>
      <x:c r="G72" s="6"/>
    </x:row>
    <x:row r="73">
      <x:c r="A73" s="3"/>
      <x:c r="B73" s="3"/>
      <x:c r="C73" s="3"/>
      <x:c r="D73" s="3"/>
      <x:c r="E73" s="3"/>
      <x:c r="F73" s="3"/>
      <x:c r="G73" s="6"/>
    </x:row>
    <x:row r="74">
      <x:c r="A74" s="3"/>
      <x:c r="B74" s="3"/>
      <x:c r="C74" s="3"/>
      <x:c r="D74" s="3"/>
      <x:c r="E74" s="3"/>
      <x:c r="F74" s="3"/>
      <x:c r="G74" s="6"/>
    </x:row>
    <x:row r="75">
      <x:c r="A75" s="3"/>
      <x:c r="B75" s="3"/>
      <x:c r="C75" s="3"/>
      <x:c r="D75" s="3"/>
      <x:c r="E75" s="3"/>
      <x:c r="F75" s="3"/>
      <x:c r="G75" s="6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17" customWidth="1"/>
    <x:col min="2" max="2" width="18" customWidth="1"/>
    <x:col min="3" max="3" width="28" customWidth="1"/>
    <x:col min="4" max="4" width="55" customWidth="1"/>
    <x:col min="5" max="5" width="64" customWidth="1"/>
    <x:col min="6" max="7" width="14" customWidth="1"/>
  </x:cols>
  <x:sheetData>
    <x:row r="1">
      <x:c r="A1" s="12" t="s">
        <x:v>0</x:v>
      </x:c>
      <x:c r="B1" s="12" t="s">
        <x:v>229</x:v>
      </x:c>
      <x:c r="C1" s="12"/>
      <x:c r="D1" s="12"/>
      <x:c r="E1" s="12"/>
      <x:c r="F1" s="12"/>
      <x:c r="G1" s="12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</x:row>
    <x:row r="6">
      <x:c r="A6" s="1"/>
      <x:c r="B6" s="1"/>
      <x:c r="C6" s="1"/>
      <x:c r="D6" s="1"/>
      <x:c r="E6" s="1"/>
      <x:c r="G6" s="8"/>
    </x:row>
    <x:row r="7">
      <x:c r="A7" s="5" t="s">
        <x:v>230</x:v>
      </x:c>
      <x:c r="B7" s="60" t="s">
        <x:v>231</x:v>
      </x:c>
      <x:c r="C7" s="5" t="s">
        <x:v>232</x:v>
      </x:c>
      <x:c r="D7" s="5" t="s">
        <x:v>233</x:v>
      </x:c>
      <x:c r="E7" s="5" t="s">
        <x:v>234</x:v>
      </x:c>
      <x:c r="F7" s="5"/>
      <x:c r="G7" s="49"/>
    </x:row>
    <x:row r="8" ht="57">
      <x:c r="A8" s="3" t="s">
        <x:v>235</x:v>
      </x:c>
      <x:c r="B8" s="27">
        <x:v>46289</x:v>
      </x:c>
      <x:c r="C8" s="3" t="s">
        <x:v>236</x:v>
      </x:c>
      <x:c r="D8" s="32" t="s">
        <x:v>237</x:v>
      </x:c>
      <x:c r="E8" s="32" t="s">
        <x:v>238</x:v>
      </x:c>
      <x:c r="F8" s="3"/>
      <x:c r="G8" s="6"/>
    </x:row>
    <x:row r="9" ht="57">
      <x:c r="A9" s="3" t="s">
        <x:v>239</x:v>
      </x:c>
      <x:c r="B9" s="27">
        <x:v>46289</x:v>
      </x:c>
      <x:c r="C9" s="3" t="s">
        <x:v>236</x:v>
      </x:c>
      <x:c r="D9" s="32" t="s">
        <x:v>240</x:v>
      </x:c>
      <x:c r="E9" s="32" t="s">
        <x:v>241</x:v>
      </x:c>
      <x:c r="F9" s="3"/>
      <x:c r="G9" s="6"/>
    </x:row>
    <x:row r="10" ht="28.5">
      <x:c r="A10" s="3" t="s">
        <x:v>242</x:v>
      </x:c>
      <x:c r="B10" s="27">
        <x:v>45957</x:v>
      </x:c>
      <x:c r="C10" s="3" t="s">
        <x:v>243</x:v>
      </x:c>
      <x:c r="D10" s="32" t="s">
        <x:v>244</x:v>
      </x:c>
      <x:c r="E10" s="32" t="s">
        <x:v>245</x:v>
      </x:c>
      <x:c r="F10" s="3"/>
      <x:c r="G10" s="6"/>
    </x:row>
    <x:row r="11" ht="28.5">
      <x:c r="A11" s="3" t="s">
        <x:v>246</x:v>
      </x:c>
      <x:c r="B11" s="27">
        <x:v>46030</x:v>
      </x:c>
      <x:c r="C11" s="3" t="s">
        <x:v>247</x:v>
      </x:c>
      <x:c r="D11" s="32" t="s">
        <x:v>248</x:v>
      </x:c>
      <x:c r="E11" s="32" t="s">
        <x:v>249</x:v>
      </x:c>
      <x:c r="F11" s="3"/>
      <x:c r="G11" s="6"/>
    </x:row>
    <x:row r="12" ht="28.5">
      <x:c r="A12" s="3" t="s">
        <x:v>250</x:v>
      </x:c>
      <x:c r="B12" s="27">
        <x:v>46114</x:v>
      </x:c>
      <x:c r="C12" s="3" t="s">
        <x:v>251</x:v>
      </x:c>
      <x:c r="D12" s="32" t="s">
        <x:v>252</x:v>
      </x:c>
      <x:c r="E12" s="32" t="s">
        <x:v>253</x:v>
      </x:c>
      <x:c r="F12" s="3"/>
      <x:c r="G12" s="6"/>
    </x:row>
    <x:row r="13" ht="28.5">
      <x:c r="A13" s="3" t="s">
        <x:v>254</x:v>
      </x:c>
      <x:c r="B13" s="27">
        <x:v>46198</x:v>
      </x:c>
      <x:c r="C13" s="3" t="s">
        <x:v>255</x:v>
      </x:c>
      <x:c r="D13" s="32" t="s">
        <x:v>256</x:v>
      </x:c>
      <x:c r="E13" s="32" t="s">
        <x:v>257</x:v>
      </x:c>
      <x:c r="F13" s="3"/>
      <x:c r="G13" s="6"/>
    </x:row>
    <x:row r="14" ht="42.75">
      <x:c r="A14" s="3" t="s">
        <x:v>258</x:v>
      </x:c>
      <x:c r="B14" s="27">
        <x:v>45931</x:v>
      </x:c>
      <x:c r="C14" s="3" t="s">
        <x:v>259</x:v>
      </x:c>
      <x:c r="D14" s="32" t="s">
        <x:v>260</x:v>
      </x:c>
      <x:c r="E14" s="32" t="s">
        <x:v>261</x:v>
      </x:c>
      <x:c r="F14" s="3"/>
      <x:c r="G14" s="6"/>
    </x:row>
    <x:row r="15" ht="42.75">
      <x:c r="A15" s="3" t="s">
        <x:v>262</x:v>
      </x:c>
      <x:c r="B15" s="27">
        <x:v>46030</x:v>
      </x:c>
      <x:c r="C15" s="3" t="s">
        <x:v>263</x:v>
      </x:c>
      <x:c r="D15" s="32" t="s">
        <x:v>264</x:v>
      </x:c>
      <x:c r="E15" s="32" t="s">
        <x:v>265</x:v>
      </x:c>
      <x:c r="F15" s="3"/>
      <x:c r="G15" s="6"/>
    </x:row>
    <x:row r="16" ht="42.75">
      <x:c r="A16" s="3" t="s">
        <x:v>266</x:v>
      </x:c>
      <x:c r="B16" s="27">
        <x:v>46114</x:v>
      </x:c>
      <x:c r="C16" s="3" t="s">
        <x:v>267</x:v>
      </x:c>
      <x:c r="D16" s="32" t="s">
        <x:v>268</x:v>
      </x:c>
      <x:c r="E16" s="32" t="s">
        <x:v>269</x:v>
      </x:c>
      <x:c r="F16" s="3"/>
      <x:c r="G16" s="6"/>
    </x:row>
    <x:row r="17" ht="42.75">
      <x:c r="A17" s="3" t="s">
        <x:v>270</x:v>
      </x:c>
      <x:c r="B17" s="27">
        <x:v>46198</x:v>
      </x:c>
      <x:c r="C17" s="3" t="s">
        <x:v>271</x:v>
      </x:c>
      <x:c r="D17" s="32" t="s">
        <x:v>272</x:v>
      </x:c>
      <x:c r="E17" s="32" t="s">
        <x:v>273</x:v>
      </x:c>
      <x:c r="F17" s="3"/>
      <x:c r="G17" s="6"/>
    </x:row>
    <x:row r="18" ht="28.5">
      <x:c r="A18" s="3" t="s">
        <x:v>274</x:v>
      </x:c>
      <x:c r="B18" s="27">
        <x:v>46198</x:v>
      </x:c>
      <x:c r="C18" s="3" t="s">
        <x:v>275</x:v>
      </x:c>
      <x:c r="D18" s="32" t="s">
        <x:v>276</x:v>
      </x:c>
      <x:c r="E18" s="32" t="s">
        <x:v>277</x:v>
      </x:c>
      <x:c r="F18" s="3"/>
      <x:c r="G18" s="6"/>
    </x:row>
    <x:row r="19" ht="28.5">
      <x:c r="A19" s="3" t="s">
        <x:v>278</x:v>
      </x:c>
      <x:c r="B19" s="27">
        <x:v>46266</x:v>
      </x:c>
      <x:c r="C19" s="3" t="s">
        <x:v>279</x:v>
      </x:c>
      <x:c r="D19" s="32" t="s">
        <x:v>280</x:v>
      </x:c>
      <x:c r="E19" s="32" t="s">
        <x:v>281</x:v>
      </x:c>
      <x:c r="F19" s="3"/>
      <x:c r="G19" s="6"/>
    </x:row>
    <x:row r="20" ht="42.75">
      <x:c r="A20" s="3" t="s">
        <x:v>282</x:v>
      </x:c>
      <x:c r="B20" s="27">
        <x:v>46266</x:v>
      </x:c>
      <x:c r="C20" s="3" t="s">
        <x:v>283</x:v>
      </x:c>
      <x:c r="D20" s="32" t="s">
        <x:v>284</x:v>
      </x:c>
      <x:c r="E20" s="32" t="s">
        <x:v>285</x:v>
      </x:c>
      <x:c r="F20" s="3"/>
      <x:c r="G20" s="6"/>
    </x:row>
    <x:row r="21" ht="42.75">
      <x:c r="A21" s="3" t="s">
        <x:v>286</x:v>
      </x:c>
      <x:c r="B21" s="27">
        <x:v>46227</x:v>
      </x:c>
      <x:c r="C21" s="3" t="s">
        <x:v>287</x:v>
      </x:c>
      <x:c r="D21" s="32" t="s">
        <x:v>288</x:v>
      </x:c>
      <x:c r="E21" s="32" t="s">
        <x:v>289</x:v>
      </x:c>
      <x:c r="F21" s="3"/>
      <x:c r="G21" s="6"/>
    </x:row>
    <x:row r="22" ht="28.5">
      <x:c r="A22" s="3" t="s">
        <x:v>290</x:v>
      </x:c>
      <x:c r="B22" s="27">
        <x:v>46289</x:v>
      </x:c>
      <x:c r="C22" s="3" t="s">
        <x:v>291</x:v>
      </x:c>
      <x:c r="D22" s="32" t="s">
        <x:v>292</x:v>
      </x:c>
      <x:c r="E22" s="32" t="s">
        <x:v>293</x:v>
      </x:c>
      <x:c r="F22" s="3"/>
      <x:c r="G22" s="6"/>
    </x:row>
    <x:row r="23" ht="28.5">
      <x:c r="A23" s="3" t="s">
        <x:v>294</x:v>
      </x:c>
      <x:c r="B23" s="27">
        <x:v>46283</x:v>
      </x:c>
      <x:c r="C23" s="3" t="s">
        <x:v>295</x:v>
      </x:c>
      <x:c r="D23" s="32" t="s">
        <x:v>296</x:v>
      </x:c>
      <x:c r="E23" s="32" t="s">
        <x:v>297</x:v>
      </x:c>
      <x:c r="F23" s="3"/>
      <x:c r="G23" s="6"/>
    </x:row>
    <x:row r="24" ht="28.5">
      <x:c r="A24" s="3" t="s">
        <x:v>298</x:v>
      </x:c>
      <x:c r="B24" s="27">
        <x:v>46291</x:v>
      </x:c>
      <x:c r="C24" s="3" t="s">
        <x:v>299</x:v>
      </x:c>
      <x:c r="D24" s="32" t="s">
        <x:v>300</x:v>
      </x:c>
      <x:c r="E24" s="32" t="s">
        <x:v>301</x:v>
      </x:c>
      <x:c r="F24" s="3"/>
      <x:c r="G24" s="6"/>
    </x:row>
    <x:row r="25" ht="28.5">
      <x:c r="A25" s="3" t="s">
        <x:v>298</x:v>
      </x:c>
      <x:c r="B25" s="27">
        <x:v>46291</x:v>
      </x:c>
      <x:c r="C25" s="3" t="s">
        <x:v>299</x:v>
      </x:c>
      <x:c r="D25" s="32" t="s">
        <x:v>300</x:v>
      </x:c>
      <x:c r="E25" s="32" t="s">
        <x:v>302</x:v>
      </x:c>
      <x:c r="F25" s="3"/>
      <x:c r="G25" s="6"/>
    </x:row>
    <x:row r="26" ht="28.5">
      <x:c r="A26" s="3" t="s">
        <x:v>303</x:v>
      </x:c>
      <x:c r="B26" s="27">
        <x:v>46291</x:v>
      </x:c>
      <x:c r="C26" s="3" t="s">
        <x:v>304</x:v>
      </x:c>
      <x:c r="D26" s="32" t="s">
        <x:v>305</x:v>
      </x:c>
      <x:c r="E26" s="32" t="s">
        <x:v>306</x:v>
      </x:c>
      <x:c r="F26" s="3"/>
      <x:c r="G26" s="6"/>
    </x:row>
    <x:row r="27">
      <x:c r="A27" s="3"/>
      <x:c r="B27" s="3"/>
      <x:c r="C27" s="3"/>
      <x:c r="D27" s="3"/>
      <x:c r="E27" s="3"/>
      <x:c r="F27" s="3"/>
      <x:c r="G27" s="6"/>
    </x:row>
    <x:row r="28">
      <x:c r="A28" s="3"/>
      <x:c r="B28" s="3"/>
      <x:c r="C28" s="3"/>
      <x:c r="D28" s="3"/>
      <x:c r="E28" s="3"/>
      <x:c r="F28" s="3"/>
      <x:c r="G28" s="6"/>
    </x:row>
    <x:row r="29">
      <x:c r="A29" s="3"/>
      <x:c r="B29" s="3"/>
      <x:c r="C29" s="3"/>
      <x:c r="D29" s="3"/>
      <x:c r="E29" s="3"/>
      <x:c r="F29" s="3"/>
      <x:c r="G29" s="6"/>
    </x:row>
    <x:row r="30">
      <x:c r="A30" s="3"/>
      <x:c r="B30" s="3"/>
      <x:c r="C30" s="3"/>
      <x:c r="D30" s="3"/>
      <x:c r="E30" s="3"/>
      <x:c r="F30" s="3"/>
      <x:c r="G30" s="6"/>
    </x:row>
    <x:row r="31">
      <x:c r="A31" s="3"/>
      <x:c r="B31" s="3"/>
      <x:c r="C31" s="3"/>
      <x:c r="D31" s="3"/>
      <x:c r="E31" s="3"/>
      <x:c r="F31" s="3"/>
      <x:c r="G31" s="6"/>
    </x:row>
    <x:row r="32">
      <x:c r="A32" s="3"/>
      <x:c r="B32" s="3"/>
      <x:c r="C32" s="3"/>
      <x:c r="D32" s="3"/>
      <x:c r="E32" s="3"/>
      <x:c r="F32" s="3"/>
      <x:c r="G32" s="6"/>
    </x:row>
    <x:row r="33">
      <x:c r="A33" s="3"/>
      <x:c r="B33" s="3"/>
      <x:c r="C33" s="3"/>
      <x:c r="D33" s="3"/>
      <x:c r="E33" s="3"/>
      <x:c r="F33" s="3"/>
      <x:c r="G33" s="6"/>
    </x:row>
    <x:row r="34">
      <x:c r="A34" s="3"/>
      <x:c r="B34" s="3"/>
      <x:c r="C34" s="3"/>
      <x:c r="D34" s="3"/>
      <x:c r="E34" s="3"/>
      <x:c r="F34" s="3"/>
      <x:c r="G34" s="6"/>
    </x:row>
    <x:row r="35">
      <x:c r="A35" s="3"/>
      <x:c r="B35" s="3"/>
      <x:c r="C35" s="3"/>
      <x:c r="D35" s="3"/>
      <x:c r="E35" s="3"/>
      <x:c r="F35" s="3"/>
      <x:c r="G35" s="6"/>
    </x:row>
    <x:row r="36">
      <x:c r="A36" s="3"/>
      <x:c r="B36" s="3"/>
      <x:c r="C36" s="3"/>
      <x:c r="D36" s="3"/>
      <x:c r="E36" s="3"/>
      <x:c r="F36" s="3"/>
      <x:c r="G36" s="6"/>
    </x:row>
    <x:row r="37">
      <x:c r="A37" s="3"/>
      <x:c r="B37" s="3"/>
      <x:c r="C37" s="3"/>
      <x:c r="D37" s="3"/>
      <x:c r="E37" s="3"/>
      <x:c r="F37" s="3"/>
      <x:c r="G37" s="6"/>
    </x:row>
    <x:row r="38">
      <x:c r="A38" s="3"/>
      <x:c r="B38" s="3"/>
      <x:c r="C38" s="3"/>
      <x:c r="D38" s="3"/>
      <x:c r="E38" s="3"/>
      <x:c r="F38" s="3"/>
      <x:c r="G38" s="6"/>
    </x:row>
    <x:row r="39">
      <x:c r="A39" s="3"/>
      <x:c r="B39" s="3"/>
      <x:c r="C39" s="3"/>
      <x:c r="D39" s="3"/>
      <x:c r="E39" s="3"/>
      <x:c r="F39" s="3"/>
      <x:c r="G39" s="6"/>
    </x:row>
    <x:row r="40">
      <x:c r="A40" s="3"/>
      <x:c r="B40" s="3"/>
      <x:c r="C40" s="3"/>
      <x:c r="D40" s="3"/>
      <x:c r="E40" s="3"/>
      <x:c r="F40" s="3"/>
      <x:c r="G40" s="6"/>
    </x:row>
    <x:row r="41">
      <x:c r="A41" s="3"/>
      <x:c r="B41" s="3"/>
      <x:c r="C41" s="3"/>
      <x:c r="D41" s="3"/>
      <x:c r="E41" s="3"/>
      <x:c r="F41" s="3"/>
      <x:c r="G41" s="6"/>
    </x:row>
    <x:row r="42">
      <x:c r="A42" s="3"/>
      <x:c r="B42" s="3"/>
      <x:c r="C42" s="3"/>
      <x:c r="D42" s="3"/>
      <x:c r="E42" s="3"/>
      <x:c r="F42" s="3"/>
      <x:c r="G42" s="6"/>
    </x:row>
    <x:row r="43">
      <x:c r="A43" s="3"/>
      <x:c r="B43" s="3"/>
      <x:c r="C43" s="3"/>
      <x:c r="D43" s="3"/>
      <x:c r="E43" s="3"/>
      <x:c r="F43" s="3"/>
      <x:c r="G43" s="6"/>
    </x:row>
    <x:row r="44">
      <x:c r="A44" s="3"/>
      <x:c r="B44" s="3"/>
      <x:c r="C44" s="3"/>
      <x:c r="D44" s="3"/>
      <x:c r="E44" s="3"/>
      <x:c r="F44" s="3"/>
      <x:c r="G44" s="6"/>
    </x:row>
    <x:row r="45">
      <x:c r="A45" s="3"/>
      <x:c r="B45" s="3"/>
      <x:c r="C45" s="3"/>
      <x:c r="D45" s="3"/>
      <x:c r="E45" s="3"/>
      <x:c r="F45" s="3"/>
      <x:c r="G45" s="6"/>
    </x:row>
    <x:row r="46">
      <x:c r="A46" s="3"/>
      <x:c r="B46" s="3"/>
      <x:c r="C46" s="3"/>
      <x:c r="D46" s="3"/>
      <x:c r="E46" s="3"/>
      <x:c r="F46" s="3"/>
      <x:c r="G46" s="6"/>
    </x:row>
    <x:row r="47">
      <x:c r="A47" s="3"/>
      <x:c r="B47" s="3"/>
      <x:c r="C47" s="3"/>
      <x:c r="D47" s="3"/>
      <x:c r="E47" s="3"/>
      <x:c r="F47" s="3"/>
      <x:c r="G47" s="6"/>
    </x:row>
    <x:row r="48">
      <x:c r="A48" s="3"/>
      <x:c r="B48" s="3"/>
      <x:c r="C48" s="3"/>
      <x:c r="D48" s="3"/>
      <x:c r="E48" s="3"/>
      <x:c r="F48" s="3"/>
      <x:c r="G48" s="6"/>
    </x:row>
    <x:row r="49">
      <x:c r="A49" s="3"/>
      <x:c r="B49" s="3"/>
      <x:c r="C49" s="3"/>
      <x:c r="D49" s="3"/>
      <x:c r="E49" s="3"/>
      <x:c r="F49" s="3"/>
      <x:c r="G49" s="6"/>
    </x:row>
    <x:row r="50">
      <x:c r="A50" s="3"/>
      <x:c r="B50" s="3"/>
      <x:c r="C50" s="3"/>
      <x:c r="D50" s="3"/>
      <x:c r="E50" s="3"/>
      <x:c r="F50" s="3"/>
      <x:c r="G50" s="6"/>
    </x:row>
    <x:row r="51">
      <x:c r="A51" s="3"/>
      <x:c r="B51" s="3"/>
      <x:c r="C51" s="3"/>
      <x:c r="D51" s="3"/>
      <x:c r="E51" s="3"/>
      <x:c r="F51" s="3"/>
      <x:c r="G51" s="6"/>
    </x:row>
    <x:row r="52">
      <x:c r="A52" s="3"/>
      <x:c r="B52" s="3"/>
      <x:c r="C52" s="3"/>
      <x:c r="D52" s="3"/>
      <x:c r="E52" s="3"/>
      <x:c r="F52" s="3"/>
      <x:c r="G52" s="6"/>
    </x:row>
    <x:row r="53">
      <x:c r="A53" s="3"/>
      <x:c r="B53" s="3"/>
      <x:c r="C53" s="3"/>
      <x:c r="D53" s="3"/>
      <x:c r="E53" s="3"/>
      <x:c r="F53" s="3"/>
      <x:c r="G53" s="6"/>
    </x:row>
    <x:row r="54">
      <x:c r="A54" s="3"/>
      <x:c r="B54" s="3"/>
      <x:c r="C54" s="3"/>
      <x:c r="D54" s="3"/>
      <x:c r="E54" s="3"/>
      <x:c r="F54" s="3"/>
      <x:c r="G54" s="6"/>
    </x:row>
    <x:row r="55">
      <x:c r="A55" s="3"/>
      <x:c r="B55" s="3"/>
      <x:c r="C55" s="3"/>
      <x:c r="D55" s="3"/>
      <x:c r="E55" s="3"/>
      <x:c r="F55" s="3"/>
      <x:c r="G55" s="6"/>
    </x:row>
    <x:row r="56">
      <x:c r="A56" s="3"/>
      <x:c r="B56" s="3"/>
      <x:c r="C56" s="3"/>
      <x:c r="D56" s="3"/>
      <x:c r="E56" s="3"/>
      <x:c r="F56" s="3"/>
      <x:c r="G56" s="6"/>
    </x:row>
    <x:row r="57">
      <x:c r="A57" s="3"/>
      <x:c r="B57" s="3"/>
      <x:c r="C57" s="3"/>
      <x:c r="D57" s="3"/>
      <x:c r="E57" s="3"/>
      <x:c r="F57" s="3"/>
      <x:c r="G57" s="6"/>
    </x:row>
    <x:row r="58">
      <x:c r="A58" s="3"/>
      <x:c r="B58" s="3"/>
      <x:c r="C58" s="3"/>
      <x:c r="D58" s="3"/>
      <x:c r="E58" s="3"/>
      <x:c r="F58" s="3"/>
      <x:c r="G58" s="6"/>
    </x:row>
    <x:row r="59">
      <x:c r="A59" s="3"/>
      <x:c r="B59" s="3"/>
      <x:c r="C59" s="3"/>
      <x:c r="D59" s="3"/>
      <x:c r="E59" s="3"/>
      <x:c r="F59" s="3"/>
      <x:c r="G59" s="6"/>
    </x:row>
    <x:row r="60">
      <x:c r="A60" s="3"/>
      <x:c r="B60" s="3"/>
      <x:c r="C60" s="3"/>
      <x:c r="D60" s="3"/>
      <x:c r="E60" s="3"/>
      <x:c r="F60" s="3"/>
      <x:c r="G60" s="6"/>
    </x:row>
    <x:row r="61">
      <x:c r="A61" s="3"/>
      <x:c r="B61" s="3"/>
      <x:c r="C61" s="3"/>
      <x:c r="D61" s="3"/>
      <x:c r="E61" s="3"/>
      <x:c r="F61" s="3"/>
      <x:c r="G61" s="6"/>
    </x:row>
    <x:row r="62">
      <x:c r="A62" s="3"/>
      <x:c r="B62" s="3"/>
      <x:c r="C62" s="3"/>
      <x:c r="D62" s="3"/>
      <x:c r="E62" s="3"/>
      <x:c r="F62" s="3"/>
      <x:c r="G62" s="6"/>
    </x:row>
    <x:row r="63">
      <x:c r="A63" s="3"/>
      <x:c r="B63" s="3"/>
      <x:c r="C63" s="3"/>
      <x:c r="D63" s="3"/>
      <x:c r="E63" s="3"/>
      <x:c r="F63" s="3"/>
      <x:c r="G63" s="6"/>
    </x:row>
    <x:row r="64">
      <x:c r="A64" s="3"/>
      <x:c r="B64" s="3"/>
      <x:c r="C64" s="3"/>
      <x:c r="D64" s="3"/>
      <x:c r="E64" s="3"/>
      <x:c r="F64" s="3"/>
      <x:c r="G64" s="6"/>
    </x:row>
    <x:row r="65">
      <x:c r="A65" s="3"/>
      <x:c r="B65" s="3"/>
      <x:c r="C65" s="3"/>
      <x:c r="D65" s="3"/>
      <x:c r="E65" s="3"/>
      <x:c r="F65" s="3"/>
      <x:c r="G65" s="6"/>
    </x:row>
    <x:row r="66">
      <x:c r="A66" s="3"/>
      <x:c r="B66" s="3"/>
      <x:c r="C66" s="3"/>
      <x:c r="D66" s="3"/>
      <x:c r="E66" s="3"/>
      <x:c r="F66" s="3"/>
      <x:c r="G66" s="6"/>
    </x:row>
    <x:row r="67">
      <x:c r="A67" s="3"/>
      <x:c r="B67" s="3"/>
      <x:c r="C67" s="3"/>
      <x:c r="D67" s="3"/>
      <x:c r="E67" s="3"/>
      <x:c r="F67" s="3"/>
      <x:c r="G67" s="6"/>
    </x:row>
    <x:row r="68">
      <x:c r="A68" s="3"/>
      <x:c r="B68" s="3"/>
      <x:c r="C68" s="3"/>
      <x:c r="D68" s="3"/>
      <x:c r="E68" s="3"/>
      <x:c r="F68" s="3"/>
      <x:c r="G68" s="6"/>
    </x:row>
    <x:row r="69">
      <x:c r="A69" s="3"/>
      <x:c r="B69" s="3"/>
      <x:c r="C69" s="3"/>
      <x:c r="D69" s="3"/>
      <x:c r="E69" s="3"/>
      <x:c r="F69" s="3"/>
      <x:c r="G69" s="6"/>
    </x:row>
    <x:row r="70">
      <x:c r="A70" s="3"/>
      <x:c r="B70" s="3"/>
      <x:c r="C70" s="3"/>
      <x:c r="D70" s="3"/>
      <x:c r="E70" s="3"/>
      <x:c r="F70" s="3"/>
      <x:c r="G70" s="6"/>
    </x:row>
    <x:row r="71">
      <x:c r="A71" s="3"/>
      <x:c r="B71" s="3"/>
      <x:c r="C71" s="3"/>
      <x:c r="D71" s="3"/>
      <x:c r="E71" s="3"/>
      <x:c r="F71" s="3"/>
      <x:c r="G71" s="6"/>
    </x:row>
    <x:row r="72">
      <x:c r="A72" s="3"/>
      <x:c r="B72" s="3"/>
      <x:c r="C72" s="3"/>
      <x:c r="D72" s="3"/>
      <x:c r="E72" s="3"/>
      <x:c r="F72" s="3"/>
      <x:c r="G72" s="6"/>
    </x:row>
    <x:row r="73">
      <x:c r="A73" s="3"/>
      <x:c r="B73" s="3"/>
      <x:c r="C73" s="3"/>
      <x:c r="D73" s="3"/>
      <x:c r="E73" s="3"/>
      <x:c r="F73" s="3"/>
      <x:c r="G73" s="6"/>
    </x:row>
    <x:row r="74">
      <x:c r="A74" s="3"/>
      <x:c r="B74" s="3"/>
      <x:c r="C74" s="3"/>
      <x:c r="D74" s="3"/>
      <x:c r="E74" s="3"/>
      <x:c r="F74" s="3"/>
      <x:c r="G74" s="6"/>
    </x:row>
    <x:row r="75">
      <x:c r="A75" s="3"/>
      <x:c r="B75" s="3"/>
      <x:c r="C75" s="3"/>
      <x:c r="D75" s="3"/>
      <x:c r="E75" s="3"/>
      <x:c r="F75" s="3"/>
      <x:c r="G75" s="6"/>
    </x:row>
    <x:row r="76">
      <x:c r="A76" s="3"/>
      <x:c r="B76" s="3"/>
      <x:c r="C76" s="3"/>
      <x:c r="D76" s="3"/>
      <x:c r="E76" s="3"/>
      <x:c r="F76" s="3"/>
      <x:c r="G76" s="6"/>
    </x:row>
    <x:row r="77">
      <x:c r="A77" s="3"/>
      <x:c r="B77" s="3"/>
      <x:c r="C77" s="3"/>
      <x:c r="D77" s="3"/>
      <x:c r="E77" s="3"/>
      <x:c r="F77" s="3"/>
      <x:c r="G77" s="6"/>
    </x:row>
    <x:row r="78">
      <x:c r="A78" s="3"/>
      <x:c r="B78" s="3"/>
      <x:c r="C78" s="3"/>
      <x:c r="D78" s="3"/>
      <x:c r="E78" s="3"/>
      <x:c r="F78" s="3"/>
      <x:c r="G78" s="6"/>
    </x:row>
    <x:row r="79">
      <x:c r="A79" s="3"/>
      <x:c r="B79" s="3"/>
      <x:c r="C79" s="3"/>
      <x:c r="D79" s="3"/>
      <x:c r="E79" s="3"/>
      <x:c r="F79" s="3"/>
      <x:c r="G79" s="6"/>
    </x:row>
    <x:row r="80">
      <x:c r="A80" s="3"/>
      <x:c r="B80" s="3"/>
      <x:c r="C80" s="3"/>
      <x:c r="D80" s="3"/>
      <x:c r="E80" s="3"/>
      <x:c r="F80" s="3"/>
      <x:c r="G80" s="6"/>
    </x:row>
    <x:row r="81">
      <x:c r="G81" s="8"/>
    </x:row>
    <x:row r="82">
      <x:c r="G82" s="8"/>
    </x:row>
    <x:row r="83">
      <x:c r="G83" s="8"/>
    </x:row>
    <x:row r="84">
      <x:c r="G84" s="8"/>
    </x:row>
    <x:row r="85">
      <x:c r="G85" s="8"/>
    </x:row>
    <x:row r="86">
      <x:c r="G86" s="8"/>
    </x:row>
    <x:row r="87">
      <x:c r="G87" s="8"/>
    </x:row>
    <x:row r="88">
      <x:c r="G88" s="8"/>
    </x:row>
    <x:row r="89">
      <x:c r="G89" s="8"/>
    </x:row>
    <x:row r="90">
      <x:c r="G90" s="8"/>
    </x:row>
    <x:row r="91">
      <x:c r="G91" s="8"/>
    </x:row>
    <x:row r="92">
      <x:c r="G92" s="8"/>
    </x:row>
    <x:row r="93">
      <x:c r="G93" s="8"/>
    </x:row>
    <x:row r="94">
      <x:c r="G94" s="8"/>
    </x:row>
    <x:row r="95">
      <x:c r="G95" s="8"/>
    </x:row>
    <x:row r="96">
      <x:c r="G96" s="8"/>
    </x:row>
    <x:row r="97">
      <x:c r="G97" s="8"/>
    </x:row>
    <x:row r="98">
      <x:c r="G98" s="8"/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9" customWidth="1"/>
    <x:col min="2" max="2" width="20" customWidth="1"/>
    <x:col min="3" max="5" width="19" customWidth="1"/>
    <x:col min="6" max="8" width="20" customWidth="1"/>
    <x:col min="10" max="10" width="35" customWidth="1"/>
    <x:col min="11" max="15" width="14" customWidth="1"/>
  </x:cols>
  <x:sheetData>
    <x:row r="1">
      <x:c r="A1" s="12" t="s">
        <x:v>0</x:v>
      </x:c>
      <x:c r="B1" s="12" t="s">
        <x:v>307</x:v>
      </x:c>
      <x:c r="C1" s="12"/>
      <x:c r="D1" s="12"/>
      <x:c r="E1" s="12"/>
      <x:c r="F1" s="12"/>
      <x:c r="G1" s="12"/>
      <x:c r="H1" s="1"/>
      <x:c r="I1" s="1"/>
      <x:c r="J1" s="1"/>
      <x:c r="K1" s="1"/>
    </x:row>
    <x:row r="2">
      <x:c r="A2" s="12" t="s">
        <x:v>1</x:v>
      </x:c>
      <x:c r="B2" s="12" t="s">
        <x:v>41</x:v>
      </x:c>
      <x:c r="C2" s="12"/>
      <x:c r="D2" s="12"/>
      <x:c r="E2" s="12"/>
      <x:c r="F2" s="12"/>
      <x:c r="G2" s="12"/>
      <x:c r="H2" s="1"/>
      <x:c r="I2" s="1"/>
      <x:c r="J2" s="1"/>
      <x:c r="K2" s="1"/>
    </x:row>
    <x:row r="3">
      <x:c r="A3" s="7" t="s">
        <x:v>3</x:v>
      </x:c>
      <x:c r="B3" s="54" t="s">
        <x:v>4</x:v>
      </x:c>
      <x:c r="C3" s="54" t="s">
        <x:v>5</x:v>
      </x:c>
      <x:c r="D3" s="54" t="s">
        <x:v>6</x:v>
      </x:c>
      <x:c r="E3" s="54" t="s">
        <x:v>7</x:v>
      </x:c>
      <x:c r="F3" s="54" t="s">
        <x:v>8</x:v>
      </x:c>
      <x:c r="G3" s="55" t="s">
        <x:v>9</x:v>
      </x:c>
      <x:c r="H3" s="1"/>
      <x:c r="I3" s="1"/>
      <x:c r="J3" s="1"/>
      <x:c r="K3" s="1"/>
    </x:row>
    <x:row r="4">
      <x:c r="A4" s="7" t="s">
        <x:v>10</x:v>
      </x:c>
      <x:c r="B4" s="18">
        <x:v>45900</x:v>
      </x:c>
      <x:c r="C4" s="18">
        <x:v>45900</x:v>
      </x:c>
      <x:c r="D4" s="18">
        <x:v>45991</x:v>
      </x:c>
      <x:c r="E4" s="18">
        <x:v>46081</x:v>
      </x:c>
      <x:c r="F4" s="18">
        <x:v>46173</x:v>
      </x:c>
      <x:c r="G4" s="14">
        <x:v>46265</x:v>
      </x:c>
      <x:c r="H4" s="1"/>
      <x:c r="I4" s="1"/>
      <x:c r="J4" s="1"/>
      <x:c r="K4" s="1"/>
    </x:row>
    <x:row r="5">
      <x:c r="A5" s="7" t="s">
        <x:v>11</x:v>
      </x:c>
      <x:c r="B5" s="7">
        <x:v>365</x:v>
      </x:c>
      <x:c r="C5" s="7">
        <x:v>92</x:v>
      </x:c>
      <x:c r="D5" s="7">
        <x:v>91</x:v>
      </x:c>
      <x:c r="E5" s="7">
        <x:v>90</x:v>
      </x:c>
      <x:c r="F5" s="7">
        <x:v>92</x:v>
      </x:c>
      <x:c r="G5" s="20">
        <x:v>92</x:v>
      </x:c>
      <x:c r="H5" s="1"/>
      <x:c r="I5" s="1"/>
      <x:c r="J5" s="1"/>
      <x:c r="K5" s="1"/>
    </x:row>
    <x:row r="6">
      <x:c r="A6" s="1"/>
      <x:c r="B6" s="1"/>
      <x:c r="C6" s="1"/>
      <x:c r="D6" s="1"/>
      <x:c r="E6" s="1"/>
      <x:c r="F6" s="1"/>
      <x:c r="G6" s="23"/>
      <x:c r="H6" s="1"/>
      <x:c r="I6" s="1"/>
      <x:c r="J6" s="1"/>
      <x:c r="K6" s="1"/>
    </x:row>
    <x:row r="7">
      <x:c r="A7" s="5" t="s">
        <x:v>308</x:v>
      </x:c>
      <x:c r="B7" s="5"/>
      <x:c r="C7" s="5"/>
      <x:c r="D7" s="5"/>
      <x:c r="E7" s="5"/>
      <x:c r="F7" s="5"/>
      <x:c r="G7" s="49"/>
      <x:c r="H7" s="3"/>
      <x:c r="I7" s="3"/>
      <x:c r="J7" s="3"/>
      <x:c r="K7" s="3"/>
    </x:row>
    <x:row r="8">
      <x:c r="A8" s="5" t="s">
        <x:v>309</x:v>
      </x:c>
      <x:c r="B8" s="60" t="s">
        <x:v>310</x:v>
      </x:c>
      <x:c r="C8" s="60" t="s">
        <x:v>311</x:v>
      </x:c>
      <x:c r="D8" s="60" t="s">
        <x:v>312</x:v>
      </x:c>
      <x:c r="E8" s="60" t="s">
        <x:v>313</x:v>
      </x:c>
      <x:c r="F8" s="60" t="s">
        <x:v>314</x:v>
      </x:c>
      <x:c r="G8" s="61" t="s">
        <x:v>315</x:v>
      </x:c>
      <x:c r="H8" s="63" t="s">
        <x:v>316</x:v>
      </x:c>
      <x:c r="I8" s="3"/>
      <x:c r="J8" s="3"/>
      <x:c r="K8" s="3"/>
    </x:row>
    <x:row r="9">
      <x:c r="A9" s="64">
        <x:v>45716</x:v>
      </x:c>
      <x:c r="B9" s="41">
        <x:v>3.7</x:v>
      </x:c>
      <x:c r="C9" s="41">
        <x:v>3.73</x:v>
      </x:c>
      <x:c r="D9" s="41">
        <x:v>3.19</x:v>
      </x:c>
      <x:c r="E9" s="41">
        <x:v>2.45</x:v>
      </x:c>
      <x:c r="F9" s="41">
        <x:v>1028.44</x:v>
      </x:c>
      <x:c r="G9" s="43">
        <x:v>1006.3</x:v>
      </x:c>
      <x:c r="H9" s="27">
        <x:v>45750</x:v>
      </x:c>
      <x:c r="I9" s="3"/>
      <x:c r="J9" s="3"/>
      <x:c r="K9" s="3"/>
    </x:row>
    <x:row r="10">
      <x:c r="A10" s="64">
        <x:v>45808</x:v>
      </x:c>
      <x:c r="B10" s="41">
        <x:v>4.44</x:v>
      </x:c>
      <x:c r="C10" s="41">
        <x:v>5.12</x:v>
      </x:c>
      <x:c r="D10" s="41">
        <x:v>3.64</x:v>
      </x:c>
      <x:c r="E10" s="41">
        <x:v>3.12</x:v>
      </x:c>
      <x:c r="F10" s="41">
        <x:v>1148.02</x:v>
      </x:c>
      <x:c r="G10" s="43">
        <x:v>1178.6</x:v>
      </x:c>
      <x:c r="H10" s="27">
        <x:v>45834</x:v>
      </x:c>
      <x:c r="I10" s="3"/>
      <x:c r="J10" s="3"/>
      <x:c r="K10" s="3"/>
    </x:row>
    <x:row r="11">
      <x:c r="A11" s="64">
        <x:v>45900</x:v>
      </x:c>
      <x:c r="B11" s="41">
        <x:v>4.84</x:v>
      </x:c>
      <x:c r="C11" s="41">
        <x:v>5.2</x:v>
      </x:c>
      <x:c r="D11" s="41">
        <x:v>3.85</x:v>
      </x:c>
      <x:c r="E11" s="41">
        <x:v>3.61</x:v>
      </x:c>
      <x:c r="F11" s="41">
        <x:v>1229.43</x:v>
      </x:c>
      <x:c r="G11" s="43">
        <x:v>1209.1</x:v>
      </x:c>
      <x:c r="H11" s="27">
        <x:v>45931</x:v>
      </x:c>
      <x:c r="I11" s="3"/>
      <x:c r="J11" s="3"/>
      <x:c r="K11" s="3"/>
    </x:row>
    <x:row r="12">
      <x:c r="A12" s="64">
        <x:v>45991</x:v>
      </x:c>
      <x:c r="B12" s="41">
        <x:v>4.59</x:v>
      </x:c>
      <x:c r="C12" s="41">
        <x:v>4.69</x:v>
      </x:c>
      <x:c r="D12" s="41">
        <x:v>3.69</x:v>
      </x:c>
      <x:c r="E12" s="41">
        <x:v>3.82</x:v>
      </x:c>
      <x:c r="F12" s="41">
        <x:v>1144.39</x:v>
      </x:c>
      <x:c r="G12" s="43">
        <x:v>1143.7</x:v>
      </x:c>
      <x:c r="H12" s="27">
        <x:v>46030</x:v>
      </x:c>
      <x:c r="I12" s="3"/>
      <x:c r="J12" s="3"/>
      <x:c r="K12" s="3"/>
    </x:row>
    <x:row r="13">
      <x:c r="A13" s="64">
        <x:v>46081</x:v>
      </x:c>
      <x:c r="B13" s="41">
        <x:v>4</x:v>
      </x:c>
      <x:c r="C13" s="41">
        <x:v>4.14</x:v>
      </x:c>
      <x:c r="D13" s="41">
        <x:v>3.17</x:v>
      </x:c>
      <x:c r="E13" s="41">
        <x:v>3.09</x:v>
      </x:c>
      <x:c r="F13" s="41">
        <x:v>1080.76</x:v>
      </x:c>
      <x:c r="G13" s="43">
        <x:v>1055.7</x:v>
      </x:c>
      <x:c r="H13" s="27">
        <x:v>46114</x:v>
      </x:c>
      <x:c r="I13" s="3"/>
      <x:c r="J13" s="3"/>
      <x:c r="K13" s="3"/>
    </x:row>
    <x:row r="14">
      <x:c r="A14" s="64">
        <x:v>46173</x:v>
      </x:c>
      <x:c r="B14" s="41">
        <x:v>5.19</x:v>
      </x:c>
      <x:c r="C14" s="41">
        <x:v>5.31</x:v>
      </x:c>
      <x:c r="D14" s="41">
        <x:v>4.22</x:v>
      </x:c>
      <x:c r="E14" s="41">
        <x:v>4.56</x:v>
      </x:c>
      <x:c r="F14" s="41">
        <x:v>1177.37</x:v>
      </x:c>
      <x:c r="G14" s="43">
        <x:v>1198</x:v>
      </x:c>
      <x:c r="H14" s="27">
        <x:v>46198</x:v>
      </x:c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6"/>
      <x:c r="H15" s="3"/>
      <x:c r="I15" s="3"/>
      <x:c r="J15" s="3"/>
      <x:c r="K15" s="3"/>
    </x:row>
    <x:row r="16">
      <x:c r="A16" s="3" t="s">
        <x:v>317</x:v>
      </x:c>
      <x:c r="B16" s="3" t="s">
        <x:v>318</x:v>
      </x:c>
      <x:c r="C16" s="3"/>
      <x:c r="D16" s="3"/>
      <x:c r="E16" s="3"/>
      <x:c r="F16" s="3"/>
      <x:c r="G16" s="6"/>
      <x:c r="H16" s="3"/>
      <x:c r="I16" s="3"/>
      <x:c r="J16" s="3"/>
      <x:c r="K16" s="3"/>
    </x:row>
    <x:row r="17">
      <x:c r="A17" s="3" t="s">
        <x:v>319</x:v>
      </x:c>
      <x:c r="B17" s="3" t="s">
        <x:v>320</x:v>
      </x:c>
      <x:c r="C17" s="3"/>
      <x:c r="D17" s="3"/>
      <x:c r="E17" s="3"/>
      <x:c r="F17" s="3"/>
      <x:c r="G17" s="6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6"/>
      <x:c r="H18" s="3"/>
      <x:c r="I18" s="3"/>
      <x:c r="J18" s="3"/>
      <x:c r="K18" s="3"/>
    </x:row>
    <x:row r="19">
      <x:c r="A19" s="5" t="s">
        <x:v>321</x:v>
      </x:c>
      <x:c r="B19" s="5" t="s">
        <x:v>322</x:v>
      </x:c>
      <x:c r="C19" s="5"/>
      <x:c r="D19" s="5"/>
      <x:c r="E19" s="5"/>
      <x:c r="F19" s="5"/>
      <x:c r="G19" s="49"/>
      <x:c r="H19" s="3"/>
      <x:c r="I19" s="3"/>
      <x:c r="J19" s="3"/>
      <x:c r="K19" s="3"/>
    </x:row>
    <x:row r="20">
      <x:c r="A20" s="5" t="s">
        <x:v>323</x:v>
      </x:c>
      <x:c r="B20" s="5" t="s">
        <x:v>324</x:v>
      </x:c>
      <x:c r="C20" s="5"/>
      <x:c r="D20" s="5"/>
      <x:c r="E20" s="5"/>
      <x:c r="F20" s="5"/>
      <x:c r="G20" s="49"/>
      <x:c r="H20" s="3"/>
      <x:c r="I20" s="3"/>
      <x:c r="J20" s="3"/>
      <x:c r="K20" s="3"/>
    </x:row>
    <x:row r="21">
      <x:c r="A21" s="3" t="s">
        <x:v>325</x:v>
      </x:c>
      <x:c r="B21" s="3" t="s">
        <x:v>326</x:v>
      </x:c>
      <x:c r="C21" s="3"/>
      <x:c r="D21" s="3"/>
      <x:c r="E21" s="3"/>
      <x:c r="F21" s="3"/>
      <x:c r="G21" s="6"/>
      <x:c r="H21" s="3"/>
      <x:c r="I21" s="3"/>
      <x:c r="J21" s="3"/>
      <x:c r="K21" s="3"/>
    </x:row>
    <x:row r="22">
      <x:c r="A22" s="3" t="s">
        <x:v>327</x:v>
      </x:c>
      <x:c r="B22" s="3" t="s">
        <x:v>0</x:v>
      </x:c>
      <x:c r="C22" s="3"/>
      <x:c r="D22" s="3"/>
      <x:c r="E22" s="3"/>
      <x:c r="F22" s="3"/>
      <x:c r="G22" s="6"/>
      <x:c r="H22" s="3"/>
      <x:c r="I22" s="3"/>
      <x:c r="J22" s="3"/>
      <x:c r="K22" s="3"/>
    </x:row>
    <x:row r="23">
      <x:c r="A23" s="3" t="s">
        <x:v>328</x:v>
      </x:c>
      <x:c r="B23" s="3" t="s">
        <x:v>329</x:v>
      </x:c>
      <x:c r="C23" s="3"/>
      <x:c r="D23" s="3"/>
      <x:c r="E23" s="3"/>
      <x:c r="F23" s="3"/>
      <x:c r="G23" s="6"/>
      <x:c r="H23" s="3"/>
      <x:c r="I23" s="3"/>
      <x:c r="J23" s="3"/>
      <x:c r="K23" s="3"/>
    </x:row>
    <x:row r="24">
      <x:c r="A24" s="3" t="s">
        <x:v>330</x:v>
      </x:c>
      <x:c r="B24" s="41">
        <x:v>1413208</x:v>
      </x:c>
      <x:c r="C24" s="3"/>
      <x:c r="D24" s="3"/>
      <x:c r="E24" s="3"/>
      <x:c r="F24" s="3"/>
      <x:c r="G24" s="6"/>
      <x:c r="H24" s="3"/>
      <x:c r="I24" s="3"/>
      <x:c r="J24" s="3"/>
      <x:c r="K24" s="3"/>
    </x:row>
    <x:row r="25">
      <x:c r="A25" s="3" t="s">
        <x:v>331</x:v>
      </x:c>
      <x:c r="B25" s="41">
        <x:v>8</x:v>
      </x:c>
      <x:c r="C25" s="3"/>
      <x:c r="D25" s="3"/>
      <x:c r="E25" s="3"/>
      <x:c r="F25" s="3"/>
      <x:c r="G25" s="6"/>
      <x:c r="H25" s="3"/>
      <x:c r="I25" s="3"/>
      <x:c r="J25" s="3"/>
      <x:c r="K25" s="3"/>
    </x:row>
    <x:row r="26">
      <x:c r="A26" s="3" t="s">
        <x:v>332</x:v>
      </x:c>
      <x:c r="B26" s="3" t="s">
        <x:v>333</x:v>
      </x:c>
      <x:c r="C26" s="3"/>
      <x:c r="D26" s="3"/>
      <x:c r="E26" s="3"/>
      <x:c r="F26" s="3"/>
      <x:c r="G26" s="6"/>
      <x:c r="H26" s="3"/>
      <x:c r="I26" s="3"/>
      <x:c r="J26" s="3"/>
      <x:c r="K26" s="3"/>
    </x:row>
    <x:row r="27">
      <x:c r="A27" s="3" t="s">
        <x:v>334</x:v>
      </x:c>
      <x:c r="B27" s="3" t="s">
        <x:v>335</x:v>
      </x:c>
      <x:c r="C27" s="3"/>
      <x:c r="D27" s="3"/>
      <x:c r="E27" s="3"/>
      <x:c r="F27" s="3"/>
      <x:c r="G27" s="6"/>
      <x:c r="H27" s="3"/>
      <x:c r="I27" s="3"/>
      <x:c r="J27" s="3"/>
      <x:c r="K27" s="3"/>
    </x:row>
    <x:row r="28">
      <x:c r="A28" s="3" t="s">
        <x:v>309</x:v>
      </x:c>
      <x:c r="B28" s="27">
        <x:v>46265</x:v>
      </x:c>
      <x:c r="C28" s="3"/>
      <x:c r="D28" s="3"/>
      <x:c r="E28" s="3"/>
      <x:c r="F28" s="3"/>
      <x:c r="G28" s="6"/>
      <x:c r="H28" s="3"/>
      <x:c r="I28" s="3"/>
      <x:c r="J28" s="3"/>
      <x:c r="K28" s="3"/>
    </x:row>
    <x:row r="29">
      <x:c r="A29" s="3" t="s">
        <x:v>336</x:v>
      </x:c>
      <x:c r="B29" s="27">
        <x:v>46296</x:v>
      </x:c>
      <x:c r="C29" s="3"/>
      <x:c r="D29" s="3"/>
      <x:c r="E29" s="3"/>
      <x:c r="F29" s="3"/>
      <x:c r="G29" s="6"/>
      <x:c r="H29" s="3"/>
      <x:c r="I29" s="3"/>
      <x:c r="J29" s="3"/>
      <x:c r="K29" s="3"/>
    </x:row>
    <x:row r="30">
      <x:c r="A30" s="3" t="s">
        <x:v>337</x:v>
      </x:c>
      <x:c r="B30" s="52">
        <x:v>5.66</x:v>
      </x:c>
      <x:c r="C30" s="3"/>
      <x:c r="D30" s="3"/>
      <x:c r="E30" s="3"/>
      <x:c r="F30" s="3"/>
      <x:c r="G30" s="6"/>
      <x:c r="H30" s="3"/>
      <x:c r="I30" s="3"/>
      <x:c r="J30" s="3"/>
      <x:c r="K30" s="3"/>
    </x:row>
    <x:row r="31">
      <x:c r="A31" s="3" t="s">
        <x:v>338</x:v>
      </x:c>
      <x:c r="B31" s="41">
        <x:v>5.69</x:v>
      </x:c>
      <x:c r="C31" s="3"/>
      <x:c r="D31" s="3"/>
      <x:c r="E31" s="3"/>
      <x:c r="F31" s="3"/>
      <x:c r="G31" s="6"/>
      <x:c r="H31" s="3"/>
      <x:c r="I31" s="3"/>
      <x:c r="J31" s="3"/>
      <x:c r="K31" s="3"/>
    </x:row>
    <x:row r="32">
      <x:c r="A32" s="3" t="s">
        <x:v>339</x:v>
      </x:c>
      <x:c r="B32" s="41">
        <x:v>5.92</x:v>
      </x:c>
      <x:c r="C32" s="3"/>
      <x:c r="D32" s="3"/>
      <x:c r="E32" s="3"/>
      <x:c r="F32" s="3"/>
      <x:c r="G32" s="6"/>
      <x:c r="H32" s="3"/>
      <x:c r="I32" s="3"/>
      <x:c r="J32" s="3"/>
      <x:c r="K32" s="3"/>
    </x:row>
    <x:row r="33">
      <x:c r="A33" s="3" t="s">
        <x:v>340</x:v>
      </x:c>
      <x:c r="B33" s="41">
        <x:v>5.39</x:v>
      </x:c>
      <x:c r="C33" s="3"/>
      <x:c r="D33" s="3"/>
      <x:c r="E33" s="3"/>
      <x:c r="F33" s="3"/>
      <x:c r="G33" s="6"/>
      <x:c r="H33" s="3"/>
      <x:c r="I33" s="3"/>
      <x:c r="J33" s="3"/>
      <x:c r="K33" s="3"/>
    </x:row>
    <x:row r="34">
      <x:c r="A34" s="3" t="s">
        <x:v>341</x:v>
      </x:c>
      <x:c r="B34" s="41">
        <x:v>0.17</x:v>
      </x:c>
      <x:c r="C34" s="3"/>
      <x:c r="D34" s="3"/>
      <x:c r="E34" s="3"/>
      <x:c r="F34" s="3"/>
      <x:c r="G34" s="6"/>
      <x:c r="H34" s="3"/>
      <x:c r="I34" s="3"/>
      <x:c r="J34" s="3"/>
      <x:c r="K34" s="3"/>
    </x:row>
    <x:row r="35">
      <x:c r="A35" s="3" t="s">
        <x:v>342</x:v>
      </x:c>
      <x:c r="B35" s="41">
        <x:v>7</x:v>
      </x:c>
      <x:c r="C35" s="3"/>
      <x:c r="D35" s="3"/>
      <x:c r="E35" s="3"/>
      <x:c r="F35" s="3"/>
      <x:c r="G35" s="6"/>
      <x:c r="H35" s="3"/>
      <x:c r="I35" s="3"/>
      <x:c r="J35" s="3"/>
      <x:c r="K35" s="3"/>
    </x:row>
    <x:row r="36">
      <x:c r="A36" s="3" t="s">
        <x:v>343</x:v>
      </x:c>
      <x:c r="B36" s="3"/>
      <x:c r="C36" s="3"/>
      <x:c r="D36" s="3"/>
      <x:c r="E36" s="3"/>
      <x:c r="F36" s="3"/>
      <x:c r="G36" s="6"/>
      <x:c r="H36" s="3"/>
      <x:c r="I36" s="3"/>
      <x:c r="J36" s="3"/>
      <x:c r="K36" s="3"/>
    </x:row>
    <x:row r="37">
      <x:c r="A37" s="3" t="s">
        <x:v>344</x:v>
      </x:c>
      <x:c r="B37" s="3"/>
      <x:c r="C37" s="3"/>
      <x:c r="D37" s="3"/>
      <x:c r="E37" s="3"/>
      <x:c r="F37" s="3"/>
      <x:c r="G37" s="6"/>
      <x:c r="H37" s="3"/>
      <x:c r="I37" s="3"/>
      <x:c r="J37" s="3"/>
      <x:c r="K37" s="3"/>
    </x:row>
    <x:row r="38">
      <x:c r="A38" s="3" t="s">
        <x:v>345</x:v>
      </x:c>
      <x:c r="B38" s="3"/>
      <x:c r="C38" s="3"/>
      <x:c r="D38" s="3"/>
      <x:c r="E38" s="3"/>
      <x:c r="F38" s="3"/>
      <x:c r="G38" s="6"/>
      <x:c r="H38" s="3"/>
      <x:c r="I38" s="3"/>
      <x:c r="J38" s="3"/>
      <x:c r="K38" s="3"/>
    </x:row>
    <x:row r="39">
      <x:c r="A39" s="3" t="s">
        <x:v>346</x:v>
      </x:c>
      <x:c r="B39" s="52">
        <x:v>4.69</x:v>
      </x:c>
      <x:c r="C39" s="3"/>
      <x:c r="D39" s="3"/>
      <x:c r="E39" s="3"/>
      <x:c r="F39" s="3"/>
      <x:c r="G39" s="6"/>
      <x:c r="H39" s="3"/>
      <x:c r="I39" s="3"/>
      <x:c r="J39" s="3"/>
      <x:c r="K39" s="3"/>
    </x:row>
    <x:row r="40">
      <x:c r="A40" s="3" t="s">
        <x:v>347</x:v>
      </x:c>
      <x:c r="B40" s="41">
        <x:v>4.69</x:v>
      </x:c>
      <x:c r="C40" s="3"/>
      <x:c r="D40" s="3"/>
      <x:c r="E40" s="3"/>
      <x:c r="F40" s="3"/>
      <x:c r="G40" s="6"/>
      <x:c r="H40" s="3"/>
      <x:c r="I40" s="3"/>
      <x:c r="J40" s="3"/>
      <x:c r="K40" s="3"/>
    </x:row>
    <x:row r="41">
      <x:c r="A41" s="3" t="s">
        <x:v>348</x:v>
      </x:c>
      <x:c r="B41" s="41">
        <x:v>4.88</x:v>
      </x:c>
      <x:c r="C41" s="3"/>
      <x:c r="D41" s="3"/>
      <x:c r="E41" s="3"/>
      <x:c r="F41" s="3"/>
      <x:c r="G41" s="6"/>
      <x:c r="H41" s="3"/>
      <x:c r="I41" s="3"/>
      <x:c r="J41" s="3"/>
      <x:c r="K41" s="3"/>
    </x:row>
    <x:row r="42">
      <x:c r="A42" s="3" t="s">
        <x:v>349</x:v>
      </x:c>
      <x:c r="B42" s="41">
        <x:v>4.49</x:v>
      </x:c>
      <x:c r="C42" s="3"/>
      <x:c r="D42" s="3"/>
      <x:c r="E42" s="3"/>
      <x:c r="F42" s="3"/>
      <x:c r="G42" s="6"/>
      <x:c r="H42" s="3"/>
      <x:c r="I42" s="3"/>
      <x:c r="J42" s="3"/>
      <x:c r="K42" s="3"/>
    </x:row>
    <x:row r="43">
      <x:c r="A43" s="3" t="s">
        <x:v>350</x:v>
      </x:c>
      <x:c r="B43" s="41">
        <x:v>0.16</x:v>
      </x:c>
      <x:c r="C43" s="3"/>
      <x:c r="D43" s="3"/>
      <x:c r="E43" s="3"/>
      <x:c r="F43" s="3"/>
      <x:c r="G43" s="6"/>
      <x:c r="H43" s="3"/>
      <x:c r="I43" s="3"/>
      <x:c r="J43" s="3"/>
      <x:c r="K43" s="3"/>
    </x:row>
    <x:row r="44">
      <x:c r="A44" s="3" t="s">
        <x:v>351</x:v>
      </x:c>
      <x:c r="B44" s="41">
        <x:v>3</x:v>
      </x:c>
      <x:c r="C44" s="3"/>
      <x:c r="D44" s="3"/>
      <x:c r="E44" s="3"/>
      <x:c r="F44" s="3"/>
      <x:c r="G44" s="6"/>
      <x:c r="H44" s="3"/>
      <x:c r="I44" s="3"/>
      <x:c r="J44" s="3"/>
      <x:c r="K44" s="3"/>
    </x:row>
    <x:row r="45">
      <x:c r="A45" s="3" t="s">
        <x:v>352</x:v>
      </x:c>
      <x:c r="B45" s="3"/>
      <x:c r="C45" s="3"/>
      <x:c r="D45" s="3"/>
      <x:c r="E45" s="3"/>
      <x:c r="F45" s="3"/>
      <x:c r="G45" s="6"/>
      <x:c r="H45" s="3"/>
      <x:c r="I45" s="3"/>
      <x:c r="J45" s="3"/>
      <x:c r="K45" s="3"/>
    </x:row>
    <x:row r="46">
      <x:c r="A46" s="3" t="s">
        <x:v>353</x:v>
      </x:c>
      <x:c r="B46" s="3"/>
      <x:c r="C46" s="3"/>
      <x:c r="D46" s="3"/>
      <x:c r="E46" s="3"/>
      <x:c r="F46" s="3"/>
      <x:c r="G46" s="6"/>
      <x:c r="H46" s="3"/>
      <x:c r="I46" s="3"/>
      <x:c r="J46" s="3"/>
      <x:c r="K46" s="3"/>
    </x:row>
    <x:row r="47">
      <x:c r="A47" s="3" t="s">
        <x:v>354</x:v>
      </x:c>
      <x:c r="B47" s="53">
        <x:v>1253.53</x:v>
      </x:c>
      <x:c r="C47" s="3"/>
      <x:c r="D47" s="3"/>
      <x:c r="E47" s="3"/>
      <x:c r="F47" s="3"/>
      <x:c r="G47" s="6"/>
      <x:c r="H47" s="3"/>
      <x:c r="I47" s="3"/>
      <x:c r="J47" s="3"/>
      <x:c r="K47" s="3"/>
    </x:row>
    <x:row r="48">
      <x:c r="A48" s="3" t="s">
        <x:v>355</x:v>
      </x:c>
      <x:c r="B48" s="41">
        <x:v>1246.79</x:v>
      </x:c>
      <x:c r="C48" s="3"/>
      <x:c r="D48" s="3"/>
      <x:c r="E48" s="3"/>
      <x:c r="F48" s="3"/>
      <x:c r="G48" s="6"/>
      <x:c r="H48" s="3"/>
      <x:c r="I48" s="3"/>
      <x:c r="J48" s="3"/>
      <x:c r="K48" s="3"/>
    </x:row>
    <x:row r="49">
      <x:c r="A49" s="3" t="s">
        <x:v>356</x:v>
      </x:c>
      <x:c r="B49" s="41">
        <x:v>1288.21</x:v>
      </x:c>
      <x:c r="C49" s="3"/>
      <x:c r="D49" s="3"/>
      <x:c r="E49" s="3"/>
      <x:c r="F49" s="3"/>
      <x:c r="G49" s="6"/>
      <x:c r="H49" s="3"/>
      <x:c r="I49" s="3"/>
      <x:c r="J49" s="3"/>
      <x:c r="K49" s="3"/>
    </x:row>
    <x:row r="50">
      <x:c r="A50" s="3" t="s">
        <x:v>357</x:v>
      </x:c>
      <x:c r="B50" s="41">
        <x:v>1232</x:v>
      </x:c>
      <x:c r="C50" s="3"/>
      <x:c r="D50" s="3"/>
      <x:c r="E50" s="3"/>
      <x:c r="F50" s="3"/>
      <x:c r="G50" s="6"/>
      <x:c r="H50" s="3"/>
      <x:c r="I50" s="3"/>
      <x:c r="J50" s="3"/>
      <x:c r="K50" s="3"/>
    </x:row>
    <x:row r="51">
      <x:c r="A51" s="3" t="s">
        <x:v>358</x:v>
      </x:c>
      <x:c r="B51" s="41">
        <x:v>18.14</x:v>
      </x:c>
      <x:c r="C51" s="3"/>
      <x:c r="D51" s="3"/>
      <x:c r="E51" s="3"/>
      <x:c r="F51" s="3"/>
      <x:c r="G51" s="6"/>
      <x:c r="H51" s="3"/>
      <x:c r="I51" s="3"/>
      <x:c r="J51" s="3"/>
      <x:c r="K51" s="3"/>
    </x:row>
    <x:row r="52">
      <x:c r="A52" s="3" t="s">
        <x:v>359</x:v>
      </x:c>
      <x:c r="B52" s="41">
        <x:v>6</x:v>
      </x:c>
      <x:c r="C52" s="3"/>
      <x:c r="D52" s="3"/>
      <x:c r="E52" s="3"/>
      <x:c r="F52" s="3"/>
      <x:c r="G52" s="6"/>
      <x:c r="H52" s="3"/>
      <x:c r="I52" s="3"/>
      <x:c r="J52" s="3"/>
      <x:c r="K52" s="3"/>
    </x:row>
    <x:row r="53">
      <x:c r="A53" s="3" t="s">
        <x:v>360</x:v>
      </x:c>
      <x:c r="B53" s="3"/>
      <x:c r="C53" s="3"/>
      <x:c r="D53" s="3"/>
      <x:c r="E53" s="3"/>
      <x:c r="F53" s="3"/>
      <x:c r="G53" s="6"/>
      <x:c r="H53" s="3"/>
      <x:c r="I53" s="3"/>
      <x:c r="J53" s="3"/>
      <x:c r="K53" s="3"/>
    </x:row>
    <x:row r="54">
      <x:c r="A54" s="3" t="s">
        <x:v>361</x:v>
      </x:c>
      <x:c r="B54" s="3"/>
      <x:c r="C54" s="3"/>
      <x:c r="D54" s="3"/>
      <x:c r="E54" s="3"/>
      <x:c r="F54" s="3"/>
      <x:c r="G54" s="6"/>
      <x:c r="H54" s="3"/>
      <x:c r="I54" s="3"/>
      <x:c r="J54" s="3"/>
      <x:c r="K54" s="3"/>
    </x:row>
    <x:row r="55">
      <x:c r="A55" s="3" t="s">
        <x:v>362</x:v>
      </x:c>
      <x:c r="B55" s="41">
        <x:v>249.1</x:v>
      </x:c>
      <x:c r="C55" s="3"/>
      <x:c r="D55" s="3"/>
      <x:c r="E55" s="3"/>
      <x:c r="F55" s="3"/>
      <x:c r="G55" s="6"/>
      <x:c r="H55" s="3"/>
      <x:c r="I55" s="3"/>
      <x:c r="J55" s="3"/>
      <x:c r="K55" s="3"/>
    </x:row>
    <x:row r="56">
      <x:c r="A56" s="3" t="s">
        <x:v>363</x:v>
      </x:c>
      <x:c r="B56" s="41">
        <x:v>232.17</x:v>
      </x:c>
      <x:c r="C56" s="3"/>
      <x:c r="D56" s="3"/>
      <x:c r="E56" s="3"/>
      <x:c r="F56" s="3"/>
      <x:c r="G56" s="6"/>
      <x:c r="H56" s="3"/>
      <x:c r="I56" s="3"/>
      <x:c r="J56" s="3"/>
      <x:c r="K56" s="3"/>
    </x:row>
    <x:row r="57">
      <x:c r="A57" s="3" t="s">
        <x:v>364</x:v>
      </x:c>
      <x:c r="B57" s="41">
        <x:v>171.57</x:v>
      </x:c>
      <x:c r="C57" s="3"/>
      <x:c r="D57" s="3"/>
      <x:c r="E57" s="3"/>
      <x:c r="F57" s="3"/>
      <x:c r="G57" s="6"/>
      <x:c r="H57" s="3"/>
      <x:c r="I57" s="3"/>
      <x:c r="J57" s="3"/>
      <x:c r="K57" s="3"/>
    </x:row>
    <x:row r="58">
      <x:c r="A58" s="3" t="s">
        <x:v>365</x:v>
      </x:c>
      <x:c r="B58" s="41">
        <x:v>143.97</x:v>
      </x:c>
      <x:c r="C58" s="3"/>
      <x:c r="D58" s="3"/>
      <x:c r="E58" s="3"/>
      <x:c r="F58" s="3"/>
      <x:c r="G58" s="6"/>
      <x:c r="H58" s="3"/>
      <x:c r="I58" s="3"/>
      <x:c r="J58" s="3"/>
      <x:c r="K58" s="3"/>
    </x:row>
    <x:row r="59">
      <x:c r="A59" s="3" t="s">
        <x:v>366</x:v>
      </x:c>
      <x:c r="B59" s="41">
        <x:v>49.83</x:v>
      </x:c>
      <x:c r="C59" s="3"/>
      <x:c r="D59" s="3"/>
      <x:c r="E59" s="3"/>
      <x:c r="F59" s="3"/>
      <x:c r="G59" s="6"/>
      <x:c r="H59" s="3"/>
      <x:c r="I59" s="3"/>
      <x:c r="J59" s="3"/>
      <x:c r="K59" s="3"/>
    </x:row>
    <x:row r="60">
      <x:c r="A60" s="3" t="s">
        <x:v>367</x:v>
      </x:c>
      <x:c r="B60" s="41">
        <x:v>23.7</x:v>
      </x:c>
      <x:c r="C60" s="3"/>
      <x:c r="D60" s="3"/>
      <x:c r="E60" s="3"/>
      <x:c r="F60" s="3"/>
      <x:c r="G60" s="6"/>
      <x:c r="H60" s="3"/>
      <x:c r="I60" s="3"/>
      <x:c r="J60" s="3"/>
      <x:c r="K60" s="3"/>
    </x:row>
    <x:row r="61">
      <x:c r="A61" s="3" t="s">
        <x:v>368</x:v>
      </x:c>
      <x:c r="B61" s="41">
        <x:v>-21.1</x:v>
      </x:c>
      <x:c r="C61" s="3"/>
      <x:c r="D61" s="3"/>
      <x:c r="E61" s="3"/>
      <x:c r="F61" s="3"/>
      <x:c r="G61" s="6"/>
      <x:c r="H61" s="3"/>
      <x:c r="I61" s="3"/>
      <x:c r="J61" s="3"/>
      <x:c r="K61" s="3"/>
    </x:row>
    <x:row r="62">
      <x:c r="A62" s="3" t="s">
        <x:v>369</x:v>
      </x:c>
      <x:c r="B62" s="41">
        <x:v>79</x:v>
      </x:c>
      <x:c r="C62" s="3"/>
      <x:c r="D62" s="3"/>
      <x:c r="E62" s="3"/>
      <x:c r="F62" s="3"/>
      <x:c r="G62" s="6"/>
      <x:c r="H62" s="3"/>
      <x:c r="I62" s="3"/>
      <x:c r="J62" s="3"/>
      <x:c r="K62" s="3"/>
    </x:row>
    <x:row r="63">
      <x:c r="A63" s="3" t="s">
        <x:v>370</x:v>
      </x:c>
      <x:c r="B63" s="41">
        <x:v>100.2</x:v>
      </x:c>
      <x:c r="C63" s="3"/>
      <x:c r="D63" s="3"/>
      <x:c r="E63" s="3"/>
      <x:c r="F63" s="3"/>
      <x:c r="G63" s="6"/>
      <x:c r="H63" s="3"/>
      <x:c r="I63" s="3"/>
      <x:c r="J63" s="3"/>
      <x:c r="K63" s="3"/>
    </x:row>
    <x:row r="64">
      <x:c r="A64" s="3" t="s">
        <x:v>371</x:v>
      </x:c>
      <x:c r="B64" s="41">
        <x:v>41.35</x:v>
      </x:c>
      <x:c r="C64" s="3"/>
      <x:c r="D64" s="3"/>
      <x:c r="E64" s="3"/>
      <x:c r="F64" s="3"/>
      <x:c r="G64" s="6"/>
      <x:c r="H64" s="3"/>
      <x:c r="I64" s="3"/>
      <x:c r="J64" s="3"/>
      <x:c r="K64" s="3"/>
    </x:row>
    <x:row r="65">
      <x:c r="A65" s="3" t="s">
        <x:v>372</x:v>
      </x:c>
      <x:c r="B65" s="41">
        <x:v>398.29</x:v>
      </x:c>
      <x:c r="C65" s="3"/>
      <x:c r="D65" s="3"/>
      <x:c r="E65" s="3"/>
      <x:c r="F65" s="3"/>
      <x:c r="G65" s="6"/>
      <x:c r="H65" s="3"/>
      <x:c r="I65" s="3"/>
      <x:c r="J65" s="3"/>
      <x:c r="K65" s="3"/>
    </x:row>
    <x:row r="66">
      <x:c r="A66" s="3" t="s">
        <x:v>373</x:v>
      </x:c>
      <x:c r="B66" s="41">
        <x:v>390</x:v>
      </x:c>
      <x:c r="C66" s="3"/>
      <x:c r="D66" s="3"/>
      <x:c r="E66" s="3"/>
      <x:c r="F66" s="3"/>
      <x:c r="G66" s="6"/>
      <x:c r="H66" s="3"/>
      <x:c r="I66" s="3"/>
      <x:c r="J66" s="3"/>
      <x:c r="K66" s="3"/>
    </x:row>
    <x:row r="67">
      <x:c r="A67" s="3" t="s">
        <x:v>374</x:v>
      </x:c>
      <x:c r="B67" s="41">
        <x:v>465</x:v>
      </x:c>
      <x:c r="C67" s="3"/>
      <x:c r="D67" s="3"/>
      <x:c r="E67" s="3"/>
      <x:c r="F67" s="3"/>
      <x:c r="G67" s="6"/>
      <x:c r="H67" s="3"/>
      <x:c r="I67" s="3"/>
      <x:c r="J67" s="3"/>
      <x:c r="K67" s="3"/>
    </x:row>
    <x:row r="68">
      <x:c r="A68" s="3" t="s">
        <x:v>375</x:v>
      </x:c>
      <x:c r="B68" s="41">
        <x:v>358</x:v>
      </x:c>
      <x:c r="C68" s="3"/>
      <x:c r="D68" s="3"/>
      <x:c r="E68" s="3"/>
      <x:c r="F68" s="3"/>
      <x:c r="G68" s="6"/>
      <x:c r="H68" s="3"/>
      <x:c r="I68" s="3"/>
      <x:c r="J68" s="3"/>
      <x:c r="K68" s="3"/>
    </x:row>
    <x:row r="69">
      <x:c r="A69" s="3" t="s">
        <x:v>376</x:v>
      </x:c>
      <x:c r="B69" s="41">
        <x:v>32.28</x:v>
      </x:c>
      <x:c r="C69" s="3"/>
      <x:c r="D69" s="3"/>
      <x:c r="E69" s="3"/>
      <x:c r="F69" s="3"/>
      <x:c r="G69" s="6"/>
      <x:c r="H69" s="3"/>
      <x:c r="I69" s="3"/>
      <x:c r="J69" s="3"/>
      <x:c r="K69" s="3"/>
    </x:row>
    <x:row r="70">
      <x:c r="A70" s="3" t="s">
        <x:v>377</x:v>
      </x:c>
      <x:c r="B70" s="41">
        <x:v>7</x:v>
      </x:c>
      <x:c r="C70" s="3"/>
      <x:c r="D70" s="3"/>
      <x:c r="E70" s="3"/>
      <x:c r="F70" s="3"/>
      <x:c r="G70" s="6"/>
      <x:c r="H70" s="3"/>
      <x:c r="I70" s="3"/>
      <x:c r="J70" s="3"/>
      <x:c r="K70" s="3"/>
    </x:row>
    <x:row r="71">
      <x:c r="A71" s="3" t="s">
        <x:v>378</x:v>
      </x:c>
      <x:c r="B71" s="3" t="s">
        <x:v>379</x:v>
      </x:c>
      <x:c r="C71" s="3"/>
      <x:c r="D71" s="3"/>
      <x:c r="E71" s="3"/>
      <x:c r="F71" s="3"/>
      <x:c r="G71" s="6"/>
      <x:c r="H71" s="3"/>
      <x:c r="I71" s="3"/>
      <x:c r="J71" s="3"/>
      <x:c r="K71" s="3"/>
    </x:row>
    <x:row r="72">
      <x:c r="A72" s="3" t="s">
        <x:v>380</x:v>
      </x:c>
      <x:c r="B72" s="41">
        <x:v>2</x:v>
      </x:c>
      <x:c r="C72" s="3"/>
      <x:c r="D72" s="3"/>
      <x:c r="E72" s="3"/>
      <x:c r="F72" s="3"/>
      <x:c r="G72" s="6"/>
      <x:c r="H72" s="3"/>
      <x:c r="I72" s="3"/>
      <x:c r="J72" s="3"/>
      <x:c r="K72" s="3"/>
    </x:row>
    <x:row r="73">
      <x:c r="A73" s="3" t="s">
        <x:v>381</x:v>
      </x:c>
      <x:c r="B73" s="41">
        <x:v>309.45</x:v>
      </x:c>
      <x:c r="C73" s="3"/>
      <x:c r="D73" s="3"/>
      <x:c r="E73" s="3"/>
      <x:c r="F73" s="3"/>
      <x:c r="G73" s="6"/>
      <x:c r="H73" s="3"/>
      <x:c r="I73" s="3"/>
      <x:c r="J73" s="3"/>
      <x:c r="K73" s="3"/>
    </x:row>
    <x:row r="74">
      <x:c r="A74" s="3" t="s">
        <x:v>382</x:v>
      </x:c>
      <x:c r="B74" s="3" t="s">
        <x:v>383</x:v>
      </x:c>
      <x:c r="C74" s="3"/>
      <x:c r="D74" s="3"/>
      <x:c r="E74" s="3"/>
      <x:c r="F74" s="3"/>
      <x:c r="G74" s="6"/>
      <x:c r="H74" s="3"/>
      <x:c r="I74" s="3"/>
      <x:c r="J74" s="3"/>
      <x:c r="K74" s="3"/>
    </x:row>
    <x:row r="75">
      <x:c r="A75" s="3"/>
      <x:c r="B75" s="3"/>
      <x:c r="C75" s="3"/>
      <x:c r="D75" s="3"/>
      <x:c r="E75" s="3"/>
      <x:c r="F75" s="3"/>
      <x:c r="G75" s="6"/>
      <x:c r="H75" s="3"/>
      <x:c r="I75" s="3"/>
      <x:c r="J75" s="3"/>
      <x:c r="K75" s="3"/>
    </x:row>
    <x:row r="76">
      <x:c r="A76" s="3"/>
      <x:c r="B76" s="3"/>
      <x:c r="C76" s="3"/>
      <x:c r="D76" s="3"/>
      <x:c r="E76" s="3"/>
      <x:c r="F76" s="3"/>
      <x:c r="G76" s="6"/>
      <x:c r="H76" s="3"/>
      <x:c r="I76" s="3"/>
      <x:c r="J76" s="3"/>
      <x:c r="K76" s="3"/>
    </x:row>
    <x:row r="77">
      <x:c r="A77" s="3" t="s">
        <x:v>384</x:v>
      </x:c>
      <x:c r="B77" s="3"/>
      <x:c r="C77" s="3"/>
      <x:c r="D77" s="3"/>
      <x:c r="E77" s="3"/>
      <x:c r="F77" s="3"/>
      <x:c r="G77" s="6"/>
      <x:c r="H77" s="3"/>
      <x:c r="I77" s="3"/>
      <x:c r="J77" s="3"/>
      <x:c r="K77" s="3"/>
    </x:row>
    <x:row r="78">
      <x:c r="A78" s="3"/>
      <x:c r="B78" s="3"/>
      <x:c r="C78" s="3"/>
      <x:c r="D78" s="3"/>
      <x:c r="E78" s="3"/>
      <x:c r="F78" s="3"/>
      <x:c r="G78" s="6"/>
      <x:c r="H78" s="3"/>
      <x:c r="I78" s="3"/>
      <x:c r="J78" s="3"/>
      <x:c r="K78" s="3"/>
    </x:row>
    <x:row r="79">
      <x:c r="A79" s="3"/>
      <x:c r="B79" s="3"/>
      <x:c r="C79" s="3"/>
      <x:c r="D79" s="3"/>
      <x:c r="E79" s="3"/>
      <x:c r="F79" s="3"/>
      <x:c r="G79" s="6"/>
      <x:c r="H79" s="3"/>
      <x:c r="I79" s="3"/>
      <x:c r="J79" s="3"/>
      <x:c r="K79" s="3"/>
    </x:row>
    <x:row r="80">
      <x:c r="A80" s="3"/>
      <x:c r="B80" s="3"/>
      <x:c r="C80" s="3"/>
      <x:c r="D80" s="3"/>
      <x:c r="E80" s="3"/>
      <x:c r="F80" s="3"/>
      <x:c r="G80" s="6"/>
      <x:c r="H80" s="3"/>
      <x:c r="I80" s="3"/>
      <x:c r="J80" s="3" t="s">
        <x:v>385</x:v>
      </x:c>
      <x:c r="K80" s="3" t="s">
        <x:v>386</x:v>
      </x:c>
    </x:row>
    <x:row r="81">
      <x:c r="A81" s="3"/>
      <x:c r="B81" s="3"/>
      <x:c r="C81" s="3"/>
      <x:c r="D81" s="3"/>
      <x:c r="E81" s="3"/>
      <x:c r="F81" s="3"/>
      <x:c r="G81" s="6"/>
      <x:c r="H81" s="3"/>
      <x:c r="I81" s="3"/>
      <x:c r="J81" s="3" t="s">
        <x:v>387</x:v>
      </x:c>
      <x:c r="K81" s="41">
        <x:v>398.9</x:v>
      </x:c>
    </x:row>
    <x:row r="82">
      <x:c r="A82" s="3"/>
      <x:c r="B82" s="3"/>
      <x:c r="C82" s="3"/>
      <x:c r="D82" s="3"/>
      <x:c r="E82" s="3"/>
      <x:c r="F82" s="3"/>
      <x:c r="G82" s="6"/>
      <x:c r="H82" s="3"/>
      <x:c r="I82" s="3"/>
      <x:c r="J82" s="3" t="s">
        <x:v>388</x:v>
      </x:c>
      <x:c r="K82" s="41">
        <x:v>-1249.3</x:v>
      </x:c>
    </x:row>
    <x:row r="83">
      <x:c r="A83" s="3"/>
      <x:c r="B83" s="3"/>
      <x:c r="C83" s="3"/>
      <x:c r="D83" s="3"/>
      <x:c r="E83" s="3"/>
      <x:c r="F83" s="3"/>
      <x:c r="G83" s="6"/>
      <x:c r="H83" s="3"/>
      <x:c r="I83" s="3"/>
      <x:c r="J83" s="3" t="s">
        <x:v>389</x:v>
      </x:c>
      <x:c r="K83" s="41">
        <x:v>377.6</x:v>
      </x:c>
    </x:row>
    <x:row r="84">
      <x:c r="A84" s="3"/>
      <x:c r="B84" s="3"/>
      <x:c r="C84" s="3"/>
      <x:c r="D84" s="3"/>
      <x:c r="E84" s="3"/>
      <x:c r="F84" s="3"/>
      <x:c r="G84" s="6"/>
      <x:c r="H84" s="3"/>
      <x:c r="I84" s="3"/>
      <x:c r="J84" s="3" t="s">
        <x:v>390</x:v>
      </x:c>
      <x:c r="K84" s="41">
        <x:v>-1.2</x:v>
      </x:c>
    </x:row>
    <x:row r="85">
      <x:c r="A85" s="3"/>
      <x:c r="B85" s="3"/>
      <x:c r="C85" s="3"/>
      <x:c r="D85" s="3"/>
      <x:c r="E85" s="3"/>
      <x:c r="F85" s="3"/>
      <x:c r="G85" s="6"/>
      <x:c r="H85" s="3"/>
      <x:c r="I85" s="3"/>
      <x:c r="J85" s="3" t="s">
        <x:v>391</x:v>
      </x:c>
      <x:c r="K85" s="41">
        <x:v>-43.6</x:v>
      </x:c>
    </x:row>
    <x:row r="86">
      <x:c r="A86" s="1"/>
      <x:c r="B86" s="1"/>
      <x:c r="C86" s="1"/>
      <x:c r="D86" s="1"/>
      <x:c r="E86" s="1"/>
      <x:c r="F86" s="1"/>
      <x:c r="G86" s="23"/>
      <x:c r="H86" s="1"/>
      <x:c r="I86" s="1"/>
      <x:c r="J86" s="1"/>
      <x:c r="K86" s="1"/>
    </x:row>
    <x:row r="87">
      <x:c r="G87" s="8"/>
    </x:row>
    <x:row r="88">
      <x:c r="G88" s="8"/>
    </x:row>
    <x:row r="89">
      <x:c r="G89" s="8"/>
    </x:row>
    <x:row r="90">
      <x:c r="G90" s="8"/>
      <x:c r="J90" s="3" t="s">
        <x:v>392</x:v>
      </x:c>
      <x:c r="K90" s="63" t="s">
        <x:v>393</x:v>
      </x:c>
      <x:c r="L90" s="63" t="s">
        <x:v>394</x:v>
      </x:c>
      <x:c r="M90" s="63" t="s">
        <x:v>395</x:v>
      </x:c>
      <x:c r="N90" s="63" t="s">
        <x:v>396</x:v>
      </x:c>
      <x:c r="O90" s="63" t="s">
        <x:v>397</x:v>
      </x:c>
    </x:row>
    <x:row r="91">
      <x:c r="G91" s="8"/>
      <x:c r="J91" s="3" t="s">
        <x:v>398</x:v>
      </x:c>
      <x:c r="K91" s="10">
        <x:v>2551.7</x:v>
      </x:c>
      <x:c r="L91" s="10">
        <x:v>677.1</x:v>
      </x:c>
      <x:c r="M91" s="10">
        <x:v>643.9</x:v>
      </x:c>
      <x:c r="N91" s="10">
        <x:v>615.2</x:v>
      </x:c>
      <x:c r="O91" s="10">
        <x:v>685.3</x:v>
      </x:c>
    </x:row>
    <x:row r="92">
      <x:c r="G92" s="8"/>
      <x:c r="J92" s="3" t="s">
        <x:v>399</x:v>
      </x:c>
      <x:c r="K92" s="10">
        <x:v>397</x:v>
      </x:c>
      <x:c r="L92" s="10">
        <x:v>109.6</x:v>
      </x:c>
      <x:c r="M92" s="10">
        <x:v>107.2</x:v>
      </x:c>
      <x:c r="N92" s="10">
        <x:v>97.4</x:v>
      </x:c>
      <x:c r="O92" s="10">
        <x:v>101.5</x:v>
      </x:c>
    </x:row>
    <x:row r="93">
      <x:c r="G93" s="8"/>
      <x:c r="J93" s="3" t="s">
        <x:v>400</x:v>
      </x:c>
      <x:c r="K93" s="10">
        <x:v>190.3</x:v>
      </x:c>
      <x:c r="L93" s="10">
        <x:v>42.6</x:v>
      </x:c>
      <x:c r="M93" s="10">
        <x:v>44.9</x:v>
      </x:c>
      <x:c r="N93" s="10">
        <x:v>41</x:v>
      </x:c>
      <x:c r="O93" s="10">
        <x:v>41.4</x:v>
      </x:c>
    </x:row>
    <x:row r="94">
      <x:c r="G94" s="8"/>
      <x:c r="J94" s="3" t="s">
        <x:v>401</x:v>
      </x:c>
      <x:c r="K94" s="10">
        <x:v>205.9</x:v>
      </x:c>
      <x:c r="L94" s="10">
        <x:v>65.8</x:v>
      </x:c>
      <x:c r="M94" s="10">
        <x:v>32.7</x:v>
      </x:c>
      <x:c r="N94" s="10">
        <x:v>35.6</x:v>
      </x:c>
      <x:c r="O94" s="10">
        <x:v>35.5</x:v>
      </x:c>
    </x:row>
    <x:row r="95">
      <x:c r="G95" s="8"/>
      <x:c r="J95" s="3" t="s">
        <x:v>402</x:v>
      </x:c>
      <x:c r="K95" s="10">
        <x:v>228.5</x:v>
      </x:c>
      <x:c r="L95" s="10">
        <x:v>59.9</x:v>
      </x:c>
      <x:c r="M95" s="10">
        <x:v>57.3</x:v>
      </x:c>
      <x:c r="N95" s="10">
        <x:v>51.4</x:v>
      </x:c>
      <x:c r="O95" s="10">
        <x:v>59.5</x:v>
      </x:c>
    </x:row>
    <x:row r="96">
      <x:c r="G96" s="8"/>
      <x:c r="J96" s="3" t="s">
        <x:v>403</x:v>
      </x:c>
      <x:c r="K96" s="10">
        <x:v>291.9</x:v>
      </x:c>
      <x:c r="L96" s="10">
        <x:v>83.9</x:v>
      </x:c>
      <x:c r="M96" s="10">
        <x:v>73.5</x:v>
      </x:c>
      <x:c r="N96" s="10">
        <x:v>171.5</x:v>
      </x:c>
      <x:c r="O96" s="10">
        <x:v>264.1</x:v>
      </x:c>
    </x:row>
    <x:row r="97">
      <x:c r="G97" s="8"/>
      <x:c r="J97" s="3" t="s">
        <x:v>404</x:v>
      </x:c>
      <x:c r="K97" s="10">
        <x:v>-24.3</x:v>
      </x:c>
      <x:c r="L97" s="10">
        <x:v>-6.6</x:v>
      </x:c>
      <x:c r="M97" s="10">
        <x:v>-7.9</x:v>
      </x:c>
      <x:c r="N97" s="10">
        <x:v>-5.8</x:v>
      </x:c>
      <x:c r="O97" s="10">
        <x:v>-8.7</x:v>
      </x:c>
    </x:row>
    <x:row r="98">
      <x:c r="G98" s="8"/>
      <x:c r="J98" s="3" t="s">
        <x:v>405</x:v>
      </x:c>
      <x:c r="K98" s="10">
        <x:v>3841</x:v>
      </x:c>
      <x:c r="L98" s="10">
        <x:v>1032.3</x:v>
      </x:c>
      <x:c r="M98" s="10">
        <x:v>951.6</x:v>
      </x:c>
      <x:c r="N98" s="10">
        <x:v>1006.3</x:v>
      </x:c>
      <x:c r="O98" s="10">
        <x:v>1178.6</x:v>
      </x:c>
    </x:row>
    <x:row r="99">
      <x:c r="G99" s="8"/>
    </x:row>
    <x:row r="100">
      <x:c r="G100" s="8"/>
    </x:row>
    <x:row r="101">
      <x:c r="G101" s="8"/>
    </x:row>
    <x:row r="102">
      <x:c r="G102" s="8"/>
    </x:row>
    <x:row r="103">
      <x:c r="G103" s="8"/>
    </x:row>
    <x:row r="104">
      <x:c r="G104" s="8"/>
    </x:row>
    <x:row r="105">
      <x:c r="G105" s="8"/>
    </x:row>
    <x:row r="106">
      <x:c r="G106" s="8"/>
    </x:row>
    <x:row r="107">
      <x:c r="G107" s="8"/>
    </x:row>
    <x:row r="108">
      <x:c r="G108" s="8"/>
    </x:row>
    <x:row r="109">
      <x:c r="G109" s="8"/>
    </x:row>
    <x:row r="110">
      <x:c r="G110" s="8"/>
    </x:row>
  </x:sheetData>
  <x:pageMargins left="0.7" right="0.7" top="0.75" bottom="0.75" header="0.3" footer="0.3"/>
</x:worksheet>
</file>